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xr:revisionPtr revIDLastSave="51" documentId="8_{2415F288-E75A-40CE-B2F8-B1B7411976C8}" xr6:coauthVersionLast="47" xr6:coauthVersionMax="47" xr10:uidLastSave="{8DA3D46D-6806-4D05-A46B-BBE42161F18C}"/>
  <bookViews>
    <workbookView xWindow="-120" yWindow="-120" windowWidth="29040" windowHeight="15720" tabRatio="724" firstSheet="4" activeTab="5" xr2:uid="{00000000-000D-0000-FFFF-FFFF00000000}"/>
  </bookViews>
  <sheets>
    <sheet name="AES Residential" sheetId="62" r:id="rId1"/>
    <sheet name="AES LIHEAP" sheetId="63" r:id="rId2"/>
    <sheet name="CEI North" sheetId="57" r:id="rId3"/>
    <sheet name="CEI South" sheetId="58" r:id="rId4"/>
    <sheet name="CEI LIHEAP" sheetId="72" r:id="rId5"/>
    <sheet name="Duke Energy" sheetId="60" r:id="rId6"/>
    <sheet name="I&amp;M Dec. 2024" sheetId="68" r:id="rId7"/>
    <sheet name="I&amp;M Jan. 2025" sheetId="67" r:id="rId8"/>
    <sheet name="I&amp;M Feb. 2025" sheetId="66" r:id="rId9"/>
    <sheet name="I&amp;M Apr. 2025" sheetId="65" r:id="rId10"/>
    <sheet name="I&amp;M May 2025" sheetId="64" r:id="rId11"/>
    <sheet name="I&amp;M June 2025" sheetId="69" r:id="rId12"/>
    <sheet name="I&amp;M July 2025" sheetId="70" r:id="rId13"/>
    <sheet name="I&amp;M Aug. 2025" sheetId="71" r:id="rId14"/>
    <sheet name="I&amp;M September 2025" sheetId="56" r:id="rId15"/>
    <sheet name="NIPSCO" sheetId="61" r:id="rId16"/>
  </sheets>
  <externalReferences>
    <externalReference r:id="rId17"/>
  </externalReferences>
  <definedNames>
    <definedName name="_xlnm.Print_Area" localSheetId="9">'I&amp;M Apr. 2025'!$A$1:$G$23</definedName>
    <definedName name="_xlnm.Print_Area" localSheetId="13">'I&amp;M Aug. 2025'!$A$1:$G$23</definedName>
    <definedName name="_xlnm.Print_Area" localSheetId="6">'I&amp;M Dec. 2024'!$A$1:$G$23</definedName>
    <definedName name="_xlnm.Print_Area" localSheetId="8">'I&amp;M Feb. 2025'!$A$1:$G$23</definedName>
    <definedName name="_xlnm.Print_Area" localSheetId="7">'I&amp;M Jan. 2025'!$A$1:$G$23</definedName>
    <definedName name="_xlnm.Print_Area" localSheetId="12">'I&amp;M July 2025'!$A$1:$G$23</definedName>
    <definedName name="_xlnm.Print_Area" localSheetId="11">'I&amp;M June 2025'!$A$1:$G$23</definedName>
    <definedName name="_xlnm.Print_Area" localSheetId="10">'I&amp;M May 2025'!$A$1:$G$23</definedName>
    <definedName name="_xlnm.Print_Area" localSheetId="14">'I&amp;M September 2025'!$A$1:$G$23</definedName>
    <definedName name="Utilities">[1]!UtilityNames[Utility Names]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72" l="1"/>
  <c r="C31" i="72"/>
  <c r="C34" i="72"/>
  <c r="C35" i="72"/>
  <c r="C36" i="72"/>
  <c r="C39" i="72"/>
  <c r="C40" i="72"/>
  <c r="E45" i="61"/>
  <c r="F45" i="61"/>
  <c r="E46" i="61"/>
  <c r="F46" i="61"/>
  <c r="E47" i="61"/>
  <c r="F47" i="61"/>
  <c r="H4" i="58"/>
  <c r="B5" i="58"/>
  <c r="H5" i="58"/>
  <c r="H6" i="58"/>
  <c r="H7" i="58"/>
  <c r="H8" i="58"/>
  <c r="H9" i="58"/>
  <c r="H10" i="58"/>
  <c r="H11" i="58"/>
  <c r="H12" i="58"/>
  <c r="H13" i="58"/>
  <c r="H14" i="58"/>
  <c r="H16" i="58"/>
  <c r="H20" i="58"/>
  <c r="H21" i="58"/>
  <c r="H22" i="58"/>
  <c r="H23" i="58"/>
  <c r="H24" i="58"/>
  <c r="H25" i="58"/>
  <c r="E26" i="58"/>
  <c r="F26" i="58"/>
  <c r="E27" i="58"/>
  <c r="F27" i="58"/>
  <c r="G4" i="57"/>
  <c r="B5" i="57"/>
  <c r="G5" i="57"/>
  <c r="G6" i="57"/>
  <c r="G7" i="57"/>
  <c r="G8" i="57"/>
  <c r="G9" i="57"/>
  <c r="G10" i="57"/>
  <c r="G11" i="57"/>
  <c r="G12" i="57"/>
  <c r="G13" i="57"/>
  <c r="G14" i="57"/>
  <c r="G16" i="57"/>
  <c r="G20" i="57"/>
  <c r="G21" i="57"/>
  <c r="G22" i="57"/>
  <c r="G23" i="57"/>
  <c r="G24" i="57"/>
  <c r="G25" i="57"/>
  <c r="D26" i="57"/>
</calcChain>
</file>

<file path=xl/sharedStrings.xml><?xml version="1.0" encoding="utf-8"?>
<sst xmlns="http://schemas.openxmlformats.org/spreadsheetml/2006/main" count="297" uniqueCount="140">
  <si>
    <t>Indiana Gas Company, Inc. d/b/a CenterPoint Energy Indiana North</t>
  </si>
  <si>
    <t>(1)</t>
  </si>
  <si>
    <t>(2)</t>
  </si>
  <si>
    <t>(3)</t>
  </si>
  <si>
    <t>(4)</t>
  </si>
  <si>
    <t>(5)</t>
  </si>
  <si>
    <t>(6)</t>
  </si>
  <si>
    <t>(7)</t>
  </si>
  <si>
    <t>(8)</t>
  </si>
  <si>
    <t>Year</t>
  </si>
  <si>
    <t>Month</t>
  </si>
  <si>
    <t>Number of Residential Accounts</t>
  </si>
  <si>
    <t># Accounts with 60+ Day Arrears</t>
  </si>
  <si>
    <t>Total Balance with 60+ Days Arrears</t>
  </si>
  <si>
    <t>Number of Accounts on Active Payment Arrangements</t>
  </si>
  <si>
    <t>Total Balance of Active Payment Arrangements</t>
  </si>
  <si>
    <t>Number of Disconnections</t>
  </si>
  <si>
    <t xml:space="preserve">Number of Reconnections </t>
  </si>
  <si>
    <t>Number of Disconnect Notices</t>
  </si>
  <si>
    <t>Southern Indiana Gas and Electric Company Company d/b/a CenterPoint Energy Indiana South</t>
  </si>
  <si>
    <t>Number of Residential Gas Accounts</t>
  </si>
  <si>
    <t>Number of Residential Electric Accounts</t>
  </si>
  <si>
    <t># Accounts with 60+ Days Arrears</t>
  </si>
  <si>
    <t>(9)</t>
  </si>
  <si>
    <t>(10)</t>
  </si>
  <si>
    <t>(11)</t>
  </si>
  <si>
    <t>Number of Accounts</t>
  </si>
  <si>
    <t>Number of Accounts Past Due</t>
  </si>
  <si>
    <t>Total Balance with 1+ Days Arrears</t>
  </si>
  <si>
    <r>
      <t>11</t>
    </r>
    <r>
      <rPr>
        <vertAlign val="superscript"/>
        <sz val="11"/>
        <color theme="1"/>
        <rFont val="Calibri"/>
        <family val="2"/>
        <scheme val="minor"/>
      </rPr>
      <t>1</t>
    </r>
  </si>
  <si>
    <r>
      <rPr>
        <vertAlign val="superscript"/>
        <sz val="11"/>
        <color theme="1"/>
        <rFont val="Calibri"/>
        <family val="2"/>
        <scheme val="minor"/>
      </rPr>
      <t>1</t>
    </r>
    <r>
      <rPr>
        <sz val="11"/>
        <color theme="1"/>
        <rFont val="Calibri"/>
        <family val="2"/>
        <scheme val="minor"/>
      </rPr>
      <t xml:space="preserve"> The decrease in number of accounts is due to the annual restart of the LIHEAP program.</t>
    </r>
  </si>
  <si>
    <r>
      <rPr>
        <vertAlign val="superscript"/>
        <sz val="11"/>
        <color theme="1"/>
        <rFont val="Calibri"/>
        <family val="2"/>
        <scheme val="minor"/>
      </rPr>
      <t xml:space="preserve">1 </t>
    </r>
    <r>
      <rPr>
        <sz val="11"/>
        <color theme="1"/>
        <rFont val="Calibri"/>
        <family val="2"/>
        <scheme val="minor"/>
      </rPr>
      <t>February 28, 2023 Quarterly Report correction was made in January 29, 2024 Quarterly Report.</t>
    </r>
  </si>
  <si>
    <r>
      <rPr>
        <vertAlign val="superscript"/>
        <sz val="11"/>
        <color theme="1"/>
        <rFont val="Calibri"/>
        <family val="2"/>
        <scheme val="minor"/>
      </rPr>
      <t>1</t>
    </r>
    <r>
      <rPr>
        <sz val="11"/>
        <color theme="1"/>
        <rFont val="Calibri"/>
        <family val="2"/>
        <scheme val="minor"/>
      </rPr>
      <t>The decreased number of disconnections is due to suspending disconnections during planned system conversion timeframe.</t>
    </r>
  </si>
  <si>
    <r>
      <t>1</t>
    </r>
    <r>
      <rPr>
        <vertAlign val="superscript"/>
        <sz val="11"/>
        <color theme="1"/>
        <rFont val="Calibri"/>
        <family val="2"/>
        <scheme val="minor"/>
      </rPr>
      <t>1</t>
    </r>
  </si>
  <si>
    <r>
      <t>4</t>
    </r>
    <r>
      <rPr>
        <vertAlign val="superscript"/>
        <sz val="11"/>
        <color theme="1"/>
        <rFont val="Calibri"/>
        <family val="2"/>
        <scheme val="minor"/>
      </rPr>
      <t>1</t>
    </r>
  </si>
  <si>
    <r>
      <rPr>
        <vertAlign val="superscript"/>
        <sz val="11"/>
        <color theme="1"/>
        <rFont val="Calibri"/>
        <family val="2"/>
        <scheme val="minor"/>
      </rPr>
      <t>2</t>
    </r>
    <r>
      <rPr>
        <sz val="11"/>
        <color theme="1"/>
        <rFont val="Calibri"/>
        <family val="2"/>
        <scheme val="minor"/>
      </rPr>
      <t>The decreased number of disconnections is due to suspending disconnections during planned system conversion timeframe.</t>
    </r>
  </si>
  <si>
    <r>
      <t>1</t>
    </r>
    <r>
      <rPr>
        <vertAlign val="superscript"/>
        <sz val="11"/>
        <color theme="1"/>
        <rFont val="Calibri"/>
        <family val="2"/>
        <scheme val="minor"/>
      </rPr>
      <t>2</t>
    </r>
  </si>
  <si>
    <r>
      <t>0</t>
    </r>
    <r>
      <rPr>
        <vertAlign val="superscript"/>
        <sz val="11"/>
        <color theme="1"/>
        <rFont val="Calibri"/>
        <family val="2"/>
        <scheme val="minor"/>
      </rPr>
      <t>2</t>
    </r>
  </si>
  <si>
    <t xml:space="preserve">***Beginning with 2023 data, NIPSCO has broken out the LIHEAP accounts past due for gas and electric.  The Company continues to provide the total number as well. </t>
  </si>
  <si>
    <t xml:space="preserve">**The query was adjusted beginning with the December 2022 numbers to adjust for customers who were disconnected and susequently received LIHEAP approval, which typically means reconnection during the moratorium period.  The remainder of 2022  was adjusted to reflect this change.  </t>
  </si>
  <si>
    <t>LIHEAP past due data is not available for August 2022</t>
  </si>
  <si>
    <t>*New Energy Assistance Enrollments per month.  The number "resets" each October for the subsequent program year. Due to timing of when the data is cleared, data is not available for September 2023</t>
  </si>
  <si>
    <t>n/a*</t>
  </si>
  <si>
    <t>0**</t>
  </si>
  <si>
    <t>n/a</t>
  </si>
  <si>
    <t>Total Revenues Owed on Accounts Eligible for LIHEAP and Past Due*</t>
  </si>
  <si>
    <t>Number of Accounts Eligible for LIHEAP and Past Due-Electric***</t>
  </si>
  <si>
    <t>Number of Accounts Eligible for LIHEAP and Past Due-Gas***</t>
  </si>
  <si>
    <t>Number of Accounts Eligible for LIHEAP and Past Due*</t>
  </si>
  <si>
    <t>Number of Accounts Certified as Eligible for LIHEAP*</t>
  </si>
  <si>
    <t xml:space="preserve">Number of LIHEAP Customers Disconnected if Applicable </t>
  </si>
  <si>
    <t>Number of Disconnection Notices Sent for Non-Payment</t>
  </si>
  <si>
    <t>Number of  Reconnections from Non-Payment Disconnections</t>
  </si>
  <si>
    <t>Number of Disconnections from Non-Payment</t>
  </si>
  <si>
    <t>Total Balance on Pay Arrangements -Gas</t>
  </si>
  <si>
    <t>Total Balance on Pay Arrangements-Electric</t>
  </si>
  <si>
    <t xml:space="preserve">Total Balance on Pay Arrangements-Combo </t>
  </si>
  <si>
    <t>Number of Accounts on Pay Arrangements-Gas</t>
  </si>
  <si>
    <t>Number of Accounts on Pay Arrangements-Electric</t>
  </si>
  <si>
    <t>Number of Accounts on Pay Arrangements-Combo</t>
  </si>
  <si>
    <t>Number of Accounts with 60+ Day Arrears</t>
  </si>
  <si>
    <t>60+ Day Arrears Amount</t>
  </si>
  <si>
    <t>Number of Accounts-Electric</t>
  </si>
  <si>
    <t>Number of Accounts-Gas</t>
  </si>
  <si>
    <t xml:space="preserve">NIPSCO Residential Account Data </t>
  </si>
  <si>
    <t>AES Indiana Residential Account Data</t>
  </si>
  <si>
    <t>Number of Accounts (1)</t>
  </si>
  <si>
    <t>Accounts with 60 Day Arrears (2)</t>
  </si>
  <si>
    <t>60 Day Arrears Amount (3)</t>
  </si>
  <si>
    <t>Number of Accounts on Pay Extensions (4)</t>
  </si>
  <si>
    <t>Pay Extension Account Balances (5)</t>
  </si>
  <si>
    <t>Count of Disconnections Due to Nonpayment (6)</t>
  </si>
  <si>
    <t>Count of Reconnections After Disconnection Due to Nonpayment (7)</t>
  </si>
  <si>
    <t>Number of Disconnection Noitces Sent Due to Nonpayment (8)</t>
  </si>
  <si>
    <t>AES Indiana Residential with LIHEAP Account Data</t>
  </si>
  <si>
    <t>Number of Accounts (9)</t>
  </si>
  <si>
    <t>Accounts with 30 Day Arrears (10)</t>
  </si>
  <si>
    <t>30 Day Arrears Amount (11)</t>
  </si>
  <si>
    <t>Duke Energy Indiana Residential &amp; Low Income Eligible Customer Report</t>
  </si>
  <si>
    <t>General Residential Customers</t>
  </si>
  <si>
    <t>Total Number of Accounts</t>
  </si>
  <si>
    <t>Number of Accounts Sent Notice of Disconnection for Nonpayment</t>
  </si>
  <si>
    <t>Number of Service Disconnections for Nonpayment</t>
  </si>
  <si>
    <t>Number of Service Restorations after Disconnection for Nonpayment</t>
  </si>
  <si>
    <t>Number of unpaid accounts - 60 or greater days</t>
  </si>
  <si>
    <t>Number of Payment Agreements (deferred payment arrangements)</t>
  </si>
  <si>
    <t>Dollar value of unpaid Payment Agreements (deferred payment arrangements) accounts</t>
  </si>
  <si>
    <t xml:space="preserve">Indiana Energy Assistance Program (IEAP) Customers </t>
  </si>
  <si>
    <t>Dollar value of unpaid accounts - 60 or greater days</t>
  </si>
  <si>
    <t xml:space="preserve">Total </t>
  </si>
  <si>
    <t xml:space="preserve">Total number of residential accounts </t>
  </si>
  <si>
    <t xml:space="preserve">Number of residential accounts in arrears by 60 or more days </t>
  </si>
  <si>
    <t>a. Total dollars of arrears</t>
  </si>
  <si>
    <t>Number of residential accounts on active payment arrangements</t>
  </si>
  <si>
    <t xml:space="preserve">Number of residential disconnections due to nonpayment </t>
  </si>
  <si>
    <t xml:space="preserve">Number of residential reconnections after disconnection due to nonpayment </t>
  </si>
  <si>
    <t xml:space="preserve">Number of residential disconnection notices sent due to nonpayment </t>
  </si>
  <si>
    <t xml:space="preserve">Number of residential accounts receiving assistance under the LIHEAP program </t>
  </si>
  <si>
    <t xml:space="preserve">a. Number of accounts past due </t>
  </si>
  <si>
    <t xml:space="preserve">b. Number of accounts that are disconnected due to nonpayment </t>
  </si>
  <si>
    <t xml:space="preserve">c. Total dollars owed </t>
  </si>
  <si>
    <t>Notes:</t>
  </si>
  <si>
    <t>Note:</t>
  </si>
  <si>
    <r>
      <rPr>
        <vertAlign val="superscript"/>
        <sz val="11"/>
        <color theme="1"/>
        <rFont val="Calibri"/>
        <family val="2"/>
        <scheme val="minor"/>
      </rPr>
      <t>2</t>
    </r>
    <r>
      <rPr>
        <sz val="11"/>
        <color theme="1"/>
        <rFont val="Calibri"/>
        <family val="2"/>
        <scheme val="minor"/>
      </rPr>
      <t xml:space="preserve"> July 2024 to current: Conversion data defects; missing some class level detail</t>
    </r>
  </si>
  <si>
    <r>
      <t>7</t>
    </r>
    <r>
      <rPr>
        <vertAlign val="superscript"/>
        <sz val="11"/>
        <color theme="1"/>
        <rFont val="Calibri"/>
        <family val="2"/>
        <scheme val="minor"/>
      </rPr>
      <t>2</t>
    </r>
  </si>
  <si>
    <r>
      <rPr>
        <vertAlign val="superscript"/>
        <sz val="11"/>
        <color theme="1"/>
        <rFont val="Calibri"/>
        <family val="2"/>
        <scheme val="minor"/>
      </rPr>
      <t>2</t>
    </r>
    <r>
      <rPr>
        <sz val="11"/>
        <color theme="1"/>
        <rFont val="Calibri"/>
        <family val="2"/>
        <scheme val="minor"/>
      </rPr>
      <t xml:space="preserve"> July 2024 to current: Conversion data defect; missing some class level detail</t>
    </r>
  </si>
  <si>
    <r>
      <rPr>
        <vertAlign val="superscript"/>
        <sz val="11"/>
        <color theme="1"/>
        <rFont val="Calibri"/>
        <family val="2"/>
        <scheme val="minor"/>
      </rPr>
      <t>3</t>
    </r>
    <r>
      <rPr>
        <sz val="11"/>
        <color theme="1"/>
        <rFont val="Calibri"/>
        <family val="2"/>
        <scheme val="minor"/>
      </rPr>
      <t xml:space="preserve"> July 2024 to current: Conversion data defects; missing some class level detail</t>
    </r>
  </si>
  <si>
    <r>
      <t>7</t>
    </r>
    <r>
      <rPr>
        <vertAlign val="superscript"/>
        <sz val="11"/>
        <color theme="1"/>
        <rFont val="Calibri"/>
        <family val="2"/>
        <scheme val="minor"/>
      </rPr>
      <t>3</t>
    </r>
  </si>
  <si>
    <r>
      <t xml:space="preserve">20,071 </t>
    </r>
    <r>
      <rPr>
        <vertAlign val="superscript"/>
        <sz val="11"/>
        <color theme="1"/>
        <rFont val="Calibri"/>
        <family val="2"/>
        <scheme val="minor"/>
      </rPr>
      <t>1</t>
    </r>
  </si>
  <si>
    <r>
      <rPr>
        <vertAlign val="superscript"/>
        <sz val="11"/>
        <rFont val="Calibri"/>
        <family val="2"/>
        <scheme val="minor"/>
      </rPr>
      <t xml:space="preserve">(1) </t>
    </r>
    <r>
      <rPr>
        <sz val="11"/>
        <rFont val="Calibri"/>
        <family val="2"/>
        <scheme val="minor"/>
      </rPr>
      <t>LIHEAP – Total Number of Customers, LIHEAP customers with a pledge document date between the start and end of  month in review.</t>
    </r>
  </si>
  <si>
    <r>
      <rPr>
        <vertAlign val="superscript"/>
        <sz val="11"/>
        <color theme="1"/>
        <rFont val="Calibri"/>
        <family val="2"/>
        <scheme val="minor"/>
      </rPr>
      <t>3</t>
    </r>
    <r>
      <rPr>
        <sz val="11"/>
        <color theme="1"/>
        <rFont val="Calibri"/>
        <family val="2"/>
        <scheme val="minor"/>
      </rPr>
      <t xml:space="preserve"> September 2024 data revised due to class level detail for Number of Disconnections,  Reconnections, and Disconnect Notices.</t>
    </r>
  </si>
  <si>
    <r>
      <rPr>
        <vertAlign val="superscript"/>
        <sz val="11"/>
        <color theme="1"/>
        <rFont val="Calibri"/>
        <family val="2"/>
        <scheme val="minor"/>
      </rPr>
      <t>4</t>
    </r>
    <r>
      <rPr>
        <sz val="11"/>
        <color theme="1"/>
        <rFont val="Calibri"/>
        <family val="2"/>
        <scheme val="minor"/>
      </rPr>
      <t xml:space="preserve"> September 2024 data revised due to class level detail for Number of Disconnections,  Reconnections, and Disconnect Notices.</t>
    </r>
  </si>
  <si>
    <t>Tab IR 6</t>
  </si>
  <si>
    <t>Tab IR 5</t>
  </si>
  <si>
    <t>Tab IR 2</t>
  </si>
  <si>
    <t>Tab IR 18</t>
  </si>
  <si>
    <t>Tab IR 12</t>
  </si>
  <si>
    <t>Tab IR 13</t>
  </si>
  <si>
    <t>Tab IR 9</t>
  </si>
  <si>
    <t>Tab IR 3</t>
  </si>
  <si>
    <t>Tab IR 4</t>
  </si>
  <si>
    <t>Tab IR 1</t>
  </si>
  <si>
    <r>
      <t>10,524</t>
    </r>
    <r>
      <rPr>
        <vertAlign val="superscript"/>
        <sz val="11"/>
        <color theme="1"/>
        <rFont val="Calibri"/>
        <family val="2"/>
        <scheme val="minor"/>
      </rPr>
      <t>4</t>
    </r>
  </si>
  <si>
    <r>
      <t>258</t>
    </r>
    <r>
      <rPr>
        <vertAlign val="superscript"/>
        <sz val="11"/>
        <color theme="1"/>
        <rFont val="Calibri"/>
        <family val="2"/>
        <scheme val="minor"/>
      </rPr>
      <t>4</t>
    </r>
  </si>
  <si>
    <r>
      <t>376</t>
    </r>
    <r>
      <rPr>
        <vertAlign val="superscript"/>
        <sz val="11"/>
        <color theme="1"/>
        <rFont val="Calibri"/>
        <family val="2"/>
        <scheme val="minor"/>
      </rPr>
      <t>4</t>
    </r>
  </si>
  <si>
    <r>
      <t>19,923</t>
    </r>
    <r>
      <rPr>
        <vertAlign val="superscript"/>
        <sz val="11"/>
        <color theme="1"/>
        <rFont val="Calibri"/>
        <family val="2"/>
        <scheme val="minor"/>
      </rPr>
      <t>3</t>
    </r>
  </si>
  <si>
    <r>
      <t>199</t>
    </r>
    <r>
      <rPr>
        <vertAlign val="superscript"/>
        <sz val="11"/>
        <color theme="1"/>
        <rFont val="Calibri"/>
        <family val="2"/>
        <scheme val="minor"/>
      </rPr>
      <t>3</t>
    </r>
  </si>
  <si>
    <r>
      <t>495</t>
    </r>
    <r>
      <rPr>
        <vertAlign val="superscript"/>
        <sz val="11"/>
        <color theme="1"/>
        <rFont val="Calibri"/>
        <family val="2"/>
        <scheme val="minor"/>
      </rPr>
      <t>3</t>
    </r>
  </si>
  <si>
    <t>Notices for disconnections started in March 2025 and disconnects started in April 2025.</t>
  </si>
  <si>
    <t>Total Centerpoint Energy Indiana LIHEAP Account Data as of 9/30/2025</t>
  </si>
  <si>
    <r>
      <t xml:space="preserve">Total Number of Accounts </t>
    </r>
    <r>
      <rPr>
        <vertAlign val="superscript"/>
        <sz val="11"/>
        <color theme="1"/>
        <rFont val="Calibri"/>
        <family val="2"/>
        <scheme val="minor"/>
      </rPr>
      <t>(1)</t>
    </r>
  </si>
  <si>
    <t>Sept 2025</t>
  </si>
  <si>
    <t>Aug 2025</t>
  </si>
  <si>
    <t>Jul 2025</t>
  </si>
  <si>
    <t>Jun 2025</t>
  </si>
  <si>
    <t>May 2025</t>
  </si>
  <si>
    <t>Apr 2025</t>
  </si>
  <si>
    <t>The data reflects totals as of 11/05/2025</t>
  </si>
  <si>
    <t>From November 2023 to March 2025, AES Indiana temporarily suspended disconnection notices and disconnections due to the effort to stabilize the billing system. This has resulted in the increase in arreage over time.</t>
  </si>
  <si>
    <t>Count of Disconnections Due to Nonpayment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</si>
</sst>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_(&quot;$&quot;* #,##0_);_(&quot;$&quot;* \(#,##0\);_(&quot;$&quot;* &quot;-&quot;??_);_(@_)"/>
    <numFmt numFmtId="166" formatCode="_(* #,##0_);_(* \(#,##0\);_(* &quot;-&quot;??_);_(@_)"/>
  </numFmts>
  <fonts count="22" x14ac:knownFonts="1">
    <font>
      <sz val="11"/>
      <color theme="1"/>
      <name val="Calibri"/>
      <family val="2"/>
      <scheme val="minor"/>
    </font>
    <font>
      <b/>
      <sz val="11"/>
      <color theme="0"/>
      <name val="Calibri"/>
      <family val="2"/>
      <scheme val="minor"/>
    </font>
    <font>
      <sz val="10"/>
      <name val="Arial"/>
      <family val="2"/>
    </font>
    <font>
      <b/>
      <sz val="14"/>
      <color theme="0"/>
      <name val="Calibri"/>
      <family val="2"/>
      <scheme val="minor"/>
    </font>
    <font>
      <sz val="10"/>
      <name val="Arial"/>
      <family val="2"/>
    </font>
    <font>
      <sz val="11"/>
      <color theme="1"/>
      <name val="Calibri"/>
      <family val="2"/>
    </font>
    <font>
      <sz val="11"/>
      <color theme="0"/>
      <name val="Calibri"/>
      <family val="2"/>
      <scheme val="minor"/>
    </font>
    <font>
      <sz val="11"/>
      <color theme="1"/>
      <name val="Calibri"/>
      <family val="2"/>
      <scheme val="minor"/>
    </font>
    <font>
      <vertAlign val="superscript"/>
      <sz val="11"/>
      <color theme="1"/>
      <name val="Calibri"/>
      <family val="2"/>
      <scheme val="minor"/>
    </font>
    <font>
      <sz val="11"/>
      <color rgb="FF000000"/>
      <name val="Calibri"/>
      <family val="2"/>
      <scheme val="minor"/>
    </font>
    <font>
      <b/>
      <sz val="20"/>
      <color rgb="FF0070C0"/>
      <name val="Calibri"/>
      <family val="2"/>
      <scheme val="minor"/>
    </font>
    <font>
      <b/>
      <sz val="14"/>
      <color rgb="FF0070C0"/>
      <name val="Calibri"/>
      <family val="2"/>
      <scheme val="minor"/>
    </font>
    <font>
      <b/>
      <sz val="12"/>
      <color rgb="FF0070C0"/>
      <name val="Calibri"/>
      <family val="2"/>
      <scheme val="minor"/>
    </font>
    <font>
      <sz val="11"/>
      <name val="Calibri"/>
      <family val="2"/>
      <scheme val="minor"/>
    </font>
    <font>
      <vertAlign val="superscript"/>
      <sz val="11"/>
      <name val="Calibri"/>
      <family val="2"/>
      <scheme val="minor"/>
    </font>
    <font>
      <b/>
      <sz val="12"/>
      <color theme="1"/>
      <name val="Arial"/>
      <family val="2"/>
    </font>
    <font>
      <sz val="11"/>
      <name val="Arial"/>
      <family val="2"/>
    </font>
    <font>
      <sz val="12"/>
      <name val="Arial"/>
      <family val="2"/>
    </font>
    <font>
      <sz val="12"/>
      <color theme="1"/>
      <name val="Arial"/>
      <family val="2"/>
    </font>
    <font>
      <b/>
      <sz val="11"/>
      <color theme="1"/>
      <name val="Calibri"/>
      <family val="2"/>
      <scheme val="minor"/>
    </font>
    <font>
      <sz val="9"/>
      <color rgb="FF202124"/>
      <name val="Roboto Mono"/>
      <charset val="1"/>
    </font>
    <font>
      <sz val="9"/>
      <color rgb="FF188038"/>
      <name val="Roboto Mono"/>
      <charset val="1"/>
    </font>
  </fonts>
  <fills count="8">
    <fill>
      <patternFill patternType="none"/>
    </fill>
    <fill>
      <patternFill patternType="gray125"/>
    </fill>
    <fill>
      <patternFill patternType="solid">
        <fgColor theme="3"/>
        <bgColor indexed="64"/>
      </patternFill>
    </fill>
    <fill>
      <patternFill patternType="solid">
        <fgColor theme="4" tint="0.79998168889431442"/>
        <bgColor theme="4" tint="0.79998168889431442"/>
      </patternFill>
    </fill>
    <fill>
      <patternFill patternType="solid">
        <fgColor theme="0"/>
        <bgColor theme="4" tint="0.79998168889431442"/>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s>
  <borders count="10">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
    <xf numFmtId="0" fontId="0" fillId="0" borderId="0"/>
    <xf numFmtId="0" fontId="2" fillId="0" borderId="0"/>
    <xf numFmtId="43" fontId="4" fillId="0" borderId="0" applyFont="0" applyFill="0" applyBorder="0" applyAlignment="0" applyProtection="0"/>
    <xf numFmtId="43" fontId="2" fillId="0" borderId="0" applyFont="0" applyFill="0" applyBorder="0" applyAlignment="0" applyProtection="0"/>
    <xf numFmtId="0" fontId="5" fillId="0" borderId="0"/>
    <xf numFmtId="44" fontId="5"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cellStyleXfs>
  <cellXfs count="92">
    <xf numFmtId="0" fontId="0" fillId="0" borderId="0" xfId="0"/>
    <xf numFmtId="0" fontId="1" fillId="2" borderId="0" xfId="0" applyFont="1" applyFill="1" applyAlignment="1">
      <alignment horizontal="center"/>
    </xf>
    <xf numFmtId="164" fontId="1" fillId="2" borderId="0" xfId="0" applyNumberFormat="1" applyFont="1" applyFill="1" applyAlignment="1">
      <alignment horizontal="center" wrapText="1"/>
    </xf>
    <xf numFmtId="3" fontId="1" fillId="2" borderId="0" xfId="0" applyNumberFormat="1" applyFont="1" applyFill="1" applyAlignment="1">
      <alignment horizontal="center" wrapText="1"/>
    </xf>
    <xf numFmtId="0" fontId="0" fillId="0" borderId="1" xfId="0" applyBorder="1" applyAlignment="1">
      <alignment horizontal="center"/>
    </xf>
    <xf numFmtId="164" fontId="0" fillId="0" borderId="0" xfId="0" applyNumberFormat="1"/>
    <xf numFmtId="3" fontId="0" fillId="0" borderId="0" xfId="0" applyNumberFormat="1"/>
    <xf numFmtId="3" fontId="0" fillId="0" borderId="2" xfId="0" applyNumberFormat="1" applyBorder="1" applyAlignment="1">
      <alignment horizontal="center"/>
    </xf>
    <xf numFmtId="3" fontId="3" fillId="2" borderId="0" xfId="0" applyNumberFormat="1" applyFont="1" applyFill="1" applyAlignment="1">
      <alignment horizontal="center" wrapText="1"/>
    </xf>
    <xf numFmtId="0" fontId="6" fillId="0" borderId="0" xfId="0" applyFont="1"/>
    <xf numFmtId="165" fontId="0" fillId="0" borderId="2" xfId="6" applyNumberFormat="1" applyFont="1" applyFill="1" applyBorder="1" applyAlignment="1">
      <alignment horizontal="center"/>
    </xf>
    <xf numFmtId="164" fontId="1" fillId="2" borderId="0" xfId="0" quotePrefix="1" applyNumberFormat="1" applyFont="1" applyFill="1" applyAlignment="1">
      <alignment horizontal="center" wrapText="1"/>
    </xf>
    <xf numFmtId="3" fontId="0" fillId="0" borderId="3" xfId="0" applyNumberFormat="1" applyBorder="1" applyAlignment="1">
      <alignment horizontal="center"/>
    </xf>
    <xf numFmtId="164" fontId="0" fillId="0" borderId="3" xfId="0" applyNumberFormat="1" applyBorder="1" applyAlignment="1">
      <alignment horizontal="center"/>
    </xf>
    <xf numFmtId="0" fontId="0" fillId="3" borderId="1" xfId="0" applyFill="1" applyBorder="1" applyAlignment="1">
      <alignment horizontal="center"/>
    </xf>
    <xf numFmtId="3" fontId="0" fillId="3" borderId="2" xfId="0" applyNumberFormat="1" applyFill="1" applyBorder="1" applyAlignment="1">
      <alignment horizontal="center"/>
    </xf>
    <xf numFmtId="165" fontId="0" fillId="3" borderId="2" xfId="6" applyNumberFormat="1" applyFont="1" applyFill="1" applyBorder="1" applyAlignment="1">
      <alignment horizontal="center"/>
    </xf>
    <xf numFmtId="164" fontId="0" fillId="3" borderId="2" xfId="0" applyNumberFormat="1" applyFill="1" applyBorder="1" applyAlignment="1">
      <alignment horizontal="center"/>
    </xf>
    <xf numFmtId="3" fontId="0" fillId="3" borderId="3" xfId="0" applyNumberFormat="1" applyFill="1" applyBorder="1" applyAlignment="1">
      <alignment horizontal="center"/>
    </xf>
    <xf numFmtId="0" fontId="0" fillId="0" borderId="1" xfId="0" quotePrefix="1" applyBorder="1" applyAlignment="1">
      <alignment horizontal="center"/>
    </xf>
    <xf numFmtId="0" fontId="0" fillId="0" borderId="0" xfId="0" quotePrefix="1"/>
    <xf numFmtId="0" fontId="0" fillId="0" borderId="0" xfId="0" applyAlignment="1">
      <alignment horizontal="center"/>
    </xf>
    <xf numFmtId="3" fontId="0" fillId="0" borderId="0" xfId="0" applyNumberFormat="1" applyAlignment="1">
      <alignment horizontal="center"/>
    </xf>
    <xf numFmtId="3" fontId="0" fillId="3" borderId="2" xfId="0" quotePrefix="1" applyNumberFormat="1" applyFill="1" applyBorder="1" applyAlignment="1">
      <alignment horizontal="center"/>
    </xf>
    <xf numFmtId="44" fontId="0" fillId="0" borderId="4" xfId="6" applyFont="1" applyBorder="1" applyAlignment="1">
      <alignment horizontal="center"/>
    </xf>
    <xf numFmtId="3" fontId="0" fillId="0" borderId="4" xfId="0" applyNumberFormat="1" applyBorder="1" applyAlignment="1">
      <alignment horizontal="center"/>
    </xf>
    <xf numFmtId="166" fontId="0" fillId="4" borderId="4" xfId="7" applyNumberFormat="1" applyFont="1" applyFill="1" applyBorder="1" applyAlignment="1"/>
    <xf numFmtId="44" fontId="0" fillId="0" borderId="4" xfId="0" applyNumberFormat="1" applyBorder="1" applyAlignment="1">
      <alignment horizontal="center"/>
    </xf>
    <xf numFmtId="164" fontId="0" fillId="0" borderId="4" xfId="0" applyNumberFormat="1" applyBorder="1" applyAlignment="1">
      <alignment horizontal="center"/>
    </xf>
    <xf numFmtId="3" fontId="0" fillId="4" borderId="4" xfId="0" applyNumberFormat="1" applyFill="1" applyBorder="1" applyAlignment="1">
      <alignment horizontal="center"/>
    </xf>
    <xf numFmtId="0" fontId="0" fillId="0" borderId="4" xfId="0" applyBorder="1" applyAlignment="1">
      <alignment horizontal="center"/>
    </xf>
    <xf numFmtId="44" fontId="0" fillId="3" borderId="4" xfId="6" applyFont="1" applyFill="1" applyBorder="1" applyAlignment="1">
      <alignment horizontal="center"/>
    </xf>
    <xf numFmtId="3" fontId="0" fillId="3" borderId="4" xfId="0" applyNumberFormat="1" applyFill="1" applyBorder="1" applyAlignment="1">
      <alignment horizontal="center"/>
    </xf>
    <xf numFmtId="166" fontId="0" fillId="3" borderId="4" xfId="7" applyNumberFormat="1" applyFont="1" applyFill="1" applyBorder="1" applyAlignment="1"/>
    <xf numFmtId="44" fontId="0" fillId="3" borderId="4" xfId="0" applyNumberFormat="1" applyFill="1" applyBorder="1" applyAlignment="1">
      <alignment horizontal="center"/>
    </xf>
    <xf numFmtId="164" fontId="0" fillId="3" borderId="4" xfId="0" applyNumberFormat="1" applyFill="1" applyBorder="1" applyAlignment="1">
      <alignment horizontal="center"/>
    </xf>
    <xf numFmtId="0" fontId="0" fillId="3" borderId="4" xfId="0" applyFill="1" applyBorder="1" applyAlignment="1">
      <alignment horizontal="center"/>
    </xf>
    <xf numFmtId="3" fontId="9" fillId="0" borderId="5" xfId="0" applyNumberFormat="1" applyFont="1" applyBorder="1" applyAlignment="1">
      <alignment horizontal="center"/>
    </xf>
    <xf numFmtId="44" fontId="0" fillId="0" borderId="6" xfId="6" applyFont="1" applyFill="1" applyBorder="1" applyAlignment="1">
      <alignment horizontal="center"/>
    </xf>
    <xf numFmtId="3" fontId="0" fillId="5" borderId="4" xfId="0" applyNumberFormat="1" applyFill="1" applyBorder="1" applyAlignment="1">
      <alignment horizontal="center"/>
    </xf>
    <xf numFmtId="3" fontId="1" fillId="2" borderId="4" xfId="0" applyNumberFormat="1" applyFont="1" applyFill="1" applyBorder="1" applyAlignment="1">
      <alignment horizontal="center" wrapText="1"/>
    </xf>
    <xf numFmtId="164" fontId="1" fillId="2" borderId="4" xfId="0" applyNumberFormat="1" applyFont="1" applyFill="1" applyBorder="1" applyAlignment="1">
      <alignment horizontal="center" wrapText="1"/>
    </xf>
    <xf numFmtId="0" fontId="1" fillId="2" borderId="4" xfId="0" applyFont="1" applyFill="1" applyBorder="1" applyAlignment="1">
      <alignment horizontal="center"/>
    </xf>
    <xf numFmtId="3" fontId="0" fillId="6" borderId="0" xfId="0" applyNumberFormat="1" applyFill="1" applyAlignment="1">
      <alignment horizontal="center"/>
    </xf>
    <xf numFmtId="164" fontId="0" fillId="6" borderId="0" xfId="0" applyNumberFormat="1" applyFill="1" applyAlignment="1">
      <alignment horizontal="center"/>
    </xf>
    <xf numFmtId="0" fontId="0" fillId="6" borderId="0" xfId="0" applyFill="1" applyAlignment="1">
      <alignment horizontal="center"/>
    </xf>
    <xf numFmtId="164" fontId="0" fillId="0" borderId="0" xfId="0" applyNumberFormat="1" applyAlignment="1">
      <alignment horizontal="center"/>
    </xf>
    <xf numFmtId="9" fontId="0" fillId="0" borderId="0" xfId="8" applyFont="1"/>
    <xf numFmtId="0" fontId="15" fillId="6" borderId="4" xfId="0" applyFont="1" applyFill="1" applyBorder="1" applyAlignment="1">
      <alignment horizontal="center" vertical="center"/>
    </xf>
    <xf numFmtId="0" fontId="16" fillId="7" borderId="4" xfId="0" applyFont="1" applyFill="1" applyBorder="1" applyAlignment="1">
      <alignment horizontal="center" vertical="center"/>
    </xf>
    <xf numFmtId="3" fontId="18" fillId="0" borderId="4" xfId="0" applyNumberFormat="1" applyFont="1" applyBorder="1" applyAlignment="1">
      <alignment horizontal="center"/>
    </xf>
    <xf numFmtId="0" fontId="17" fillId="7" borderId="4" xfId="0" applyFont="1" applyFill="1" applyBorder="1" applyAlignment="1">
      <alignment vertical="center"/>
    </xf>
    <xf numFmtId="0" fontId="0" fillId="7" borderId="4" xfId="0" applyFill="1" applyBorder="1"/>
    <xf numFmtId="0" fontId="16" fillId="0" borderId="4" xfId="0" applyFont="1" applyBorder="1" applyAlignment="1">
      <alignment horizontal="center" vertical="center"/>
    </xf>
    <xf numFmtId="6" fontId="18" fillId="0" borderId="4" xfId="0" applyNumberFormat="1" applyFont="1" applyBorder="1" applyAlignment="1">
      <alignment horizontal="center"/>
    </xf>
    <xf numFmtId="0" fontId="18" fillId="0" borderId="4" xfId="0" applyFont="1" applyBorder="1" applyAlignment="1">
      <alignment horizontal="center"/>
    </xf>
    <xf numFmtId="166" fontId="0" fillId="0" borderId="0" xfId="7" applyNumberFormat="1" applyFont="1"/>
    <xf numFmtId="166" fontId="0" fillId="0" borderId="0" xfId="0" applyNumberFormat="1"/>
    <xf numFmtId="3" fontId="18" fillId="0" borderId="4" xfId="7" applyNumberFormat="1" applyFont="1" applyFill="1" applyBorder="1" applyAlignment="1">
      <alignment horizontal="center"/>
    </xf>
    <xf numFmtId="0" fontId="19" fillId="0" borderId="0" xfId="0" applyFont="1"/>
    <xf numFmtId="3" fontId="19" fillId="0" borderId="0" xfId="0" applyNumberFormat="1" applyFont="1"/>
    <xf numFmtId="0" fontId="0" fillId="5" borderId="4" xfId="0" applyFill="1" applyBorder="1" applyAlignment="1">
      <alignment wrapText="1"/>
    </xf>
    <xf numFmtId="0" fontId="0" fillId="5" borderId="4" xfId="0" applyFill="1" applyBorder="1" applyAlignment="1">
      <alignment vertical="center" wrapText="1"/>
    </xf>
    <xf numFmtId="0" fontId="0" fillId="5" borderId="4" xfId="0" applyFill="1" applyBorder="1" applyAlignment="1">
      <alignment horizontal="left" wrapText="1"/>
    </xf>
    <xf numFmtId="0" fontId="11" fillId="5" borderId="4" xfId="0" applyFont="1" applyFill="1" applyBorder="1" applyAlignment="1">
      <alignment horizontal="left" wrapText="1"/>
    </xf>
    <xf numFmtId="0" fontId="0" fillId="5" borderId="4" xfId="0" applyFill="1" applyBorder="1" applyAlignment="1">
      <alignment horizontal="left" vertical="center" wrapText="1"/>
    </xf>
    <xf numFmtId="0" fontId="10" fillId="5" borderId="4" xfId="0" applyFont="1" applyFill="1" applyBorder="1" applyAlignment="1">
      <alignment wrapText="1"/>
    </xf>
    <xf numFmtId="0" fontId="0" fillId="5" borderId="4" xfId="0" applyFill="1" applyBorder="1"/>
    <xf numFmtId="8" fontId="0" fillId="3" borderId="4" xfId="6" applyNumberFormat="1" applyFont="1" applyFill="1" applyBorder="1" applyAlignment="1">
      <alignment horizontal="center"/>
    </xf>
    <xf numFmtId="8" fontId="0" fillId="0" borderId="4" xfId="6" applyNumberFormat="1" applyFont="1" applyBorder="1" applyAlignment="1">
      <alignment horizontal="center"/>
    </xf>
    <xf numFmtId="164" fontId="0" fillId="0" borderId="2" xfId="0" applyNumberFormat="1" applyBorder="1" applyAlignment="1">
      <alignment horizontal="center"/>
    </xf>
    <xf numFmtId="3" fontId="0" fillId="0" borderId="2" xfId="0" quotePrefix="1" applyNumberFormat="1" applyBorder="1" applyAlignment="1">
      <alignment horizontal="center"/>
    </xf>
    <xf numFmtId="0" fontId="0" fillId="0" borderId="4" xfId="0" applyBorder="1"/>
    <xf numFmtId="0" fontId="13" fillId="0" borderId="4" xfId="0" applyFont="1" applyBorder="1" applyAlignment="1">
      <alignment horizontal="left" wrapText="1"/>
    </xf>
    <xf numFmtId="164" fontId="0" fillId="5" borderId="4" xfId="0" applyNumberFormat="1" applyFill="1" applyBorder="1"/>
    <xf numFmtId="164" fontId="0" fillId="0" borderId="4" xfId="0" applyNumberFormat="1" applyBorder="1" applyAlignment="1">
      <alignment vertical="center"/>
    </xf>
    <xf numFmtId="166" fontId="0" fillId="5" borderId="4" xfId="7" applyNumberFormat="1" applyFont="1" applyFill="1" applyBorder="1"/>
    <xf numFmtId="3" fontId="0" fillId="0" borderId="4" xfId="0" applyNumberFormat="1" applyBorder="1"/>
    <xf numFmtId="49" fontId="12" fillId="0" borderId="4" xfId="0" applyNumberFormat="1" applyFont="1" applyBorder="1" applyAlignment="1">
      <alignment horizontal="center"/>
    </xf>
    <xf numFmtId="166" fontId="0" fillId="0" borderId="4" xfId="7" applyNumberFormat="1" applyFont="1" applyBorder="1" applyAlignment="1">
      <alignment vertical="center"/>
    </xf>
    <xf numFmtId="3" fontId="3" fillId="2" borderId="0" xfId="0" applyNumberFormat="1" applyFont="1" applyFill="1" applyAlignment="1">
      <alignment horizontal="center" wrapText="1"/>
    </xf>
    <xf numFmtId="0" fontId="0" fillId="0" borderId="0" xfId="0"/>
    <xf numFmtId="0" fontId="17" fillId="7" borderId="4" xfId="0" applyFont="1" applyFill="1" applyBorder="1" applyAlignment="1">
      <alignment horizontal="left" vertical="center"/>
    </xf>
    <xf numFmtId="0" fontId="16" fillId="0" borderId="8" xfId="0" applyFont="1" applyBorder="1" applyAlignment="1">
      <alignment horizontal="center" vertical="center"/>
    </xf>
    <xf numFmtId="0" fontId="16" fillId="0" borderId="6" xfId="0" applyFont="1" applyBorder="1" applyAlignment="1">
      <alignment horizontal="center" vertical="center"/>
    </xf>
    <xf numFmtId="0" fontId="16" fillId="0" borderId="9" xfId="0" applyFont="1" applyBorder="1" applyAlignment="1">
      <alignment horizontal="center" vertical="center"/>
    </xf>
    <xf numFmtId="0" fontId="17" fillId="0" borderId="4" xfId="0" applyFont="1" applyBorder="1" applyAlignment="1">
      <alignment horizontal="left" vertical="center"/>
    </xf>
    <xf numFmtId="0" fontId="0" fillId="0" borderId="0" xfId="0" applyAlignment="1">
      <alignment horizontal="center" vertical="center"/>
    </xf>
    <xf numFmtId="0" fontId="0" fillId="6" borderId="4" xfId="0" applyFill="1" applyBorder="1" applyAlignment="1">
      <alignment horizontal="center" vertical="center"/>
    </xf>
    <xf numFmtId="3" fontId="3" fillId="2" borderId="7" xfId="0" applyNumberFormat="1" applyFont="1" applyFill="1" applyBorder="1" applyAlignment="1">
      <alignment horizontal="center" wrapText="1"/>
    </xf>
    <xf numFmtId="0" fontId="20" fillId="0" borderId="0" xfId="0" applyFont="1"/>
    <xf numFmtId="0" fontId="21" fillId="0" borderId="0" xfId="0" quotePrefix="1" applyFont="1"/>
  </cellXfs>
  <cellStyles count="9">
    <cellStyle name="Comma" xfId="7" builtinId="3"/>
    <cellStyle name="Comma 2" xfId="2" xr:uid="{6E37BDBC-DE92-4FB7-9411-F82FC8F4AFF0}"/>
    <cellStyle name="Comma 2 2" xfId="3" xr:uid="{BE9988DE-5595-4CDE-A359-D798160AFBF5}"/>
    <cellStyle name="Currency" xfId="6" builtinId="4"/>
    <cellStyle name="Currency 2" xfId="5" xr:uid="{0A851B76-7054-4523-94CE-0960C0516E8A}"/>
    <cellStyle name="Normal" xfId="0" builtinId="0"/>
    <cellStyle name="Normal 3" xfId="4" xr:uid="{40EE7139-5250-4066-960D-2C38FC7A0E95}"/>
    <cellStyle name="Normal 4" xfId="1" xr:uid="{00000000-0005-0000-0000-000001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6</xdr:col>
      <xdr:colOff>3267075</xdr:colOff>
      <xdr:row>0</xdr:row>
      <xdr:rowOff>104775</xdr:rowOff>
    </xdr:from>
    <xdr:to>
      <xdr:col>6</xdr:col>
      <xdr:colOff>5067300</xdr:colOff>
      <xdr:row>6</xdr:row>
      <xdr:rowOff>0</xdr:rowOff>
    </xdr:to>
    <xdr:pic>
      <xdr:nvPicPr>
        <xdr:cNvPr id="2" name="Picture 1" descr="I&amp;M_2C_RG">
          <a:extLst>
            <a:ext uri="{FF2B5EF4-FFF2-40B4-BE49-F238E27FC236}">
              <a16:creationId xmlns:a16="http://schemas.microsoft.com/office/drawing/2014/main" id="{0E67F38B-725C-43C7-BE60-822A5D8C8E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7200" y="104775"/>
          <a:ext cx="0"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82550</xdr:colOff>
      <xdr:row>1</xdr:row>
      <xdr:rowOff>0</xdr:rowOff>
    </xdr:from>
    <xdr:to>
      <xdr:col>5</xdr:col>
      <xdr:colOff>1333500</xdr:colOff>
      <xdr:row>9</xdr:row>
      <xdr:rowOff>88900</xdr:rowOff>
    </xdr:to>
    <xdr:sp macro="" textlink="">
      <xdr:nvSpPr>
        <xdr:cNvPr id="3" name="TextBox 2">
          <a:extLst>
            <a:ext uri="{FF2B5EF4-FFF2-40B4-BE49-F238E27FC236}">
              <a16:creationId xmlns:a16="http://schemas.microsoft.com/office/drawing/2014/main" id="{C093A2C8-2F62-4B7A-AAD8-6A3656938A61}"/>
            </a:ext>
          </a:extLst>
        </xdr:cNvPr>
        <xdr:cNvSpPr txBox="1"/>
      </xdr:nvSpPr>
      <xdr:spPr>
        <a:xfrm>
          <a:off x="82550" y="190500"/>
          <a:ext cx="35750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December 2024 Report </a:t>
          </a:r>
          <a:endParaRPr lang="en-US" sz="1500" b="1">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3267075</xdr:colOff>
      <xdr:row>0</xdr:row>
      <xdr:rowOff>104775</xdr:rowOff>
    </xdr:from>
    <xdr:to>
      <xdr:col>6</xdr:col>
      <xdr:colOff>5067300</xdr:colOff>
      <xdr:row>6</xdr:row>
      <xdr:rowOff>0</xdr:rowOff>
    </xdr:to>
    <xdr:pic>
      <xdr:nvPicPr>
        <xdr:cNvPr id="2" name="Picture 1" descr="I&amp;M_2C_RG">
          <a:extLst>
            <a:ext uri="{FF2B5EF4-FFF2-40B4-BE49-F238E27FC236}">
              <a16:creationId xmlns:a16="http://schemas.microsoft.com/office/drawing/2014/main" id="{5C40F049-8156-4E8E-9B0C-9084F425DB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7200" y="104775"/>
          <a:ext cx="0"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82550</xdr:colOff>
      <xdr:row>1</xdr:row>
      <xdr:rowOff>0</xdr:rowOff>
    </xdr:from>
    <xdr:to>
      <xdr:col>5</xdr:col>
      <xdr:colOff>1333500</xdr:colOff>
      <xdr:row>9</xdr:row>
      <xdr:rowOff>88900</xdr:rowOff>
    </xdr:to>
    <xdr:sp macro="" textlink="">
      <xdr:nvSpPr>
        <xdr:cNvPr id="3" name="TextBox 2">
          <a:extLst>
            <a:ext uri="{FF2B5EF4-FFF2-40B4-BE49-F238E27FC236}">
              <a16:creationId xmlns:a16="http://schemas.microsoft.com/office/drawing/2014/main" id="{325F8CC1-F34C-4F96-ABEF-0CF8178E2064}"/>
            </a:ext>
          </a:extLst>
        </xdr:cNvPr>
        <xdr:cNvSpPr txBox="1"/>
      </xdr:nvSpPr>
      <xdr:spPr>
        <a:xfrm>
          <a:off x="82550" y="190500"/>
          <a:ext cx="35750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January 2025 Report </a:t>
          </a:r>
          <a:endParaRPr lang="en-US" sz="1500" b="1">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3267075</xdr:colOff>
      <xdr:row>0</xdr:row>
      <xdr:rowOff>104775</xdr:rowOff>
    </xdr:from>
    <xdr:to>
      <xdr:col>6</xdr:col>
      <xdr:colOff>5067300</xdr:colOff>
      <xdr:row>6</xdr:row>
      <xdr:rowOff>0</xdr:rowOff>
    </xdr:to>
    <xdr:pic>
      <xdr:nvPicPr>
        <xdr:cNvPr id="2" name="Picture 1" descr="I&amp;M_2C_RG">
          <a:extLst>
            <a:ext uri="{FF2B5EF4-FFF2-40B4-BE49-F238E27FC236}">
              <a16:creationId xmlns:a16="http://schemas.microsoft.com/office/drawing/2014/main" id="{26C6A7F5-5CAA-4785-9EDC-DB7C551AB4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7200" y="104775"/>
          <a:ext cx="0"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82550</xdr:colOff>
      <xdr:row>1</xdr:row>
      <xdr:rowOff>0</xdr:rowOff>
    </xdr:from>
    <xdr:to>
      <xdr:col>5</xdr:col>
      <xdr:colOff>1333500</xdr:colOff>
      <xdr:row>9</xdr:row>
      <xdr:rowOff>88900</xdr:rowOff>
    </xdr:to>
    <xdr:sp macro="" textlink="">
      <xdr:nvSpPr>
        <xdr:cNvPr id="3" name="TextBox 2">
          <a:extLst>
            <a:ext uri="{FF2B5EF4-FFF2-40B4-BE49-F238E27FC236}">
              <a16:creationId xmlns:a16="http://schemas.microsoft.com/office/drawing/2014/main" id="{85A7B121-E1CC-460E-A71C-5955E6CBCD98}"/>
            </a:ext>
          </a:extLst>
        </xdr:cNvPr>
        <xdr:cNvSpPr txBox="1"/>
      </xdr:nvSpPr>
      <xdr:spPr>
        <a:xfrm>
          <a:off x="82550" y="190500"/>
          <a:ext cx="35750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February 2025 Report </a:t>
          </a:r>
          <a:endParaRPr lang="en-US" sz="1500" b="1">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3267075</xdr:colOff>
      <xdr:row>0</xdr:row>
      <xdr:rowOff>104775</xdr:rowOff>
    </xdr:from>
    <xdr:to>
      <xdr:col>6</xdr:col>
      <xdr:colOff>5067300</xdr:colOff>
      <xdr:row>6</xdr:row>
      <xdr:rowOff>0</xdr:rowOff>
    </xdr:to>
    <xdr:pic>
      <xdr:nvPicPr>
        <xdr:cNvPr id="2" name="Picture 1" descr="I&amp;M_2C_RG">
          <a:extLst>
            <a:ext uri="{FF2B5EF4-FFF2-40B4-BE49-F238E27FC236}">
              <a16:creationId xmlns:a16="http://schemas.microsoft.com/office/drawing/2014/main" id="{0AE26377-B6A0-4D72-A46A-2EB12FD2EF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7200" y="104775"/>
          <a:ext cx="0"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82550</xdr:colOff>
      <xdr:row>1</xdr:row>
      <xdr:rowOff>0</xdr:rowOff>
    </xdr:from>
    <xdr:to>
      <xdr:col>5</xdr:col>
      <xdr:colOff>1333500</xdr:colOff>
      <xdr:row>9</xdr:row>
      <xdr:rowOff>88900</xdr:rowOff>
    </xdr:to>
    <xdr:sp macro="" textlink="">
      <xdr:nvSpPr>
        <xdr:cNvPr id="3" name="TextBox 2">
          <a:extLst>
            <a:ext uri="{FF2B5EF4-FFF2-40B4-BE49-F238E27FC236}">
              <a16:creationId xmlns:a16="http://schemas.microsoft.com/office/drawing/2014/main" id="{0BFDBDF7-7F53-490E-A010-84FE6CA43FB4}"/>
            </a:ext>
          </a:extLst>
        </xdr:cNvPr>
        <xdr:cNvSpPr txBox="1"/>
      </xdr:nvSpPr>
      <xdr:spPr>
        <a:xfrm>
          <a:off x="82550" y="190500"/>
          <a:ext cx="35750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April 2025 Report </a:t>
          </a:r>
          <a:endParaRPr lang="en-US" sz="1500" b="1">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3267075</xdr:colOff>
      <xdr:row>0</xdr:row>
      <xdr:rowOff>104775</xdr:rowOff>
    </xdr:from>
    <xdr:to>
      <xdr:col>6</xdr:col>
      <xdr:colOff>5067300</xdr:colOff>
      <xdr:row>6</xdr:row>
      <xdr:rowOff>0</xdr:rowOff>
    </xdr:to>
    <xdr:pic>
      <xdr:nvPicPr>
        <xdr:cNvPr id="2" name="Picture 1" descr="I&amp;M_2C_RG">
          <a:extLst>
            <a:ext uri="{FF2B5EF4-FFF2-40B4-BE49-F238E27FC236}">
              <a16:creationId xmlns:a16="http://schemas.microsoft.com/office/drawing/2014/main" id="{31291A26-9ECD-4E7B-B588-384E5A02D7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7200" y="104775"/>
          <a:ext cx="0"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82550</xdr:colOff>
      <xdr:row>1</xdr:row>
      <xdr:rowOff>0</xdr:rowOff>
    </xdr:from>
    <xdr:to>
      <xdr:col>5</xdr:col>
      <xdr:colOff>1333500</xdr:colOff>
      <xdr:row>9</xdr:row>
      <xdr:rowOff>88900</xdr:rowOff>
    </xdr:to>
    <xdr:sp macro="" textlink="">
      <xdr:nvSpPr>
        <xdr:cNvPr id="3" name="TextBox 2">
          <a:extLst>
            <a:ext uri="{FF2B5EF4-FFF2-40B4-BE49-F238E27FC236}">
              <a16:creationId xmlns:a16="http://schemas.microsoft.com/office/drawing/2014/main" id="{47384834-32F5-4E91-B2A9-8A15AB6186E7}"/>
            </a:ext>
          </a:extLst>
        </xdr:cNvPr>
        <xdr:cNvSpPr txBox="1"/>
      </xdr:nvSpPr>
      <xdr:spPr>
        <a:xfrm>
          <a:off x="82550" y="190500"/>
          <a:ext cx="35750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May 2025 Report </a:t>
          </a:r>
          <a:endParaRPr lang="en-US" sz="1500" b="1">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82550</xdr:colOff>
      <xdr:row>1</xdr:row>
      <xdr:rowOff>0</xdr:rowOff>
    </xdr:from>
    <xdr:to>
      <xdr:col>5</xdr:col>
      <xdr:colOff>1333500</xdr:colOff>
      <xdr:row>9</xdr:row>
      <xdr:rowOff>88900</xdr:rowOff>
    </xdr:to>
    <xdr:sp macro="" textlink="">
      <xdr:nvSpPr>
        <xdr:cNvPr id="2" name="TextBox 1">
          <a:extLst>
            <a:ext uri="{FF2B5EF4-FFF2-40B4-BE49-F238E27FC236}">
              <a16:creationId xmlns:a16="http://schemas.microsoft.com/office/drawing/2014/main" id="{EE5613BD-ACD8-4A57-A6F6-725A3F546522}"/>
            </a:ext>
          </a:extLst>
        </xdr:cNvPr>
        <xdr:cNvSpPr txBox="1"/>
      </xdr:nvSpPr>
      <xdr:spPr>
        <a:xfrm>
          <a:off x="82550" y="190500"/>
          <a:ext cx="35750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June 2025 Report </a:t>
          </a:r>
          <a:endParaRPr lang="en-US" sz="1500" b="1">
            <a:latin typeface="Arial" panose="020B0604020202020204" pitchFamily="34" charset="0"/>
            <a:cs typeface="Arial" panose="020B0604020202020204" pitchFamily="34" charset="0"/>
          </a:endParaRPr>
        </a:p>
      </xdr:txBody>
    </xdr:sp>
    <xdr:clientData/>
  </xdr:twoCellAnchor>
  <xdr:oneCellAnchor>
    <xdr:from>
      <xdr:col>6</xdr:col>
      <xdr:colOff>3354917</xdr:colOff>
      <xdr:row>0</xdr:row>
      <xdr:rowOff>148166</xdr:rowOff>
    </xdr:from>
    <xdr:ext cx="1388016" cy="953559"/>
    <xdr:pic>
      <xdr:nvPicPr>
        <xdr:cNvPr id="3" name="Picture 2">
          <a:extLst>
            <a:ext uri="{FF2B5EF4-FFF2-40B4-BE49-F238E27FC236}">
              <a16:creationId xmlns:a16="http://schemas.microsoft.com/office/drawing/2014/main" id="{CC922D09-1EDA-41AF-8FB5-E78D88DC727E}"/>
            </a:ext>
          </a:extLst>
        </xdr:cNvPr>
        <xdr:cNvPicPr>
          <a:picLocks noChangeAspect="1"/>
        </xdr:cNvPicPr>
      </xdr:nvPicPr>
      <xdr:blipFill>
        <a:blip xmlns:r="http://schemas.openxmlformats.org/officeDocument/2006/relationships" r:embed="rId1"/>
        <a:stretch>
          <a:fillRect/>
        </a:stretch>
      </xdr:blipFill>
      <xdr:spPr>
        <a:xfrm>
          <a:off x="4269317" y="148166"/>
          <a:ext cx="1388016" cy="953559"/>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82550</xdr:colOff>
      <xdr:row>1</xdr:row>
      <xdr:rowOff>0</xdr:rowOff>
    </xdr:from>
    <xdr:to>
      <xdr:col>5</xdr:col>
      <xdr:colOff>1333500</xdr:colOff>
      <xdr:row>9</xdr:row>
      <xdr:rowOff>88900</xdr:rowOff>
    </xdr:to>
    <xdr:sp macro="" textlink="">
      <xdr:nvSpPr>
        <xdr:cNvPr id="2" name="TextBox 1">
          <a:extLst>
            <a:ext uri="{FF2B5EF4-FFF2-40B4-BE49-F238E27FC236}">
              <a16:creationId xmlns:a16="http://schemas.microsoft.com/office/drawing/2014/main" id="{813AB658-EF09-403A-8D84-1E86A0FBD84A}"/>
            </a:ext>
          </a:extLst>
        </xdr:cNvPr>
        <xdr:cNvSpPr txBox="1"/>
      </xdr:nvSpPr>
      <xdr:spPr>
        <a:xfrm>
          <a:off x="82550" y="190500"/>
          <a:ext cx="35750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July 2025 Report </a:t>
          </a:r>
          <a:endParaRPr lang="en-US" sz="1500" b="1">
            <a:latin typeface="Arial" panose="020B0604020202020204" pitchFamily="34" charset="0"/>
            <a:cs typeface="Arial" panose="020B0604020202020204" pitchFamily="34" charset="0"/>
          </a:endParaRPr>
        </a:p>
      </xdr:txBody>
    </xdr:sp>
    <xdr:clientData/>
  </xdr:twoCellAnchor>
  <xdr:oneCellAnchor>
    <xdr:from>
      <xdr:col>6</xdr:col>
      <xdr:colOff>3196167</xdr:colOff>
      <xdr:row>0</xdr:row>
      <xdr:rowOff>127000</xdr:rowOff>
    </xdr:from>
    <xdr:ext cx="1388016" cy="947209"/>
    <xdr:pic>
      <xdr:nvPicPr>
        <xdr:cNvPr id="3" name="Picture 2">
          <a:extLst>
            <a:ext uri="{FF2B5EF4-FFF2-40B4-BE49-F238E27FC236}">
              <a16:creationId xmlns:a16="http://schemas.microsoft.com/office/drawing/2014/main" id="{77BCB382-DB56-436D-95DF-1958844BFCAE}"/>
            </a:ext>
          </a:extLst>
        </xdr:cNvPr>
        <xdr:cNvPicPr>
          <a:picLocks noChangeAspect="1"/>
        </xdr:cNvPicPr>
      </xdr:nvPicPr>
      <xdr:blipFill>
        <a:blip xmlns:r="http://schemas.openxmlformats.org/officeDocument/2006/relationships" r:embed="rId1"/>
        <a:stretch>
          <a:fillRect/>
        </a:stretch>
      </xdr:blipFill>
      <xdr:spPr>
        <a:xfrm>
          <a:off x="4262967" y="127000"/>
          <a:ext cx="1388016" cy="947209"/>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0</xdr:col>
      <xdr:colOff>82550</xdr:colOff>
      <xdr:row>1</xdr:row>
      <xdr:rowOff>0</xdr:rowOff>
    </xdr:from>
    <xdr:to>
      <xdr:col>5</xdr:col>
      <xdr:colOff>1333500</xdr:colOff>
      <xdr:row>9</xdr:row>
      <xdr:rowOff>88900</xdr:rowOff>
    </xdr:to>
    <xdr:sp macro="" textlink="">
      <xdr:nvSpPr>
        <xdr:cNvPr id="2" name="TextBox 1">
          <a:extLst>
            <a:ext uri="{FF2B5EF4-FFF2-40B4-BE49-F238E27FC236}">
              <a16:creationId xmlns:a16="http://schemas.microsoft.com/office/drawing/2014/main" id="{4FC951D4-C941-4A57-9A24-7D1B7C34F860}"/>
            </a:ext>
          </a:extLst>
        </xdr:cNvPr>
        <xdr:cNvSpPr txBox="1"/>
      </xdr:nvSpPr>
      <xdr:spPr>
        <a:xfrm>
          <a:off x="82550" y="190500"/>
          <a:ext cx="35750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August 2025 Report </a:t>
          </a:r>
          <a:endParaRPr lang="en-US" sz="1500" b="1">
            <a:latin typeface="Arial" panose="020B0604020202020204" pitchFamily="34" charset="0"/>
            <a:cs typeface="Arial" panose="020B0604020202020204" pitchFamily="34" charset="0"/>
          </a:endParaRPr>
        </a:p>
      </xdr:txBody>
    </xdr:sp>
    <xdr:clientData/>
  </xdr:twoCellAnchor>
  <xdr:oneCellAnchor>
    <xdr:from>
      <xdr:col>6</xdr:col>
      <xdr:colOff>3418417</xdr:colOff>
      <xdr:row>0</xdr:row>
      <xdr:rowOff>158750</xdr:rowOff>
    </xdr:from>
    <xdr:ext cx="1394366" cy="953559"/>
    <xdr:pic>
      <xdr:nvPicPr>
        <xdr:cNvPr id="3" name="Picture 2">
          <a:extLst>
            <a:ext uri="{FF2B5EF4-FFF2-40B4-BE49-F238E27FC236}">
              <a16:creationId xmlns:a16="http://schemas.microsoft.com/office/drawing/2014/main" id="{04DEDE9B-30AE-43C3-AAD0-44411244DC36}"/>
            </a:ext>
          </a:extLst>
        </xdr:cNvPr>
        <xdr:cNvPicPr>
          <a:picLocks noChangeAspect="1"/>
        </xdr:cNvPicPr>
      </xdr:nvPicPr>
      <xdr:blipFill>
        <a:blip xmlns:r="http://schemas.openxmlformats.org/officeDocument/2006/relationships" r:embed="rId1"/>
        <a:stretch>
          <a:fillRect/>
        </a:stretch>
      </xdr:blipFill>
      <xdr:spPr>
        <a:xfrm>
          <a:off x="4266142" y="158750"/>
          <a:ext cx="1394366" cy="953559"/>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0</xdr:col>
      <xdr:colOff>82550</xdr:colOff>
      <xdr:row>1</xdr:row>
      <xdr:rowOff>0</xdr:rowOff>
    </xdr:from>
    <xdr:to>
      <xdr:col>5</xdr:col>
      <xdr:colOff>1333500</xdr:colOff>
      <xdr:row>9</xdr:row>
      <xdr:rowOff>88900</xdr:rowOff>
    </xdr:to>
    <xdr:sp macro="" textlink="">
      <xdr:nvSpPr>
        <xdr:cNvPr id="2" name="TextBox 1">
          <a:extLst>
            <a:ext uri="{FF2B5EF4-FFF2-40B4-BE49-F238E27FC236}">
              <a16:creationId xmlns:a16="http://schemas.microsoft.com/office/drawing/2014/main" id="{7A06DC83-5210-4EAF-BD27-C3260E7FD3FE}"/>
            </a:ext>
          </a:extLst>
        </xdr:cNvPr>
        <xdr:cNvSpPr txBox="1"/>
      </xdr:nvSpPr>
      <xdr:spPr>
        <a:xfrm>
          <a:off x="82550" y="190500"/>
          <a:ext cx="35750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September 2025 Report </a:t>
          </a:r>
          <a:endParaRPr lang="en-US" sz="1500" b="1">
            <a:latin typeface="Arial" panose="020B0604020202020204" pitchFamily="34" charset="0"/>
            <a:cs typeface="Arial" panose="020B0604020202020204" pitchFamily="34" charset="0"/>
          </a:endParaRPr>
        </a:p>
      </xdr:txBody>
    </xdr:sp>
    <xdr:clientData/>
  </xdr:twoCellAnchor>
  <xdr:oneCellAnchor>
    <xdr:from>
      <xdr:col>6</xdr:col>
      <xdr:colOff>3237442</xdr:colOff>
      <xdr:row>0</xdr:row>
      <xdr:rowOff>104775</xdr:rowOff>
    </xdr:from>
    <xdr:ext cx="1381666" cy="953559"/>
    <xdr:pic>
      <xdr:nvPicPr>
        <xdr:cNvPr id="3" name="Picture 2">
          <a:extLst>
            <a:ext uri="{FF2B5EF4-FFF2-40B4-BE49-F238E27FC236}">
              <a16:creationId xmlns:a16="http://schemas.microsoft.com/office/drawing/2014/main" id="{7CF41E8E-A3F9-4E05-9D32-2C792E91E67B}"/>
            </a:ext>
          </a:extLst>
        </xdr:cNvPr>
        <xdr:cNvPicPr>
          <a:picLocks noChangeAspect="1"/>
        </xdr:cNvPicPr>
      </xdr:nvPicPr>
      <xdr:blipFill>
        <a:blip xmlns:r="http://schemas.openxmlformats.org/officeDocument/2006/relationships" r:embed="rId1"/>
        <a:stretch>
          <a:fillRect/>
        </a:stretch>
      </xdr:blipFill>
      <xdr:spPr>
        <a:xfrm>
          <a:off x="4266142" y="104775"/>
          <a:ext cx="1381666" cy="95355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308615\Documents\U-20757_Reporting_September%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Data Clarification"/>
      <sheetName val="NormalizedData"/>
      <sheetName val="SourceData"/>
      <sheetName val="U-20757_Reporting_September 202"/>
    </sheetNames>
    <sheetDataSet>
      <sheetData sheetId="0"/>
      <sheetData sheetId="1"/>
      <sheetData sheetId="2"/>
      <sheetData sheetId="3"/>
      <sheetData sheetId="4"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076F4-00AE-4A91-A978-CCDEC58866FB}">
  <dimension ref="A1:P42"/>
  <sheetViews>
    <sheetView zoomScaleNormal="100" workbookViewId="0">
      <pane ySplit="2" topLeftCell="A3" activePane="bottomLeft" state="frozen"/>
      <selection activeCell="D19" sqref="D19:D20"/>
      <selection pane="bottomLeft" activeCell="A12" sqref="A12"/>
    </sheetView>
  </sheetViews>
  <sheetFormatPr defaultRowHeight="15" x14ac:dyDescent="0.25"/>
  <cols>
    <col min="1" max="1" width="5.42578125" bestFit="1" customWidth="1"/>
    <col min="2" max="2" width="7" bestFit="1" customWidth="1"/>
    <col min="3" max="3" width="11.7109375" style="5" customWidth="1"/>
    <col min="4" max="4" width="11.7109375" style="6" customWidth="1"/>
    <col min="5" max="5" width="11.7109375" customWidth="1"/>
    <col min="6" max="6" width="11.7109375" style="6" customWidth="1"/>
    <col min="7" max="7" width="11.7109375" customWidth="1"/>
    <col min="8" max="8" width="14.140625" customWidth="1"/>
    <col min="9" max="9" width="14.5703125" bestFit="1" customWidth="1"/>
    <col min="10" max="10" width="14.140625" bestFit="1" customWidth="1"/>
    <col min="11" max="11" width="14" customWidth="1"/>
    <col min="12" max="12" width="11.5703125" bestFit="1" customWidth="1"/>
    <col min="13" max="13" width="19" style="56" bestFit="1" customWidth="1"/>
    <col min="14" max="14" width="17.28515625" style="56" bestFit="1" customWidth="1"/>
    <col min="15" max="15" width="8.28515625" bestFit="1" customWidth="1"/>
    <col min="16" max="16" width="17.7109375" bestFit="1" customWidth="1"/>
    <col min="17" max="17" width="9.7109375" bestFit="1" customWidth="1"/>
  </cols>
  <sheetData>
    <row r="1" spans="1:16" ht="18.75" customHeight="1" x14ac:dyDescent="0.3">
      <c r="A1" s="80" t="s">
        <v>65</v>
      </c>
      <c r="B1" s="80"/>
      <c r="C1" s="80"/>
      <c r="D1" s="80"/>
      <c r="E1" s="80"/>
      <c r="F1" s="80"/>
      <c r="G1" s="80"/>
      <c r="H1" s="80"/>
      <c r="I1" s="80"/>
      <c r="J1" s="80"/>
      <c r="L1" s="56"/>
      <c r="N1"/>
    </row>
    <row r="2" spans="1:16" ht="105" x14ac:dyDescent="0.25">
      <c r="A2" s="1" t="s">
        <v>9</v>
      </c>
      <c r="B2" s="1" t="s">
        <v>10</v>
      </c>
      <c r="C2" s="2" t="s">
        <v>66</v>
      </c>
      <c r="D2" s="3" t="s">
        <v>67</v>
      </c>
      <c r="E2" s="3" t="s">
        <v>68</v>
      </c>
      <c r="F2" s="3" t="s">
        <v>69</v>
      </c>
      <c r="G2" s="3" t="s">
        <v>70</v>
      </c>
      <c r="H2" s="3" t="s">
        <v>71</v>
      </c>
      <c r="I2" s="3" t="s">
        <v>72</v>
      </c>
      <c r="J2" s="3" t="s">
        <v>73</v>
      </c>
      <c r="L2" s="56"/>
      <c r="N2"/>
    </row>
    <row r="3" spans="1:16" x14ac:dyDescent="0.25">
      <c r="A3">
        <v>2025</v>
      </c>
      <c r="B3" s="45">
        <v>1</v>
      </c>
      <c r="C3" s="43">
        <v>437743</v>
      </c>
      <c r="D3" s="43">
        <v>115055</v>
      </c>
      <c r="E3" s="44">
        <v>54515850.420000002</v>
      </c>
      <c r="F3" s="43">
        <v>24532</v>
      </c>
      <c r="G3" s="44">
        <v>23777150</v>
      </c>
      <c r="H3" s="43">
        <v>0</v>
      </c>
      <c r="I3" s="43">
        <v>0</v>
      </c>
      <c r="J3" s="43">
        <v>0</v>
      </c>
      <c r="K3" s="56"/>
      <c r="L3" s="56"/>
      <c r="N3" s="57"/>
      <c r="O3" s="57"/>
      <c r="P3" s="57"/>
    </row>
    <row r="4" spans="1:16" x14ac:dyDescent="0.25">
      <c r="A4">
        <v>2025</v>
      </c>
      <c r="B4" s="21">
        <v>2</v>
      </c>
      <c r="C4" s="22">
        <v>437865</v>
      </c>
      <c r="D4" s="22">
        <v>117232</v>
      </c>
      <c r="E4" s="46">
        <v>56707738.010000005</v>
      </c>
      <c r="F4" s="22">
        <v>26877</v>
      </c>
      <c r="G4" s="46">
        <v>27846095</v>
      </c>
      <c r="H4" s="22">
        <v>0</v>
      </c>
      <c r="I4" s="22">
        <v>0</v>
      </c>
      <c r="J4" s="22">
        <v>0</v>
      </c>
      <c r="K4" s="56"/>
      <c r="L4" s="56"/>
      <c r="N4" s="57"/>
      <c r="O4" s="57"/>
      <c r="P4" s="57"/>
    </row>
    <row r="5" spans="1:16" x14ac:dyDescent="0.25">
      <c r="A5">
        <v>2025</v>
      </c>
      <c r="B5" s="45">
        <v>3</v>
      </c>
      <c r="C5" s="43">
        <v>438027</v>
      </c>
      <c r="D5" s="43">
        <v>117161</v>
      </c>
      <c r="E5" s="44">
        <v>60510960.920000002</v>
      </c>
      <c r="F5" s="43">
        <v>30826</v>
      </c>
      <c r="G5" s="44">
        <v>32641190</v>
      </c>
      <c r="H5" s="43">
        <v>0</v>
      </c>
      <c r="I5" s="43">
        <v>0</v>
      </c>
      <c r="J5" s="43">
        <v>34428</v>
      </c>
      <c r="K5" s="56"/>
      <c r="L5" s="56"/>
      <c r="N5" s="57"/>
      <c r="O5" s="57"/>
      <c r="P5" s="57"/>
    </row>
    <row r="6" spans="1:16" x14ac:dyDescent="0.25">
      <c r="A6">
        <v>2025</v>
      </c>
      <c r="B6" s="21">
        <v>4</v>
      </c>
      <c r="C6" s="22">
        <v>437539</v>
      </c>
      <c r="D6" s="22">
        <v>112576</v>
      </c>
      <c r="E6" s="46">
        <v>63390391.769999996</v>
      </c>
      <c r="F6" s="22">
        <v>37219</v>
      </c>
      <c r="G6" s="46">
        <v>40854679</v>
      </c>
      <c r="H6" s="22">
        <v>2321</v>
      </c>
      <c r="I6" s="22">
        <v>2172</v>
      </c>
      <c r="J6" s="22">
        <v>67222</v>
      </c>
      <c r="K6" s="56"/>
      <c r="L6" s="56"/>
      <c r="N6" s="57"/>
      <c r="O6" s="57"/>
      <c r="P6" s="57"/>
    </row>
    <row r="7" spans="1:16" x14ac:dyDescent="0.25">
      <c r="A7">
        <v>2025</v>
      </c>
      <c r="B7" s="45">
        <v>5</v>
      </c>
      <c r="C7" s="43">
        <v>435764</v>
      </c>
      <c r="D7" s="43">
        <v>78056</v>
      </c>
      <c r="E7" s="44">
        <v>47261306.75</v>
      </c>
      <c r="F7" s="43">
        <v>39945</v>
      </c>
      <c r="G7" s="44">
        <v>42972465.079999998</v>
      </c>
      <c r="H7" s="43">
        <v>4757</v>
      </c>
      <c r="I7" s="43">
        <v>4453</v>
      </c>
      <c r="J7" s="43">
        <v>56589</v>
      </c>
      <c r="K7" s="56"/>
      <c r="L7" s="56"/>
      <c r="N7" s="57"/>
      <c r="O7" s="57"/>
      <c r="P7" s="57"/>
    </row>
    <row r="8" spans="1:16" x14ac:dyDescent="0.25">
      <c r="A8">
        <v>2025</v>
      </c>
      <c r="B8" s="21">
        <v>6</v>
      </c>
      <c r="C8" s="22">
        <v>434902</v>
      </c>
      <c r="D8" s="22">
        <v>72995</v>
      </c>
      <c r="E8" s="46">
        <v>44893906.68</v>
      </c>
      <c r="F8" s="22">
        <v>40468</v>
      </c>
      <c r="G8" s="46">
        <v>42698245.810000002</v>
      </c>
      <c r="H8" s="22">
        <v>5051</v>
      </c>
      <c r="I8" s="22">
        <v>4684</v>
      </c>
      <c r="J8" s="22">
        <v>55629</v>
      </c>
      <c r="K8" s="56"/>
      <c r="L8" s="56"/>
      <c r="N8" s="57"/>
      <c r="O8" s="57"/>
      <c r="P8" s="57"/>
    </row>
    <row r="9" spans="1:16" x14ac:dyDescent="0.25">
      <c r="A9">
        <v>2025</v>
      </c>
      <c r="B9" s="45">
        <v>7</v>
      </c>
      <c r="C9" s="43">
        <v>434915</v>
      </c>
      <c r="D9" s="43">
        <v>66035</v>
      </c>
      <c r="E9" s="44">
        <v>38027621.790000007</v>
      </c>
      <c r="F9" s="43">
        <v>39972</v>
      </c>
      <c r="G9" s="44">
        <v>41502295.979999997</v>
      </c>
      <c r="H9" s="43">
        <v>6772</v>
      </c>
      <c r="I9" s="43">
        <v>6516</v>
      </c>
      <c r="J9" s="43">
        <v>48286</v>
      </c>
      <c r="K9" s="56"/>
      <c r="L9" s="56"/>
      <c r="N9" s="57"/>
      <c r="O9" s="57"/>
      <c r="P9" s="57"/>
    </row>
    <row r="10" spans="1:16" x14ac:dyDescent="0.25">
      <c r="A10">
        <v>2025</v>
      </c>
      <c r="B10" s="21">
        <v>8</v>
      </c>
      <c r="C10" s="22">
        <v>434510</v>
      </c>
      <c r="D10" s="22">
        <v>61312</v>
      </c>
      <c r="E10" s="46">
        <v>33004869.050000001</v>
      </c>
      <c r="F10" s="22">
        <v>39672</v>
      </c>
      <c r="G10" s="46">
        <v>39570795.640000001</v>
      </c>
      <c r="H10" s="22">
        <v>6678</v>
      </c>
      <c r="I10" s="22">
        <v>6456</v>
      </c>
      <c r="J10" s="22">
        <v>57622</v>
      </c>
      <c r="K10" s="56"/>
      <c r="L10" s="56"/>
      <c r="N10" s="57"/>
      <c r="O10" s="57"/>
      <c r="P10" s="57"/>
    </row>
    <row r="11" spans="1:16" x14ac:dyDescent="0.25">
      <c r="A11">
        <v>2025</v>
      </c>
      <c r="B11" s="45">
        <v>9</v>
      </c>
      <c r="C11" s="43">
        <v>433909</v>
      </c>
      <c r="D11" s="43">
        <v>58467</v>
      </c>
      <c r="E11" s="44">
        <v>29949103.780000001</v>
      </c>
      <c r="F11" s="43">
        <v>37716</v>
      </c>
      <c r="G11" s="44">
        <v>35222632.880000003</v>
      </c>
      <c r="H11" s="43">
        <v>6833</v>
      </c>
      <c r="I11" s="43">
        <v>6548</v>
      </c>
      <c r="J11" s="43">
        <v>54164</v>
      </c>
      <c r="K11" s="56"/>
      <c r="L11" s="56"/>
      <c r="N11" s="57"/>
      <c r="O11" s="57"/>
      <c r="P11" s="57"/>
    </row>
    <row r="12" spans="1:16" x14ac:dyDescent="0.25">
      <c r="B12" s="21"/>
      <c r="C12" s="22"/>
      <c r="D12" s="22"/>
      <c r="E12" s="46"/>
      <c r="F12" s="22"/>
      <c r="G12" s="46"/>
      <c r="H12" s="22"/>
      <c r="I12" s="22"/>
      <c r="J12" s="22"/>
      <c r="K12" s="47"/>
      <c r="L12" s="56"/>
      <c r="N12"/>
    </row>
    <row r="13" spans="1:16" x14ac:dyDescent="0.25">
      <c r="H13" s="6"/>
      <c r="I13" s="6"/>
      <c r="J13" s="6"/>
      <c r="L13" s="56"/>
      <c r="N13"/>
    </row>
    <row r="14" spans="1:16" x14ac:dyDescent="0.25">
      <c r="C14" s="59" t="s">
        <v>101</v>
      </c>
      <c r="H14" s="6"/>
      <c r="I14" s="6"/>
      <c r="J14" s="6"/>
      <c r="L14" s="56"/>
      <c r="N14"/>
    </row>
    <row r="15" spans="1:16" x14ac:dyDescent="0.25">
      <c r="C15" s="5" t="s">
        <v>138</v>
      </c>
      <c r="L15" s="56"/>
      <c r="N15"/>
    </row>
    <row r="16" spans="1:16" x14ac:dyDescent="0.25">
      <c r="C16" s="6" t="s">
        <v>137</v>
      </c>
      <c r="L16" s="56"/>
      <c r="N16"/>
    </row>
    <row r="17" spans="3:14" x14ac:dyDescent="0.25">
      <c r="C17" s="5" t="s">
        <v>128</v>
      </c>
      <c r="L17" s="56"/>
      <c r="N17"/>
    </row>
    <row r="18" spans="3:14" x14ac:dyDescent="0.25">
      <c r="L18" s="56"/>
      <c r="N18"/>
    </row>
    <row r="19" spans="3:14" x14ac:dyDescent="0.25">
      <c r="L19" s="56"/>
      <c r="N19"/>
    </row>
    <row r="20" spans="3:14" x14ac:dyDescent="0.25">
      <c r="L20" s="56"/>
      <c r="N20"/>
    </row>
    <row r="21" spans="3:14" x14ac:dyDescent="0.25">
      <c r="L21" s="56"/>
      <c r="N21"/>
    </row>
    <row r="22" spans="3:14" x14ac:dyDescent="0.25">
      <c r="L22" s="56"/>
      <c r="N22"/>
    </row>
    <row r="23" spans="3:14" x14ac:dyDescent="0.25">
      <c r="L23" s="56"/>
      <c r="N23"/>
    </row>
    <row r="24" spans="3:14" x14ac:dyDescent="0.25">
      <c r="L24" s="56"/>
      <c r="N24"/>
    </row>
    <row r="25" spans="3:14" x14ac:dyDescent="0.25">
      <c r="L25" s="56"/>
      <c r="N25"/>
    </row>
    <row r="26" spans="3:14" x14ac:dyDescent="0.25">
      <c r="L26" s="56"/>
      <c r="N26"/>
    </row>
    <row r="27" spans="3:14" x14ac:dyDescent="0.25">
      <c r="L27" s="56"/>
      <c r="N27"/>
    </row>
    <row r="28" spans="3:14" x14ac:dyDescent="0.25">
      <c r="L28" s="56"/>
      <c r="N28"/>
    </row>
    <row r="29" spans="3:14" x14ac:dyDescent="0.25">
      <c r="L29" s="56"/>
      <c r="N29"/>
    </row>
    <row r="30" spans="3:14" x14ac:dyDescent="0.25">
      <c r="L30" s="56"/>
      <c r="N30"/>
    </row>
    <row r="31" spans="3:14" x14ac:dyDescent="0.25">
      <c r="L31" s="56"/>
      <c r="N31"/>
    </row>
    <row r="32" spans="3:14" x14ac:dyDescent="0.25">
      <c r="L32" s="56"/>
      <c r="N32"/>
    </row>
    <row r="33" spans="12:14" x14ac:dyDescent="0.25">
      <c r="L33" s="56"/>
      <c r="N33"/>
    </row>
    <row r="34" spans="12:14" x14ac:dyDescent="0.25">
      <c r="L34" s="56"/>
      <c r="N34"/>
    </row>
    <row r="35" spans="12:14" x14ac:dyDescent="0.25">
      <c r="L35" s="56"/>
      <c r="N35"/>
    </row>
    <row r="36" spans="12:14" x14ac:dyDescent="0.25">
      <c r="L36" s="56"/>
      <c r="N36"/>
    </row>
    <row r="37" spans="12:14" x14ac:dyDescent="0.25">
      <c r="L37" s="56"/>
      <c r="N37"/>
    </row>
    <row r="38" spans="12:14" x14ac:dyDescent="0.25">
      <c r="L38" s="56"/>
      <c r="N38"/>
    </row>
    <row r="39" spans="12:14" x14ac:dyDescent="0.25">
      <c r="L39" s="56"/>
      <c r="N39"/>
    </row>
    <row r="40" spans="12:14" x14ac:dyDescent="0.25">
      <c r="L40" s="56"/>
      <c r="N40"/>
    </row>
    <row r="41" spans="12:14" x14ac:dyDescent="0.25">
      <c r="L41" s="56"/>
      <c r="N41"/>
    </row>
    <row r="42" spans="12:14" ht="15.75" customHeight="1" x14ac:dyDescent="0.25">
      <c r="L42" s="56"/>
      <c r="N42"/>
    </row>
  </sheetData>
  <mergeCells count="1">
    <mergeCell ref="A1:J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0D081-B69F-42D4-8059-69BA64009143}">
  <dimension ref="A1:G23"/>
  <sheetViews>
    <sheetView zoomScale="90" zoomScaleNormal="90" zoomScaleSheetLayoutView="80" workbookViewId="0">
      <selection activeCell="I18" sqref="I18"/>
    </sheetView>
  </sheetViews>
  <sheetFormatPr defaultRowHeight="15" x14ac:dyDescent="0.25"/>
  <cols>
    <col min="6" max="6" width="45.7109375" customWidth="1"/>
    <col min="7" max="7" width="76.42578125" customWidth="1"/>
  </cols>
  <sheetData>
    <row r="1" spans="1:7" x14ac:dyDescent="0.25">
      <c r="A1" s="87"/>
      <c r="B1" s="87"/>
      <c r="C1" s="87"/>
      <c r="D1" s="87"/>
      <c r="E1" s="87"/>
      <c r="F1" s="87"/>
      <c r="G1" s="87"/>
    </row>
    <row r="2" spans="1:7" x14ac:dyDescent="0.25">
      <c r="A2" s="87"/>
      <c r="B2" s="87"/>
      <c r="C2" s="87"/>
      <c r="D2" s="87"/>
      <c r="E2" s="87"/>
      <c r="F2" s="87"/>
      <c r="G2" s="87"/>
    </row>
    <row r="3" spans="1:7" x14ac:dyDescent="0.25">
      <c r="A3" s="87"/>
      <c r="B3" s="87"/>
      <c r="C3" s="87"/>
      <c r="D3" s="87"/>
      <c r="E3" s="87"/>
      <c r="F3" s="87"/>
      <c r="G3" s="87"/>
    </row>
    <row r="4" spans="1:7" x14ac:dyDescent="0.25">
      <c r="A4" s="87"/>
      <c r="B4" s="87"/>
      <c r="C4" s="87"/>
      <c r="D4" s="87"/>
      <c r="E4" s="87"/>
      <c r="F4" s="87"/>
      <c r="G4" s="87"/>
    </row>
    <row r="5" spans="1:7" x14ac:dyDescent="0.25">
      <c r="A5" s="87"/>
      <c r="B5" s="87"/>
      <c r="C5" s="87"/>
      <c r="D5" s="87"/>
      <c r="E5" s="87"/>
      <c r="F5" s="87"/>
      <c r="G5" s="87"/>
    </row>
    <row r="6" spans="1:7" x14ac:dyDescent="0.25">
      <c r="A6" s="87"/>
      <c r="B6" s="87"/>
      <c r="C6" s="87"/>
      <c r="D6" s="87"/>
      <c r="E6" s="87"/>
      <c r="F6" s="87"/>
      <c r="G6" s="87"/>
    </row>
    <row r="7" spans="1:7" x14ac:dyDescent="0.25">
      <c r="A7" s="87"/>
      <c r="B7" s="87"/>
      <c r="C7" s="87"/>
      <c r="D7" s="87"/>
      <c r="E7" s="87"/>
      <c r="F7" s="87"/>
      <c r="G7" s="87"/>
    </row>
    <row r="8" spans="1:7" x14ac:dyDescent="0.25">
      <c r="A8" s="87"/>
      <c r="B8" s="87"/>
      <c r="C8" s="87"/>
      <c r="D8" s="87"/>
      <c r="E8" s="87"/>
      <c r="F8" s="87"/>
      <c r="G8" s="87"/>
    </row>
    <row r="9" spans="1:7" x14ac:dyDescent="0.25">
      <c r="A9" s="87"/>
      <c r="B9" s="87"/>
      <c r="C9" s="87"/>
      <c r="D9" s="87"/>
      <c r="E9" s="87"/>
      <c r="F9" s="87"/>
      <c r="G9" s="87"/>
    </row>
    <row r="10" spans="1:7" ht="14.1" customHeight="1" x14ac:dyDescent="0.25">
      <c r="A10" s="87"/>
      <c r="B10" s="87"/>
      <c r="C10" s="87"/>
      <c r="D10" s="87"/>
      <c r="E10" s="87"/>
      <c r="F10" s="87"/>
      <c r="G10" s="87"/>
    </row>
    <row r="11" spans="1:7" ht="24.95" customHeight="1" x14ac:dyDescent="0.25">
      <c r="A11" s="88"/>
      <c r="B11" s="88"/>
      <c r="C11" s="88"/>
      <c r="D11" s="88"/>
      <c r="E11" s="88"/>
      <c r="F11" s="88"/>
      <c r="G11" s="48" t="s">
        <v>89</v>
      </c>
    </row>
    <row r="12" spans="1:7" ht="24.95" customHeight="1" x14ac:dyDescent="0.25">
      <c r="A12" s="49">
        <v>1</v>
      </c>
      <c r="B12" s="82" t="s">
        <v>90</v>
      </c>
      <c r="C12" s="82"/>
      <c r="D12" s="82"/>
      <c r="E12" s="82"/>
      <c r="F12" s="82"/>
      <c r="G12" s="50">
        <v>424185</v>
      </c>
    </row>
    <row r="13" spans="1:7" ht="24.95" customHeight="1" x14ac:dyDescent="0.25">
      <c r="A13" s="49">
        <v>2</v>
      </c>
      <c r="B13" s="51" t="s">
        <v>91</v>
      </c>
      <c r="C13" s="52"/>
      <c r="D13" s="52"/>
      <c r="E13" s="52"/>
      <c r="F13" s="52"/>
      <c r="G13" s="50">
        <v>10805</v>
      </c>
    </row>
    <row r="14" spans="1:7" ht="24.95" customHeight="1" x14ac:dyDescent="0.25">
      <c r="A14" s="53"/>
      <c r="B14" s="86" t="s">
        <v>92</v>
      </c>
      <c r="C14" s="86"/>
      <c r="D14" s="86"/>
      <c r="E14" s="86"/>
      <c r="F14" s="86"/>
      <c r="G14" s="54">
        <v>2206655.5299999998</v>
      </c>
    </row>
    <row r="15" spans="1:7" ht="24.95" customHeight="1" x14ac:dyDescent="0.25">
      <c r="A15" s="49">
        <v>3</v>
      </c>
      <c r="B15" s="82" t="s">
        <v>93</v>
      </c>
      <c r="C15" s="82"/>
      <c r="D15" s="82"/>
      <c r="E15" s="82"/>
      <c r="F15" s="82"/>
      <c r="G15" s="50">
        <v>2902</v>
      </c>
    </row>
    <row r="16" spans="1:7" ht="24.95" customHeight="1" x14ac:dyDescent="0.25">
      <c r="A16" s="53"/>
      <c r="B16" s="86" t="s">
        <v>92</v>
      </c>
      <c r="C16" s="86"/>
      <c r="D16" s="86"/>
      <c r="E16" s="86"/>
      <c r="F16" s="86"/>
      <c r="G16" s="54">
        <v>1553876.68</v>
      </c>
    </row>
    <row r="17" spans="1:7" ht="24.95" customHeight="1" x14ac:dyDescent="0.25">
      <c r="A17" s="49">
        <v>4</v>
      </c>
      <c r="B17" s="51" t="s">
        <v>94</v>
      </c>
      <c r="C17" s="52"/>
      <c r="D17" s="52"/>
      <c r="E17" s="52"/>
      <c r="F17" s="52"/>
      <c r="G17" s="50">
        <v>6969</v>
      </c>
    </row>
    <row r="18" spans="1:7" ht="24.95" customHeight="1" x14ac:dyDescent="0.25">
      <c r="A18" s="49">
        <v>5</v>
      </c>
      <c r="B18" s="82" t="s">
        <v>95</v>
      </c>
      <c r="C18" s="82"/>
      <c r="D18" s="82"/>
      <c r="E18" s="82"/>
      <c r="F18" s="82"/>
      <c r="G18" s="50">
        <v>6434</v>
      </c>
    </row>
    <row r="19" spans="1:7" ht="24.95" customHeight="1" x14ac:dyDescent="0.25">
      <c r="A19" s="49">
        <v>6</v>
      </c>
      <c r="B19" s="82" t="s">
        <v>96</v>
      </c>
      <c r="C19" s="82"/>
      <c r="D19" s="82"/>
      <c r="E19" s="82"/>
      <c r="F19" s="82"/>
      <c r="G19" s="50">
        <v>40171</v>
      </c>
    </row>
    <row r="20" spans="1:7" ht="24.95" customHeight="1" x14ac:dyDescent="0.25">
      <c r="A20" s="49">
        <v>7</v>
      </c>
      <c r="B20" s="51" t="s">
        <v>97</v>
      </c>
      <c r="C20" s="52"/>
      <c r="D20" s="52"/>
      <c r="E20" s="52"/>
      <c r="F20" s="52"/>
      <c r="G20" s="50">
        <v>2113</v>
      </c>
    </row>
    <row r="21" spans="1:7" ht="24.95" customHeight="1" x14ac:dyDescent="0.25">
      <c r="A21" s="83"/>
      <c r="B21" s="86" t="s">
        <v>98</v>
      </c>
      <c r="C21" s="86"/>
      <c r="D21" s="86"/>
      <c r="E21" s="86"/>
      <c r="F21" s="86"/>
      <c r="G21" s="58">
        <v>483</v>
      </c>
    </row>
    <row r="22" spans="1:7" ht="24.95" customHeight="1" x14ac:dyDescent="0.25">
      <c r="A22" s="84"/>
      <c r="B22" s="86" t="s">
        <v>99</v>
      </c>
      <c r="C22" s="86"/>
      <c r="D22" s="86"/>
      <c r="E22" s="86"/>
      <c r="F22" s="86"/>
      <c r="G22" s="55">
        <v>45</v>
      </c>
    </row>
    <row r="23" spans="1:7" ht="24.95" customHeight="1" x14ac:dyDescent="0.25">
      <c r="A23" s="85"/>
      <c r="B23" s="86" t="s">
        <v>100</v>
      </c>
      <c r="C23" s="86"/>
      <c r="D23" s="86"/>
      <c r="E23" s="86"/>
      <c r="F23" s="86"/>
      <c r="G23" s="54">
        <v>165606</v>
      </c>
    </row>
  </sheetData>
  <mergeCells count="12">
    <mergeCell ref="B18:F18"/>
    <mergeCell ref="B19:F19"/>
    <mergeCell ref="A21:A23"/>
    <mergeCell ref="B21:F21"/>
    <mergeCell ref="B22:F22"/>
    <mergeCell ref="B23:F23"/>
    <mergeCell ref="B16:F16"/>
    <mergeCell ref="A1:G10"/>
    <mergeCell ref="A11:F11"/>
    <mergeCell ref="B12:F12"/>
    <mergeCell ref="B14:F14"/>
    <mergeCell ref="B15:F15"/>
  </mergeCells>
  <pageMargins left="0.7" right="0.7" top="0.75" bottom="0.75" header="0.3" footer="0.3"/>
  <pageSetup scale="4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5C03B-ABA8-402A-B54C-7C4779A0A2A8}">
  <dimension ref="A1:G23"/>
  <sheetViews>
    <sheetView zoomScale="90" zoomScaleNormal="90" zoomScaleSheetLayoutView="80" workbookViewId="0">
      <selection activeCell="L16" sqref="L16"/>
    </sheetView>
  </sheetViews>
  <sheetFormatPr defaultRowHeight="15" x14ac:dyDescent="0.25"/>
  <cols>
    <col min="6" max="6" width="45.7109375" customWidth="1"/>
    <col min="7" max="7" width="76.42578125" customWidth="1"/>
  </cols>
  <sheetData>
    <row r="1" spans="1:7" x14ac:dyDescent="0.25">
      <c r="A1" s="87"/>
      <c r="B1" s="87"/>
      <c r="C1" s="87"/>
      <c r="D1" s="87"/>
      <c r="E1" s="87"/>
      <c r="F1" s="87"/>
      <c r="G1" s="87"/>
    </row>
    <row r="2" spans="1:7" x14ac:dyDescent="0.25">
      <c r="A2" s="87"/>
      <c r="B2" s="87"/>
      <c r="C2" s="87"/>
      <c r="D2" s="87"/>
      <c r="E2" s="87"/>
      <c r="F2" s="87"/>
      <c r="G2" s="87"/>
    </row>
    <row r="3" spans="1:7" x14ac:dyDescent="0.25">
      <c r="A3" s="87"/>
      <c r="B3" s="87"/>
      <c r="C3" s="87"/>
      <c r="D3" s="87"/>
      <c r="E3" s="87"/>
      <c r="F3" s="87"/>
      <c r="G3" s="87"/>
    </row>
    <row r="4" spans="1:7" x14ac:dyDescent="0.25">
      <c r="A4" s="87"/>
      <c r="B4" s="87"/>
      <c r="C4" s="87"/>
      <c r="D4" s="87"/>
      <c r="E4" s="87"/>
      <c r="F4" s="87"/>
      <c r="G4" s="87"/>
    </row>
    <row r="5" spans="1:7" x14ac:dyDescent="0.25">
      <c r="A5" s="87"/>
      <c r="B5" s="87"/>
      <c r="C5" s="87"/>
      <c r="D5" s="87"/>
      <c r="E5" s="87"/>
      <c r="F5" s="87"/>
      <c r="G5" s="87"/>
    </row>
    <row r="6" spans="1:7" x14ac:dyDescent="0.25">
      <c r="A6" s="87"/>
      <c r="B6" s="87"/>
      <c r="C6" s="87"/>
      <c r="D6" s="87"/>
      <c r="E6" s="87"/>
      <c r="F6" s="87"/>
      <c r="G6" s="87"/>
    </row>
    <row r="7" spans="1:7" x14ac:dyDescent="0.25">
      <c r="A7" s="87"/>
      <c r="B7" s="87"/>
      <c r="C7" s="87"/>
      <c r="D7" s="87"/>
      <c r="E7" s="87"/>
      <c r="F7" s="87"/>
      <c r="G7" s="87"/>
    </row>
    <row r="8" spans="1:7" x14ac:dyDescent="0.25">
      <c r="A8" s="87"/>
      <c r="B8" s="87"/>
      <c r="C8" s="87"/>
      <c r="D8" s="87"/>
      <c r="E8" s="87"/>
      <c r="F8" s="87"/>
      <c r="G8" s="87"/>
    </row>
    <row r="9" spans="1:7" x14ac:dyDescent="0.25">
      <c r="A9" s="87"/>
      <c r="B9" s="87"/>
      <c r="C9" s="87"/>
      <c r="D9" s="87"/>
      <c r="E9" s="87"/>
      <c r="F9" s="87"/>
      <c r="G9" s="87"/>
    </row>
    <row r="10" spans="1:7" ht="14.1" customHeight="1" x14ac:dyDescent="0.25">
      <c r="A10" s="87"/>
      <c r="B10" s="87"/>
      <c r="C10" s="87"/>
      <c r="D10" s="87"/>
      <c r="E10" s="87"/>
      <c r="F10" s="87"/>
      <c r="G10" s="87"/>
    </row>
    <row r="11" spans="1:7" ht="24.95" customHeight="1" x14ac:dyDescent="0.25">
      <c r="A11" s="88"/>
      <c r="B11" s="88"/>
      <c r="C11" s="88"/>
      <c r="D11" s="88"/>
      <c r="E11" s="88"/>
      <c r="F11" s="88"/>
      <c r="G11" s="48" t="s">
        <v>89</v>
      </c>
    </row>
    <row r="12" spans="1:7" ht="24.95" customHeight="1" x14ac:dyDescent="0.25">
      <c r="A12" s="49">
        <v>1</v>
      </c>
      <c r="B12" s="82" t="s">
        <v>90</v>
      </c>
      <c r="C12" s="82"/>
      <c r="D12" s="82"/>
      <c r="E12" s="82"/>
      <c r="F12" s="82"/>
      <c r="G12" s="50">
        <v>424206</v>
      </c>
    </row>
    <row r="13" spans="1:7" ht="24.95" customHeight="1" x14ac:dyDescent="0.25">
      <c r="A13" s="49">
        <v>2</v>
      </c>
      <c r="B13" s="51" t="s">
        <v>91</v>
      </c>
      <c r="C13" s="52"/>
      <c r="D13" s="52"/>
      <c r="E13" s="52"/>
      <c r="F13" s="52"/>
      <c r="G13" s="50">
        <v>11873</v>
      </c>
    </row>
    <row r="14" spans="1:7" ht="24.95" customHeight="1" x14ac:dyDescent="0.25">
      <c r="A14" s="53"/>
      <c r="B14" s="86" t="s">
        <v>92</v>
      </c>
      <c r="C14" s="86"/>
      <c r="D14" s="86"/>
      <c r="E14" s="86"/>
      <c r="F14" s="86"/>
      <c r="G14" s="54">
        <v>2399853.5699999998</v>
      </c>
    </row>
    <row r="15" spans="1:7" ht="24.95" customHeight="1" x14ac:dyDescent="0.25">
      <c r="A15" s="49">
        <v>3</v>
      </c>
      <c r="B15" s="82" t="s">
        <v>93</v>
      </c>
      <c r="C15" s="82"/>
      <c r="D15" s="82"/>
      <c r="E15" s="82"/>
      <c r="F15" s="82"/>
      <c r="G15" s="50">
        <v>3009</v>
      </c>
    </row>
    <row r="16" spans="1:7" ht="24.95" customHeight="1" x14ac:dyDescent="0.25">
      <c r="A16" s="53"/>
      <c r="B16" s="86" t="s">
        <v>92</v>
      </c>
      <c r="C16" s="86"/>
      <c r="D16" s="86"/>
      <c r="E16" s="86"/>
      <c r="F16" s="86"/>
      <c r="G16" s="54">
        <v>1619859.82</v>
      </c>
    </row>
    <row r="17" spans="1:7" ht="24.95" customHeight="1" x14ac:dyDescent="0.25">
      <c r="A17" s="49">
        <v>4</v>
      </c>
      <c r="B17" s="51" t="s">
        <v>94</v>
      </c>
      <c r="C17" s="52"/>
      <c r="D17" s="52"/>
      <c r="E17" s="52"/>
      <c r="F17" s="52"/>
      <c r="G17" s="50">
        <v>6844</v>
      </c>
    </row>
    <row r="18" spans="1:7" ht="24.95" customHeight="1" x14ac:dyDescent="0.25">
      <c r="A18" s="49">
        <v>5</v>
      </c>
      <c r="B18" s="82" t="s">
        <v>95</v>
      </c>
      <c r="C18" s="82"/>
      <c r="D18" s="82"/>
      <c r="E18" s="82"/>
      <c r="F18" s="82"/>
      <c r="G18" s="50">
        <v>6114</v>
      </c>
    </row>
    <row r="19" spans="1:7" ht="24.95" customHeight="1" x14ac:dyDescent="0.25">
      <c r="A19" s="49">
        <v>6</v>
      </c>
      <c r="B19" s="82" t="s">
        <v>96</v>
      </c>
      <c r="C19" s="82"/>
      <c r="D19" s="82"/>
      <c r="E19" s="82"/>
      <c r="F19" s="82"/>
      <c r="G19" s="50">
        <v>39083</v>
      </c>
    </row>
    <row r="20" spans="1:7" ht="24.95" customHeight="1" x14ac:dyDescent="0.25">
      <c r="A20" s="49">
        <v>7</v>
      </c>
      <c r="B20" s="51" t="s">
        <v>97</v>
      </c>
      <c r="C20" s="52"/>
      <c r="D20" s="52"/>
      <c r="E20" s="52"/>
      <c r="F20" s="52"/>
      <c r="G20" s="50">
        <v>402</v>
      </c>
    </row>
    <row r="21" spans="1:7" ht="24.95" customHeight="1" x14ac:dyDescent="0.25">
      <c r="A21" s="83"/>
      <c r="B21" s="86" t="s">
        <v>98</v>
      </c>
      <c r="C21" s="86"/>
      <c r="D21" s="86"/>
      <c r="E21" s="86"/>
      <c r="F21" s="86"/>
      <c r="G21" s="58">
        <v>74</v>
      </c>
    </row>
    <row r="22" spans="1:7" ht="24.95" customHeight="1" x14ac:dyDescent="0.25">
      <c r="A22" s="84"/>
      <c r="B22" s="86" t="s">
        <v>99</v>
      </c>
      <c r="C22" s="86"/>
      <c r="D22" s="86"/>
      <c r="E22" s="86"/>
      <c r="F22" s="86"/>
      <c r="G22" s="55">
        <v>2</v>
      </c>
    </row>
    <row r="23" spans="1:7" ht="24.95" customHeight="1" x14ac:dyDescent="0.25">
      <c r="A23" s="85"/>
      <c r="B23" s="86" t="s">
        <v>100</v>
      </c>
      <c r="C23" s="86"/>
      <c r="D23" s="86"/>
      <c r="E23" s="86"/>
      <c r="F23" s="86"/>
      <c r="G23" s="54">
        <v>23254</v>
      </c>
    </row>
  </sheetData>
  <mergeCells count="12">
    <mergeCell ref="B18:F18"/>
    <mergeCell ref="B19:F19"/>
    <mergeCell ref="A21:A23"/>
    <mergeCell ref="B21:F21"/>
    <mergeCell ref="B22:F22"/>
    <mergeCell ref="B23:F23"/>
    <mergeCell ref="B16:F16"/>
    <mergeCell ref="A1:G10"/>
    <mergeCell ref="A11:F11"/>
    <mergeCell ref="B12:F12"/>
    <mergeCell ref="B14:F14"/>
    <mergeCell ref="B15:F15"/>
  </mergeCells>
  <pageMargins left="0.7" right="0.7" top="0.75" bottom="0.75" header="0.3" footer="0.3"/>
  <pageSetup scale="4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90CF7-4033-47DA-84DF-2E810344E0BA}">
  <dimension ref="A1:G23"/>
  <sheetViews>
    <sheetView zoomScale="90" zoomScaleNormal="90" zoomScaleSheetLayoutView="80" workbookViewId="0">
      <selection activeCell="G19" sqref="G19"/>
    </sheetView>
  </sheetViews>
  <sheetFormatPr defaultRowHeight="15" x14ac:dyDescent="0.25"/>
  <cols>
    <col min="6" max="6" width="45.7109375" customWidth="1"/>
    <col min="7" max="7" width="76.42578125" customWidth="1"/>
  </cols>
  <sheetData>
    <row r="1" spans="1:7" x14ac:dyDescent="0.25">
      <c r="A1" s="87"/>
      <c r="B1" s="87"/>
      <c r="C1" s="87"/>
      <c r="D1" s="87"/>
      <c r="E1" s="87"/>
      <c r="F1" s="87"/>
      <c r="G1" s="87"/>
    </row>
    <row r="2" spans="1:7" x14ac:dyDescent="0.25">
      <c r="A2" s="87"/>
      <c r="B2" s="87"/>
      <c r="C2" s="87"/>
      <c r="D2" s="87"/>
      <c r="E2" s="87"/>
      <c r="F2" s="87"/>
      <c r="G2" s="87"/>
    </row>
    <row r="3" spans="1:7" x14ac:dyDescent="0.25">
      <c r="A3" s="87"/>
      <c r="B3" s="87"/>
      <c r="C3" s="87"/>
      <c r="D3" s="87"/>
      <c r="E3" s="87"/>
      <c r="F3" s="87"/>
      <c r="G3" s="87"/>
    </row>
    <row r="4" spans="1:7" x14ac:dyDescent="0.25">
      <c r="A4" s="87"/>
      <c r="B4" s="87"/>
      <c r="C4" s="87"/>
      <c r="D4" s="87"/>
      <c r="E4" s="87"/>
      <c r="F4" s="87"/>
      <c r="G4" s="87"/>
    </row>
    <row r="5" spans="1:7" x14ac:dyDescent="0.25">
      <c r="A5" s="87"/>
      <c r="B5" s="87"/>
      <c r="C5" s="87"/>
      <c r="D5" s="87"/>
      <c r="E5" s="87"/>
      <c r="F5" s="87"/>
      <c r="G5" s="87"/>
    </row>
    <row r="6" spans="1:7" x14ac:dyDescent="0.25">
      <c r="A6" s="87"/>
      <c r="B6" s="87"/>
      <c r="C6" s="87"/>
      <c r="D6" s="87"/>
      <c r="E6" s="87"/>
      <c r="F6" s="87"/>
      <c r="G6" s="87"/>
    </row>
    <row r="7" spans="1:7" x14ac:dyDescent="0.25">
      <c r="A7" s="87"/>
      <c r="B7" s="87"/>
      <c r="C7" s="87"/>
      <c r="D7" s="87"/>
      <c r="E7" s="87"/>
      <c r="F7" s="87"/>
      <c r="G7" s="87"/>
    </row>
    <row r="8" spans="1:7" x14ac:dyDescent="0.25">
      <c r="A8" s="87"/>
      <c r="B8" s="87"/>
      <c r="C8" s="87"/>
      <c r="D8" s="87"/>
      <c r="E8" s="87"/>
      <c r="F8" s="87"/>
      <c r="G8" s="87"/>
    </row>
    <row r="9" spans="1:7" x14ac:dyDescent="0.25">
      <c r="A9" s="87"/>
      <c r="B9" s="87"/>
      <c r="C9" s="87"/>
      <c r="D9" s="87"/>
      <c r="E9" s="87"/>
      <c r="F9" s="87"/>
      <c r="G9" s="87"/>
    </row>
    <row r="10" spans="1:7" ht="14.1" customHeight="1" x14ac:dyDescent="0.25">
      <c r="A10" s="87"/>
      <c r="B10" s="87"/>
      <c r="C10" s="87"/>
      <c r="D10" s="87"/>
      <c r="E10" s="87"/>
      <c r="F10" s="87"/>
      <c r="G10" s="87"/>
    </row>
    <row r="11" spans="1:7" ht="24.95" customHeight="1" x14ac:dyDescent="0.25">
      <c r="A11" s="88"/>
      <c r="B11" s="88"/>
      <c r="C11" s="88"/>
      <c r="D11" s="88"/>
      <c r="E11" s="88"/>
      <c r="F11" s="88"/>
      <c r="G11" s="48" t="s">
        <v>89</v>
      </c>
    </row>
    <row r="12" spans="1:7" ht="24.95" customHeight="1" x14ac:dyDescent="0.25">
      <c r="A12" s="49">
        <v>1</v>
      </c>
      <c r="B12" s="82" t="s">
        <v>90</v>
      </c>
      <c r="C12" s="82"/>
      <c r="D12" s="82"/>
      <c r="E12" s="82"/>
      <c r="F12" s="82"/>
      <c r="G12" s="50">
        <v>424613</v>
      </c>
    </row>
    <row r="13" spans="1:7" ht="24.95" customHeight="1" x14ac:dyDescent="0.25">
      <c r="A13" s="49">
        <v>2</v>
      </c>
      <c r="B13" s="51" t="s">
        <v>91</v>
      </c>
      <c r="C13" s="52"/>
      <c r="D13" s="52"/>
      <c r="E13" s="52"/>
      <c r="F13" s="52"/>
      <c r="G13" s="50">
        <v>12430</v>
      </c>
    </row>
    <row r="14" spans="1:7" ht="24.95" customHeight="1" x14ac:dyDescent="0.25">
      <c r="A14" s="53"/>
      <c r="B14" s="86" t="s">
        <v>92</v>
      </c>
      <c r="C14" s="86"/>
      <c r="D14" s="86"/>
      <c r="E14" s="86"/>
      <c r="F14" s="86"/>
      <c r="G14" s="54">
        <v>2368271.94</v>
      </c>
    </row>
    <row r="15" spans="1:7" ht="24.95" customHeight="1" x14ac:dyDescent="0.25">
      <c r="A15" s="49">
        <v>3</v>
      </c>
      <c r="B15" s="82" t="s">
        <v>93</v>
      </c>
      <c r="C15" s="82"/>
      <c r="D15" s="82"/>
      <c r="E15" s="82"/>
      <c r="F15" s="82"/>
      <c r="G15" s="50">
        <v>2771</v>
      </c>
    </row>
    <row r="16" spans="1:7" ht="24.95" customHeight="1" x14ac:dyDescent="0.25">
      <c r="A16" s="53"/>
      <c r="B16" s="86" t="s">
        <v>92</v>
      </c>
      <c r="C16" s="86"/>
      <c r="D16" s="86"/>
      <c r="E16" s="86"/>
      <c r="F16" s="86"/>
      <c r="G16" s="54">
        <v>1433710.27</v>
      </c>
    </row>
    <row r="17" spans="1:7" ht="24.95" customHeight="1" x14ac:dyDescent="0.25">
      <c r="A17" s="49">
        <v>4</v>
      </c>
      <c r="B17" s="51" t="s">
        <v>94</v>
      </c>
      <c r="C17" s="52"/>
      <c r="D17" s="52"/>
      <c r="E17" s="52"/>
      <c r="F17" s="52"/>
      <c r="G17" s="50">
        <v>6676</v>
      </c>
    </row>
    <row r="18" spans="1:7" ht="24.95" customHeight="1" x14ac:dyDescent="0.25">
      <c r="A18" s="49">
        <v>5</v>
      </c>
      <c r="B18" s="82" t="s">
        <v>95</v>
      </c>
      <c r="C18" s="82"/>
      <c r="D18" s="82"/>
      <c r="E18" s="82"/>
      <c r="F18" s="82"/>
      <c r="G18" s="50">
        <v>5744</v>
      </c>
    </row>
    <row r="19" spans="1:7" ht="24.95" customHeight="1" x14ac:dyDescent="0.25">
      <c r="A19" s="49">
        <v>6</v>
      </c>
      <c r="B19" s="82" t="s">
        <v>96</v>
      </c>
      <c r="C19" s="82"/>
      <c r="D19" s="82"/>
      <c r="E19" s="82"/>
      <c r="F19" s="82"/>
      <c r="G19" s="50">
        <v>39509</v>
      </c>
    </row>
    <row r="20" spans="1:7" ht="24.95" customHeight="1" x14ac:dyDescent="0.25">
      <c r="A20" s="49">
        <v>7</v>
      </c>
      <c r="B20" s="51" t="s">
        <v>97</v>
      </c>
      <c r="C20" s="52"/>
      <c r="D20" s="52"/>
      <c r="E20" s="52"/>
      <c r="F20" s="52"/>
      <c r="G20" s="50">
        <v>23</v>
      </c>
    </row>
    <row r="21" spans="1:7" ht="24.95" customHeight="1" x14ac:dyDescent="0.25">
      <c r="A21" s="83"/>
      <c r="B21" s="86" t="s">
        <v>98</v>
      </c>
      <c r="C21" s="86"/>
      <c r="D21" s="86"/>
      <c r="E21" s="86"/>
      <c r="F21" s="86"/>
      <c r="G21" s="58">
        <v>5</v>
      </c>
    </row>
    <row r="22" spans="1:7" ht="24.95" customHeight="1" x14ac:dyDescent="0.25">
      <c r="A22" s="84"/>
      <c r="B22" s="86" t="s">
        <v>99</v>
      </c>
      <c r="C22" s="86"/>
      <c r="D22" s="86"/>
      <c r="E22" s="86"/>
      <c r="F22" s="86"/>
      <c r="G22" s="55">
        <v>1</v>
      </c>
    </row>
    <row r="23" spans="1:7" ht="24.95" customHeight="1" x14ac:dyDescent="0.25">
      <c r="A23" s="85"/>
      <c r="B23" s="86" t="s">
        <v>100</v>
      </c>
      <c r="C23" s="86"/>
      <c r="D23" s="86"/>
      <c r="E23" s="86"/>
      <c r="F23" s="86"/>
      <c r="G23" s="54">
        <v>4462</v>
      </c>
    </row>
  </sheetData>
  <mergeCells count="12">
    <mergeCell ref="B16:F16"/>
    <mergeCell ref="A1:G10"/>
    <mergeCell ref="A11:F11"/>
    <mergeCell ref="B12:F12"/>
    <mergeCell ref="B14:F14"/>
    <mergeCell ref="B15:F15"/>
    <mergeCell ref="B18:F18"/>
    <mergeCell ref="B19:F19"/>
    <mergeCell ref="A21:A23"/>
    <mergeCell ref="B21:F21"/>
    <mergeCell ref="B22:F22"/>
    <mergeCell ref="B23:F23"/>
  </mergeCells>
  <pageMargins left="0.7" right="0.7" top="0.75" bottom="0.75" header="0.3" footer="0.3"/>
  <pageSetup scale="4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122A0-574F-4718-89B2-70D0C816BC6B}">
  <dimension ref="A1:G23"/>
  <sheetViews>
    <sheetView zoomScale="90" zoomScaleNormal="90" zoomScaleSheetLayoutView="80" workbookViewId="0">
      <selection activeCell="G26" sqref="G26"/>
    </sheetView>
  </sheetViews>
  <sheetFormatPr defaultRowHeight="15" x14ac:dyDescent="0.25"/>
  <cols>
    <col min="6" max="6" width="45.7109375" customWidth="1"/>
    <col min="7" max="7" width="76.42578125" customWidth="1"/>
  </cols>
  <sheetData>
    <row r="1" spans="1:7" x14ac:dyDescent="0.25">
      <c r="A1" s="87"/>
      <c r="B1" s="87"/>
      <c r="C1" s="87"/>
      <c r="D1" s="87"/>
      <c r="E1" s="87"/>
      <c r="F1" s="87"/>
      <c r="G1" s="87"/>
    </row>
    <row r="2" spans="1:7" x14ac:dyDescent="0.25">
      <c r="A2" s="87"/>
      <c r="B2" s="87"/>
      <c r="C2" s="87"/>
      <c r="D2" s="87"/>
      <c r="E2" s="87"/>
      <c r="F2" s="87"/>
      <c r="G2" s="87"/>
    </row>
    <row r="3" spans="1:7" x14ac:dyDescent="0.25">
      <c r="A3" s="87"/>
      <c r="B3" s="87"/>
      <c r="C3" s="87"/>
      <c r="D3" s="87"/>
      <c r="E3" s="87"/>
      <c r="F3" s="87"/>
      <c r="G3" s="87"/>
    </row>
    <row r="4" spans="1:7" x14ac:dyDescent="0.25">
      <c r="A4" s="87"/>
      <c r="B4" s="87"/>
      <c r="C4" s="87"/>
      <c r="D4" s="87"/>
      <c r="E4" s="87"/>
      <c r="F4" s="87"/>
      <c r="G4" s="87"/>
    </row>
    <row r="5" spans="1:7" x14ac:dyDescent="0.25">
      <c r="A5" s="87"/>
      <c r="B5" s="87"/>
      <c r="C5" s="87"/>
      <c r="D5" s="87"/>
      <c r="E5" s="87"/>
      <c r="F5" s="87"/>
      <c r="G5" s="87"/>
    </row>
    <row r="6" spans="1:7" x14ac:dyDescent="0.25">
      <c r="A6" s="87"/>
      <c r="B6" s="87"/>
      <c r="C6" s="87"/>
      <c r="D6" s="87"/>
      <c r="E6" s="87"/>
      <c r="F6" s="87"/>
      <c r="G6" s="87"/>
    </row>
    <row r="7" spans="1:7" x14ac:dyDescent="0.25">
      <c r="A7" s="87"/>
      <c r="B7" s="87"/>
      <c r="C7" s="87"/>
      <c r="D7" s="87"/>
      <c r="E7" s="87"/>
      <c r="F7" s="87"/>
      <c r="G7" s="87"/>
    </row>
    <row r="8" spans="1:7" x14ac:dyDescent="0.25">
      <c r="A8" s="87"/>
      <c r="B8" s="87"/>
      <c r="C8" s="87"/>
      <c r="D8" s="87"/>
      <c r="E8" s="87"/>
      <c r="F8" s="87"/>
      <c r="G8" s="87"/>
    </row>
    <row r="9" spans="1:7" x14ac:dyDescent="0.25">
      <c r="A9" s="87"/>
      <c r="B9" s="87"/>
      <c r="C9" s="87"/>
      <c r="D9" s="87"/>
      <c r="E9" s="87"/>
      <c r="F9" s="87"/>
      <c r="G9" s="87"/>
    </row>
    <row r="10" spans="1:7" ht="14.1" customHeight="1" x14ac:dyDescent="0.25">
      <c r="A10" s="87"/>
      <c r="B10" s="87"/>
      <c r="C10" s="87"/>
      <c r="D10" s="87"/>
      <c r="E10" s="87"/>
      <c r="F10" s="87"/>
      <c r="G10" s="87"/>
    </row>
    <row r="11" spans="1:7" ht="24.95" customHeight="1" x14ac:dyDescent="0.25">
      <c r="A11" s="88"/>
      <c r="B11" s="88"/>
      <c r="C11" s="88"/>
      <c r="D11" s="88"/>
      <c r="E11" s="88"/>
      <c r="F11" s="88"/>
      <c r="G11" s="48" t="s">
        <v>89</v>
      </c>
    </row>
    <row r="12" spans="1:7" ht="24.95" customHeight="1" x14ac:dyDescent="0.25">
      <c r="A12" s="49">
        <v>1</v>
      </c>
      <c r="B12" s="82" t="s">
        <v>90</v>
      </c>
      <c r="C12" s="82"/>
      <c r="D12" s="82"/>
      <c r="E12" s="82"/>
      <c r="F12" s="82"/>
      <c r="G12" s="50">
        <v>424613</v>
      </c>
    </row>
    <row r="13" spans="1:7" ht="24.95" customHeight="1" x14ac:dyDescent="0.25">
      <c r="A13" s="49">
        <v>2</v>
      </c>
      <c r="B13" s="51" t="s">
        <v>91</v>
      </c>
      <c r="C13" s="52"/>
      <c r="D13" s="52"/>
      <c r="E13" s="52"/>
      <c r="F13" s="52"/>
      <c r="G13" s="50">
        <v>11926</v>
      </c>
    </row>
    <row r="14" spans="1:7" ht="24.95" customHeight="1" x14ac:dyDescent="0.25">
      <c r="A14" s="53"/>
      <c r="B14" s="86" t="s">
        <v>92</v>
      </c>
      <c r="C14" s="86"/>
      <c r="D14" s="86"/>
      <c r="E14" s="86"/>
      <c r="F14" s="86"/>
      <c r="G14" s="54">
        <v>2032578.06</v>
      </c>
    </row>
    <row r="15" spans="1:7" ht="24.95" customHeight="1" x14ac:dyDescent="0.25">
      <c r="A15" s="49">
        <v>3</v>
      </c>
      <c r="B15" s="82" t="s">
        <v>93</v>
      </c>
      <c r="C15" s="82"/>
      <c r="D15" s="82"/>
      <c r="E15" s="82"/>
      <c r="F15" s="82"/>
      <c r="G15" s="50">
        <v>2709</v>
      </c>
    </row>
    <row r="16" spans="1:7" ht="24.95" customHeight="1" x14ac:dyDescent="0.25">
      <c r="A16" s="53"/>
      <c r="B16" s="86" t="s">
        <v>92</v>
      </c>
      <c r="C16" s="86"/>
      <c r="D16" s="86"/>
      <c r="E16" s="86"/>
      <c r="F16" s="86"/>
      <c r="G16" s="54">
        <v>1262800.28</v>
      </c>
    </row>
    <row r="17" spans="1:7" ht="24.95" customHeight="1" x14ac:dyDescent="0.25">
      <c r="A17" s="49">
        <v>4</v>
      </c>
      <c r="B17" s="51" t="s">
        <v>94</v>
      </c>
      <c r="C17" s="52"/>
      <c r="D17" s="52"/>
      <c r="E17" s="52"/>
      <c r="F17" s="52"/>
      <c r="G17" s="50">
        <v>6371</v>
      </c>
    </row>
    <row r="18" spans="1:7" ht="24.95" customHeight="1" x14ac:dyDescent="0.25">
      <c r="A18" s="49">
        <v>5</v>
      </c>
      <c r="B18" s="82" t="s">
        <v>95</v>
      </c>
      <c r="C18" s="82"/>
      <c r="D18" s="82"/>
      <c r="E18" s="82"/>
      <c r="F18" s="82"/>
      <c r="G18" s="50">
        <v>5550</v>
      </c>
    </row>
    <row r="19" spans="1:7" ht="24.95" customHeight="1" x14ac:dyDescent="0.25">
      <c r="A19" s="49">
        <v>6</v>
      </c>
      <c r="B19" s="82" t="s">
        <v>96</v>
      </c>
      <c r="C19" s="82"/>
      <c r="D19" s="82"/>
      <c r="E19" s="82"/>
      <c r="F19" s="82"/>
      <c r="G19" s="50">
        <v>47091</v>
      </c>
    </row>
    <row r="20" spans="1:7" ht="24.95" customHeight="1" x14ac:dyDescent="0.25">
      <c r="A20" s="49">
        <v>7</v>
      </c>
      <c r="B20" s="51" t="s">
        <v>97</v>
      </c>
      <c r="C20" s="52"/>
      <c r="D20" s="52"/>
      <c r="E20" s="52"/>
      <c r="F20" s="52"/>
      <c r="G20" s="50">
        <v>23</v>
      </c>
    </row>
    <row r="21" spans="1:7" ht="24.95" customHeight="1" x14ac:dyDescent="0.25">
      <c r="A21" s="83"/>
      <c r="B21" s="86" t="s">
        <v>98</v>
      </c>
      <c r="C21" s="86"/>
      <c r="D21" s="86"/>
      <c r="E21" s="86"/>
      <c r="F21" s="86"/>
      <c r="G21" s="58">
        <v>5</v>
      </c>
    </row>
    <row r="22" spans="1:7" ht="24.95" customHeight="1" x14ac:dyDescent="0.25">
      <c r="A22" s="84"/>
      <c r="B22" s="86" t="s">
        <v>99</v>
      </c>
      <c r="C22" s="86"/>
      <c r="D22" s="86"/>
      <c r="E22" s="86"/>
      <c r="F22" s="86"/>
      <c r="G22" s="55">
        <v>0</v>
      </c>
    </row>
    <row r="23" spans="1:7" ht="24.95" customHeight="1" x14ac:dyDescent="0.25">
      <c r="A23" s="85"/>
      <c r="B23" s="86" t="s">
        <v>100</v>
      </c>
      <c r="C23" s="86"/>
      <c r="D23" s="86"/>
      <c r="E23" s="86"/>
      <c r="F23" s="86"/>
      <c r="G23" s="54">
        <v>1171</v>
      </c>
    </row>
  </sheetData>
  <mergeCells count="12">
    <mergeCell ref="B18:F18"/>
    <mergeCell ref="B19:F19"/>
    <mergeCell ref="A21:A23"/>
    <mergeCell ref="B21:F21"/>
    <mergeCell ref="B22:F22"/>
    <mergeCell ref="B23:F23"/>
    <mergeCell ref="B16:F16"/>
    <mergeCell ref="A1:G10"/>
    <mergeCell ref="A11:F11"/>
    <mergeCell ref="B12:F12"/>
    <mergeCell ref="B14:F14"/>
    <mergeCell ref="B15:F15"/>
  </mergeCells>
  <pageMargins left="0.7" right="0.7" top="0.75" bottom="0.75" header="0.3" footer="0.3"/>
  <pageSetup scale="48"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067D4-CCD9-44CF-82BF-58D3FC8EFB87}">
  <dimension ref="A1:G23"/>
  <sheetViews>
    <sheetView zoomScale="90" zoomScaleNormal="90" zoomScaleSheetLayoutView="80" workbookViewId="0">
      <selection activeCell="K21" sqref="K21"/>
    </sheetView>
  </sheetViews>
  <sheetFormatPr defaultRowHeight="15" x14ac:dyDescent="0.25"/>
  <cols>
    <col min="6" max="6" width="45.7109375" customWidth="1"/>
    <col min="7" max="7" width="76.42578125" customWidth="1"/>
  </cols>
  <sheetData>
    <row r="1" spans="1:7" x14ac:dyDescent="0.25">
      <c r="A1" s="87"/>
      <c r="B1" s="87"/>
      <c r="C1" s="87"/>
      <c r="D1" s="87"/>
      <c r="E1" s="87"/>
      <c r="F1" s="87"/>
      <c r="G1" s="87"/>
    </row>
    <row r="2" spans="1:7" x14ac:dyDescent="0.25">
      <c r="A2" s="87"/>
      <c r="B2" s="87"/>
      <c r="C2" s="87"/>
      <c r="D2" s="87"/>
      <c r="E2" s="87"/>
      <c r="F2" s="87"/>
      <c r="G2" s="87"/>
    </row>
    <row r="3" spans="1:7" x14ac:dyDescent="0.25">
      <c r="A3" s="87"/>
      <c r="B3" s="87"/>
      <c r="C3" s="87"/>
      <c r="D3" s="87"/>
      <c r="E3" s="87"/>
      <c r="F3" s="87"/>
      <c r="G3" s="87"/>
    </row>
    <row r="4" spans="1:7" x14ac:dyDescent="0.25">
      <c r="A4" s="87"/>
      <c r="B4" s="87"/>
      <c r="C4" s="87"/>
      <c r="D4" s="87"/>
      <c r="E4" s="87"/>
      <c r="F4" s="87"/>
      <c r="G4" s="87"/>
    </row>
    <row r="5" spans="1:7" x14ac:dyDescent="0.25">
      <c r="A5" s="87"/>
      <c r="B5" s="87"/>
      <c r="C5" s="87"/>
      <c r="D5" s="87"/>
      <c r="E5" s="87"/>
      <c r="F5" s="87"/>
      <c r="G5" s="87"/>
    </row>
    <row r="6" spans="1:7" x14ac:dyDescent="0.25">
      <c r="A6" s="87"/>
      <c r="B6" s="87"/>
      <c r="C6" s="87"/>
      <c r="D6" s="87"/>
      <c r="E6" s="87"/>
      <c r="F6" s="87"/>
      <c r="G6" s="87"/>
    </row>
    <row r="7" spans="1:7" x14ac:dyDescent="0.25">
      <c r="A7" s="87"/>
      <c r="B7" s="87"/>
      <c r="C7" s="87"/>
      <c r="D7" s="87"/>
      <c r="E7" s="87"/>
      <c r="F7" s="87"/>
      <c r="G7" s="87"/>
    </row>
    <row r="8" spans="1:7" x14ac:dyDescent="0.25">
      <c r="A8" s="87"/>
      <c r="B8" s="87"/>
      <c r="C8" s="87"/>
      <c r="D8" s="87"/>
      <c r="E8" s="87"/>
      <c r="F8" s="87"/>
      <c r="G8" s="87"/>
    </row>
    <row r="9" spans="1:7" x14ac:dyDescent="0.25">
      <c r="A9" s="87"/>
      <c r="B9" s="87"/>
      <c r="C9" s="87"/>
      <c r="D9" s="87"/>
      <c r="E9" s="87"/>
      <c r="F9" s="87"/>
      <c r="G9" s="87"/>
    </row>
    <row r="10" spans="1:7" ht="14.1" customHeight="1" x14ac:dyDescent="0.25">
      <c r="A10" s="87"/>
      <c r="B10" s="87"/>
      <c r="C10" s="87"/>
      <c r="D10" s="87"/>
      <c r="E10" s="87"/>
      <c r="F10" s="87"/>
      <c r="G10" s="87"/>
    </row>
    <row r="11" spans="1:7" ht="24.95" customHeight="1" x14ac:dyDescent="0.25">
      <c r="A11" s="88"/>
      <c r="B11" s="88"/>
      <c r="C11" s="88"/>
      <c r="D11" s="88"/>
      <c r="E11" s="88"/>
      <c r="F11" s="88"/>
      <c r="G11" s="48" t="s">
        <v>89</v>
      </c>
    </row>
    <row r="12" spans="1:7" ht="24.95" customHeight="1" x14ac:dyDescent="0.25">
      <c r="A12" s="49">
        <v>1</v>
      </c>
      <c r="B12" s="82" t="s">
        <v>90</v>
      </c>
      <c r="C12" s="82"/>
      <c r="D12" s="82"/>
      <c r="E12" s="82"/>
      <c r="F12" s="82"/>
      <c r="G12" s="50">
        <v>424808</v>
      </c>
    </row>
    <row r="13" spans="1:7" ht="24.95" customHeight="1" x14ac:dyDescent="0.25">
      <c r="A13" s="49">
        <v>2</v>
      </c>
      <c r="B13" s="51" t="s">
        <v>91</v>
      </c>
      <c r="C13" s="52"/>
      <c r="D13" s="52"/>
      <c r="E13" s="52"/>
      <c r="F13" s="52"/>
      <c r="G13" s="50">
        <v>11151</v>
      </c>
    </row>
    <row r="14" spans="1:7" ht="24.95" customHeight="1" x14ac:dyDescent="0.25">
      <c r="A14" s="53"/>
      <c r="B14" s="86" t="s">
        <v>92</v>
      </c>
      <c r="C14" s="86"/>
      <c r="D14" s="86"/>
      <c r="E14" s="86"/>
      <c r="F14" s="86"/>
      <c r="G14" s="54">
        <v>1824520.99</v>
      </c>
    </row>
    <row r="15" spans="1:7" ht="24.95" customHeight="1" x14ac:dyDescent="0.25">
      <c r="A15" s="49">
        <v>3</v>
      </c>
      <c r="B15" s="82" t="s">
        <v>93</v>
      </c>
      <c r="C15" s="82"/>
      <c r="D15" s="82"/>
      <c r="E15" s="82"/>
      <c r="F15" s="82"/>
      <c r="G15" s="50">
        <v>2806</v>
      </c>
    </row>
    <row r="16" spans="1:7" ht="24.95" customHeight="1" x14ac:dyDescent="0.25">
      <c r="A16" s="53"/>
      <c r="B16" s="86" t="s">
        <v>92</v>
      </c>
      <c r="C16" s="86"/>
      <c r="D16" s="86"/>
      <c r="E16" s="86"/>
      <c r="F16" s="86"/>
      <c r="G16" s="54">
        <v>1270422.68</v>
      </c>
    </row>
    <row r="17" spans="1:7" ht="24.95" customHeight="1" x14ac:dyDescent="0.25">
      <c r="A17" s="49">
        <v>4</v>
      </c>
      <c r="B17" s="51" t="s">
        <v>94</v>
      </c>
      <c r="C17" s="52"/>
      <c r="D17" s="52"/>
      <c r="E17" s="52"/>
      <c r="F17" s="52"/>
      <c r="G17" s="50">
        <v>7497</v>
      </c>
    </row>
    <row r="18" spans="1:7" ht="24.95" customHeight="1" x14ac:dyDescent="0.25">
      <c r="A18" s="49">
        <v>5</v>
      </c>
      <c r="B18" s="82" t="s">
        <v>95</v>
      </c>
      <c r="C18" s="82"/>
      <c r="D18" s="82"/>
      <c r="E18" s="82"/>
      <c r="F18" s="82"/>
      <c r="G18" s="50">
        <v>6810</v>
      </c>
    </row>
    <row r="19" spans="1:7" ht="24.95" customHeight="1" x14ac:dyDescent="0.25">
      <c r="A19" s="49">
        <v>6</v>
      </c>
      <c r="B19" s="82" t="s">
        <v>96</v>
      </c>
      <c r="C19" s="82"/>
      <c r="D19" s="82"/>
      <c r="E19" s="82"/>
      <c r="F19" s="82"/>
      <c r="G19" s="50">
        <v>49844</v>
      </c>
    </row>
    <row r="20" spans="1:7" ht="24.95" customHeight="1" x14ac:dyDescent="0.25">
      <c r="A20" s="49">
        <v>7</v>
      </c>
      <c r="B20" s="51" t="s">
        <v>97</v>
      </c>
      <c r="C20" s="52"/>
      <c r="D20" s="52"/>
      <c r="E20" s="52"/>
      <c r="F20" s="52"/>
      <c r="G20" s="50">
        <v>2</v>
      </c>
    </row>
    <row r="21" spans="1:7" ht="24.95" customHeight="1" x14ac:dyDescent="0.25">
      <c r="A21" s="83"/>
      <c r="B21" s="86" t="s">
        <v>98</v>
      </c>
      <c r="C21" s="86"/>
      <c r="D21" s="86"/>
      <c r="E21" s="86"/>
      <c r="F21" s="86"/>
      <c r="G21" s="58">
        <v>1</v>
      </c>
    </row>
    <row r="22" spans="1:7" ht="24.95" customHeight="1" x14ac:dyDescent="0.25">
      <c r="A22" s="84"/>
      <c r="B22" s="86" t="s">
        <v>99</v>
      </c>
      <c r="C22" s="86"/>
      <c r="D22" s="86"/>
      <c r="E22" s="86"/>
      <c r="F22" s="86"/>
      <c r="G22" s="55">
        <v>0</v>
      </c>
    </row>
    <row r="23" spans="1:7" ht="24.95" customHeight="1" x14ac:dyDescent="0.25">
      <c r="A23" s="85"/>
      <c r="B23" s="86" t="s">
        <v>100</v>
      </c>
      <c r="C23" s="86"/>
      <c r="D23" s="86"/>
      <c r="E23" s="86"/>
      <c r="F23" s="86"/>
      <c r="G23" s="54">
        <v>449</v>
      </c>
    </row>
  </sheetData>
  <mergeCells count="12">
    <mergeCell ref="B18:F18"/>
    <mergeCell ref="B19:F19"/>
    <mergeCell ref="A21:A23"/>
    <mergeCell ref="B21:F21"/>
    <mergeCell ref="B22:F22"/>
    <mergeCell ref="B23:F23"/>
    <mergeCell ref="B16:F16"/>
    <mergeCell ref="A1:G10"/>
    <mergeCell ref="A11:F11"/>
    <mergeCell ref="B12:F12"/>
    <mergeCell ref="B14:F14"/>
    <mergeCell ref="B15:F15"/>
  </mergeCells>
  <pageMargins left="0.7" right="0.7" top="0.75" bottom="0.75" header="0.3" footer="0.3"/>
  <pageSetup scale="4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E44F1-6356-4A1E-BFA2-249126B9DB15}">
  <dimension ref="A1:G23"/>
  <sheetViews>
    <sheetView zoomScale="90" zoomScaleNormal="90" zoomScaleSheetLayoutView="80" workbookViewId="0">
      <selection activeCell="D27" sqref="D27"/>
    </sheetView>
  </sheetViews>
  <sheetFormatPr defaultRowHeight="15" x14ac:dyDescent="0.25"/>
  <cols>
    <col min="6" max="6" width="45.7109375" customWidth="1"/>
    <col min="7" max="7" width="76.42578125" customWidth="1"/>
  </cols>
  <sheetData>
    <row r="1" spans="1:7" x14ac:dyDescent="0.25">
      <c r="A1" s="87"/>
      <c r="B1" s="87"/>
      <c r="C1" s="87"/>
      <c r="D1" s="87"/>
      <c r="E1" s="87"/>
      <c r="F1" s="87"/>
      <c r="G1" s="87"/>
    </row>
    <row r="2" spans="1:7" x14ac:dyDescent="0.25">
      <c r="A2" s="87"/>
      <c r="B2" s="87"/>
      <c r="C2" s="87"/>
      <c r="D2" s="87"/>
      <c r="E2" s="87"/>
      <c r="F2" s="87"/>
      <c r="G2" s="87"/>
    </row>
    <row r="3" spans="1:7" x14ac:dyDescent="0.25">
      <c r="A3" s="87"/>
      <c r="B3" s="87"/>
      <c r="C3" s="87"/>
      <c r="D3" s="87"/>
      <c r="E3" s="87"/>
      <c r="F3" s="87"/>
      <c r="G3" s="87"/>
    </row>
    <row r="4" spans="1:7" x14ac:dyDescent="0.25">
      <c r="A4" s="87"/>
      <c r="B4" s="87"/>
      <c r="C4" s="87"/>
      <c r="D4" s="87"/>
      <c r="E4" s="87"/>
      <c r="F4" s="87"/>
      <c r="G4" s="87"/>
    </row>
    <row r="5" spans="1:7" x14ac:dyDescent="0.25">
      <c r="A5" s="87"/>
      <c r="B5" s="87"/>
      <c r="C5" s="87"/>
      <c r="D5" s="87"/>
      <c r="E5" s="87"/>
      <c r="F5" s="87"/>
      <c r="G5" s="87"/>
    </row>
    <row r="6" spans="1:7" x14ac:dyDescent="0.25">
      <c r="A6" s="87"/>
      <c r="B6" s="87"/>
      <c r="C6" s="87"/>
      <c r="D6" s="87"/>
      <c r="E6" s="87"/>
      <c r="F6" s="87"/>
      <c r="G6" s="87"/>
    </row>
    <row r="7" spans="1:7" x14ac:dyDescent="0.25">
      <c r="A7" s="87"/>
      <c r="B7" s="87"/>
      <c r="C7" s="87"/>
      <c r="D7" s="87"/>
      <c r="E7" s="87"/>
      <c r="F7" s="87"/>
      <c r="G7" s="87"/>
    </row>
    <row r="8" spans="1:7" x14ac:dyDescent="0.25">
      <c r="A8" s="87"/>
      <c r="B8" s="87"/>
      <c r="C8" s="87"/>
      <c r="D8" s="87"/>
      <c r="E8" s="87"/>
      <c r="F8" s="87"/>
      <c r="G8" s="87"/>
    </row>
    <row r="9" spans="1:7" x14ac:dyDescent="0.25">
      <c r="A9" s="87"/>
      <c r="B9" s="87"/>
      <c r="C9" s="87"/>
      <c r="D9" s="87"/>
      <c r="E9" s="87"/>
      <c r="F9" s="87"/>
      <c r="G9" s="87"/>
    </row>
    <row r="10" spans="1:7" ht="14.1" customHeight="1" x14ac:dyDescent="0.25">
      <c r="A10" s="87"/>
      <c r="B10" s="87"/>
      <c r="C10" s="87"/>
      <c r="D10" s="87"/>
      <c r="E10" s="87"/>
      <c r="F10" s="87"/>
      <c r="G10" s="87"/>
    </row>
    <row r="11" spans="1:7" ht="24.95" customHeight="1" x14ac:dyDescent="0.25">
      <c r="A11" s="88"/>
      <c r="B11" s="88"/>
      <c r="C11" s="88"/>
      <c r="D11" s="88"/>
      <c r="E11" s="88"/>
      <c r="F11" s="88"/>
      <c r="G11" s="48" t="s">
        <v>89</v>
      </c>
    </row>
    <row r="12" spans="1:7" ht="24.95" customHeight="1" x14ac:dyDescent="0.25">
      <c r="A12" s="49">
        <v>1</v>
      </c>
      <c r="B12" s="82" t="s">
        <v>90</v>
      </c>
      <c r="C12" s="82"/>
      <c r="D12" s="82"/>
      <c r="E12" s="82"/>
      <c r="F12" s="82"/>
      <c r="G12" s="50">
        <v>425151</v>
      </c>
    </row>
    <row r="13" spans="1:7" ht="24.95" customHeight="1" x14ac:dyDescent="0.25">
      <c r="A13" s="49">
        <v>2</v>
      </c>
      <c r="B13" s="51" t="s">
        <v>91</v>
      </c>
      <c r="C13" s="52"/>
      <c r="D13" s="52"/>
      <c r="E13" s="52"/>
      <c r="F13" s="52"/>
      <c r="G13" s="50">
        <v>11610</v>
      </c>
    </row>
    <row r="14" spans="1:7" ht="24.95" customHeight="1" x14ac:dyDescent="0.25">
      <c r="A14" s="53"/>
      <c r="B14" s="86" t="s">
        <v>92</v>
      </c>
      <c r="C14" s="86"/>
      <c r="D14" s="86"/>
      <c r="E14" s="86"/>
      <c r="F14" s="86"/>
      <c r="G14" s="54">
        <v>1920281.36</v>
      </c>
    </row>
    <row r="15" spans="1:7" ht="24.95" customHeight="1" x14ac:dyDescent="0.25">
      <c r="A15" s="49">
        <v>3</v>
      </c>
      <c r="B15" s="82" t="s">
        <v>93</v>
      </c>
      <c r="C15" s="82"/>
      <c r="D15" s="82"/>
      <c r="E15" s="82"/>
      <c r="F15" s="82"/>
      <c r="G15" s="50">
        <v>2916</v>
      </c>
    </row>
    <row r="16" spans="1:7" ht="24.95" customHeight="1" x14ac:dyDescent="0.25">
      <c r="A16" s="53"/>
      <c r="B16" s="86" t="s">
        <v>92</v>
      </c>
      <c r="C16" s="86"/>
      <c r="D16" s="86"/>
      <c r="E16" s="86"/>
      <c r="F16" s="86"/>
      <c r="G16" s="54">
        <v>1324489.45</v>
      </c>
    </row>
    <row r="17" spans="1:7" ht="24.95" customHeight="1" x14ac:dyDescent="0.25">
      <c r="A17" s="49">
        <v>4</v>
      </c>
      <c r="B17" s="51" t="s">
        <v>94</v>
      </c>
      <c r="C17" s="52"/>
      <c r="D17" s="52"/>
      <c r="E17" s="52"/>
      <c r="F17" s="52"/>
      <c r="G17" s="50">
        <v>8968</v>
      </c>
    </row>
    <row r="18" spans="1:7" ht="24.95" customHeight="1" x14ac:dyDescent="0.25">
      <c r="A18" s="49">
        <v>5</v>
      </c>
      <c r="B18" s="82" t="s">
        <v>95</v>
      </c>
      <c r="C18" s="82"/>
      <c r="D18" s="82"/>
      <c r="E18" s="82"/>
      <c r="F18" s="82"/>
      <c r="G18" s="50">
        <v>7965</v>
      </c>
    </row>
    <row r="19" spans="1:7" ht="24.95" customHeight="1" x14ac:dyDescent="0.25">
      <c r="A19" s="49">
        <v>6</v>
      </c>
      <c r="B19" s="82" t="s">
        <v>96</v>
      </c>
      <c r="C19" s="82"/>
      <c r="D19" s="82"/>
      <c r="E19" s="82"/>
      <c r="F19" s="82"/>
      <c r="G19" s="50">
        <v>47493</v>
      </c>
    </row>
    <row r="20" spans="1:7" ht="24.95" customHeight="1" x14ac:dyDescent="0.25">
      <c r="A20" s="49">
        <v>7</v>
      </c>
      <c r="B20" s="51" t="s">
        <v>97</v>
      </c>
      <c r="C20" s="52"/>
      <c r="D20" s="52"/>
      <c r="E20" s="52"/>
      <c r="F20" s="52"/>
      <c r="G20" s="50">
        <v>0</v>
      </c>
    </row>
    <row r="21" spans="1:7" ht="24.95" customHeight="1" x14ac:dyDescent="0.25">
      <c r="A21" s="83"/>
      <c r="B21" s="86" t="s">
        <v>98</v>
      </c>
      <c r="C21" s="86"/>
      <c r="D21" s="86"/>
      <c r="E21" s="86"/>
      <c r="F21" s="86"/>
      <c r="G21" s="58">
        <v>0</v>
      </c>
    </row>
    <row r="22" spans="1:7" ht="24.95" customHeight="1" x14ac:dyDescent="0.25">
      <c r="A22" s="84"/>
      <c r="B22" s="86" t="s">
        <v>99</v>
      </c>
      <c r="C22" s="86"/>
      <c r="D22" s="86"/>
      <c r="E22" s="86"/>
      <c r="F22" s="86"/>
      <c r="G22" s="55">
        <v>0</v>
      </c>
    </row>
    <row r="23" spans="1:7" ht="24.95" customHeight="1" x14ac:dyDescent="0.25">
      <c r="A23" s="85"/>
      <c r="B23" s="86" t="s">
        <v>100</v>
      </c>
      <c r="C23" s="86"/>
      <c r="D23" s="86"/>
      <c r="E23" s="86"/>
      <c r="F23" s="86"/>
      <c r="G23" s="54">
        <v>0</v>
      </c>
    </row>
  </sheetData>
  <mergeCells count="12">
    <mergeCell ref="B18:F18"/>
    <mergeCell ref="B19:F19"/>
    <mergeCell ref="A21:A23"/>
    <mergeCell ref="B21:F21"/>
    <mergeCell ref="B22:F22"/>
    <mergeCell ref="B23:F23"/>
    <mergeCell ref="B16:F16"/>
    <mergeCell ref="A1:G10"/>
    <mergeCell ref="A11:F11"/>
    <mergeCell ref="B12:F12"/>
    <mergeCell ref="B14:F14"/>
    <mergeCell ref="B15:F15"/>
  </mergeCells>
  <pageMargins left="0.7" right="0.7" top="0.75" bottom="0.75" header="0.3" footer="0.3"/>
  <pageSetup scale="48"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96DAF-14F4-4FBE-8A35-435051E6A045}">
  <dimension ref="A1:U64"/>
  <sheetViews>
    <sheetView zoomScale="90" zoomScaleNormal="90" workbookViewId="0">
      <pane ySplit="2" topLeftCell="A21" activePane="bottomLeft" state="frozen"/>
      <selection activeCell="I1" sqref="I1"/>
      <selection pane="bottomLeft" activeCell="P48" sqref="P48"/>
    </sheetView>
  </sheetViews>
  <sheetFormatPr defaultColWidth="12.7109375" defaultRowHeight="15" x14ac:dyDescent="0.25"/>
  <cols>
    <col min="1" max="9" width="13.28515625" customWidth="1"/>
    <col min="10" max="10" width="15.5703125" bestFit="1" customWidth="1"/>
    <col min="11" max="12" width="14.28515625" bestFit="1" customWidth="1"/>
    <col min="13" max="13" width="14.140625" customWidth="1"/>
    <col min="14" max="14" width="14.28515625" customWidth="1"/>
    <col min="15" max="15" width="15" customWidth="1"/>
    <col min="16" max="16" width="14.5703125" customWidth="1"/>
    <col min="17" max="20" width="15.42578125" customWidth="1"/>
    <col min="21" max="21" width="15.28515625" customWidth="1"/>
  </cols>
  <sheetData>
    <row r="1" spans="1:21" ht="18.75" customHeight="1" x14ac:dyDescent="0.3">
      <c r="A1" s="89" t="s">
        <v>64</v>
      </c>
      <c r="B1" s="80"/>
      <c r="C1" s="80"/>
      <c r="D1" s="80"/>
      <c r="E1" s="80"/>
      <c r="F1" s="80"/>
      <c r="G1" s="80"/>
      <c r="H1" s="80"/>
      <c r="I1" s="80"/>
      <c r="J1" s="80"/>
      <c r="K1" s="80"/>
      <c r="L1" s="80"/>
      <c r="M1" s="80"/>
      <c r="N1" s="80"/>
      <c r="O1" s="80"/>
      <c r="P1" s="80"/>
      <c r="Q1" s="80"/>
      <c r="R1" s="80"/>
      <c r="S1" s="80"/>
      <c r="T1" s="80"/>
      <c r="U1" s="80"/>
    </row>
    <row r="2" spans="1:21" ht="90" x14ac:dyDescent="0.25">
      <c r="A2" s="42" t="s">
        <v>9</v>
      </c>
      <c r="B2" s="42" t="s">
        <v>10</v>
      </c>
      <c r="C2" s="41" t="s">
        <v>63</v>
      </c>
      <c r="D2" s="41" t="s">
        <v>62</v>
      </c>
      <c r="E2" s="40" t="s">
        <v>61</v>
      </c>
      <c r="F2" s="40" t="s">
        <v>60</v>
      </c>
      <c r="G2" s="40" t="s">
        <v>59</v>
      </c>
      <c r="H2" s="40" t="s">
        <v>58</v>
      </c>
      <c r="I2" s="40" t="s">
        <v>57</v>
      </c>
      <c r="J2" s="40" t="s">
        <v>56</v>
      </c>
      <c r="K2" s="40" t="s">
        <v>55</v>
      </c>
      <c r="L2" s="40" t="s">
        <v>54</v>
      </c>
      <c r="M2" s="40" t="s">
        <v>53</v>
      </c>
      <c r="N2" s="40" t="s">
        <v>52</v>
      </c>
      <c r="O2" s="40" t="s">
        <v>51</v>
      </c>
      <c r="P2" s="40" t="s">
        <v>50</v>
      </c>
      <c r="Q2" s="40" t="s">
        <v>49</v>
      </c>
      <c r="R2" s="40" t="s">
        <v>48</v>
      </c>
      <c r="S2" s="40" t="s">
        <v>47</v>
      </c>
      <c r="T2" s="40" t="s">
        <v>46</v>
      </c>
      <c r="U2" s="40" t="s">
        <v>45</v>
      </c>
    </row>
    <row r="3" spans="1:21" x14ac:dyDescent="0.25">
      <c r="A3" s="36">
        <v>2022</v>
      </c>
      <c r="B3" s="36">
        <v>1</v>
      </c>
      <c r="C3" s="32">
        <v>785667</v>
      </c>
      <c r="D3" s="32">
        <v>422832</v>
      </c>
      <c r="E3" s="35">
        <v>7687478.4799999995</v>
      </c>
      <c r="F3" s="32">
        <v>93220</v>
      </c>
      <c r="G3" s="32">
        <v>6754</v>
      </c>
      <c r="H3" s="32">
        <v>1139</v>
      </c>
      <c r="I3" s="32">
        <v>2970</v>
      </c>
      <c r="J3" s="34">
        <v>4588130.49</v>
      </c>
      <c r="K3" s="31">
        <v>608145.22</v>
      </c>
      <c r="L3" s="31">
        <v>969103.23</v>
      </c>
      <c r="M3" s="32">
        <v>523</v>
      </c>
      <c r="N3" s="33">
        <v>223</v>
      </c>
      <c r="O3" s="32">
        <v>60621</v>
      </c>
      <c r="P3" s="32">
        <v>0</v>
      </c>
      <c r="Q3" s="32">
        <v>7091</v>
      </c>
      <c r="R3" s="32">
        <v>9732</v>
      </c>
      <c r="S3" s="32"/>
      <c r="T3" s="32"/>
      <c r="U3" s="31">
        <v>4288631.7699999996</v>
      </c>
    </row>
    <row r="4" spans="1:21" x14ac:dyDescent="0.25">
      <c r="A4" s="30">
        <v>2022</v>
      </c>
      <c r="B4" s="30">
        <v>2</v>
      </c>
      <c r="C4" s="39">
        <v>786253</v>
      </c>
      <c r="D4" s="39">
        <v>423047</v>
      </c>
      <c r="E4" s="28">
        <v>9641170.75</v>
      </c>
      <c r="F4" s="25">
        <v>89973</v>
      </c>
      <c r="G4" s="25">
        <v>6926</v>
      </c>
      <c r="H4" s="25">
        <v>1098</v>
      </c>
      <c r="I4" s="25">
        <v>3630</v>
      </c>
      <c r="J4" s="27">
        <v>5006262.9800000004</v>
      </c>
      <c r="K4" s="24">
        <v>634643.65</v>
      </c>
      <c r="L4" s="24">
        <v>1346281.62</v>
      </c>
      <c r="M4" s="25">
        <v>553</v>
      </c>
      <c r="N4" s="26">
        <v>245</v>
      </c>
      <c r="O4" s="25">
        <v>60458</v>
      </c>
      <c r="P4" s="25">
        <v>0</v>
      </c>
      <c r="Q4" s="25">
        <v>5827</v>
      </c>
      <c r="R4" s="25">
        <v>12650</v>
      </c>
      <c r="S4" s="25"/>
      <c r="T4" s="25"/>
      <c r="U4" s="24">
        <v>6814626.4199999999</v>
      </c>
    </row>
    <row r="5" spans="1:21" x14ac:dyDescent="0.25">
      <c r="A5" s="36">
        <v>2022</v>
      </c>
      <c r="B5" s="36">
        <v>3</v>
      </c>
      <c r="C5" s="32">
        <v>786462</v>
      </c>
      <c r="D5" s="32">
        <v>423178</v>
      </c>
      <c r="E5" s="35">
        <v>11968195.41</v>
      </c>
      <c r="F5" s="32">
        <v>89517</v>
      </c>
      <c r="G5" s="32">
        <v>7018</v>
      </c>
      <c r="H5" s="32">
        <v>1101</v>
      </c>
      <c r="I5" s="32">
        <v>3873</v>
      </c>
      <c r="J5" s="34">
        <v>5437844.0700000003</v>
      </c>
      <c r="K5" s="31">
        <v>704898.43</v>
      </c>
      <c r="L5" s="31">
        <v>1603122.08</v>
      </c>
      <c r="M5" s="32">
        <v>1623</v>
      </c>
      <c r="N5" s="33">
        <v>692</v>
      </c>
      <c r="O5" s="32">
        <v>60163</v>
      </c>
      <c r="P5" s="32">
        <v>0</v>
      </c>
      <c r="Q5" s="32">
        <v>5855</v>
      </c>
      <c r="R5" s="32">
        <v>12611</v>
      </c>
      <c r="S5" s="32"/>
      <c r="T5" s="32"/>
      <c r="U5" s="31">
        <v>7257095.21</v>
      </c>
    </row>
    <row r="6" spans="1:21" x14ac:dyDescent="0.25">
      <c r="A6" s="30">
        <v>2022</v>
      </c>
      <c r="B6" s="30">
        <v>4</v>
      </c>
      <c r="C6" s="29">
        <v>786793</v>
      </c>
      <c r="D6" s="29">
        <v>423460</v>
      </c>
      <c r="E6" s="28">
        <v>12406209.43</v>
      </c>
      <c r="F6" s="25">
        <v>91747</v>
      </c>
      <c r="G6" s="25">
        <v>7035</v>
      </c>
      <c r="H6" s="25">
        <v>1046</v>
      </c>
      <c r="I6" s="25">
        <v>3967</v>
      </c>
      <c r="J6" s="27">
        <v>5480871.3499999996</v>
      </c>
      <c r="K6" s="24">
        <v>670287.37</v>
      </c>
      <c r="L6" s="24">
        <v>1668577.36</v>
      </c>
      <c r="M6" s="25">
        <v>1421</v>
      </c>
      <c r="N6" s="26">
        <v>568</v>
      </c>
      <c r="O6" s="25">
        <v>57021</v>
      </c>
      <c r="P6" s="25">
        <v>0</v>
      </c>
      <c r="Q6" s="25">
        <v>3245</v>
      </c>
      <c r="R6" s="25">
        <v>11757</v>
      </c>
      <c r="S6" s="25"/>
      <c r="T6" s="25"/>
      <c r="U6" s="24">
        <v>6863167.8499999996</v>
      </c>
    </row>
    <row r="7" spans="1:21" x14ac:dyDescent="0.25">
      <c r="A7" s="36">
        <v>2022</v>
      </c>
      <c r="B7" s="36">
        <v>5</v>
      </c>
      <c r="C7" s="32">
        <v>785943</v>
      </c>
      <c r="D7" s="32">
        <v>423236</v>
      </c>
      <c r="E7" s="35">
        <v>12600505.76</v>
      </c>
      <c r="F7" s="32">
        <v>96539</v>
      </c>
      <c r="G7" s="32">
        <v>8336</v>
      </c>
      <c r="H7" s="32">
        <v>1215</v>
      </c>
      <c r="I7" s="32">
        <v>4359</v>
      </c>
      <c r="J7" s="34">
        <v>6925853.0899999999</v>
      </c>
      <c r="K7" s="31">
        <v>810367.71</v>
      </c>
      <c r="L7" s="31">
        <v>1790777.05</v>
      </c>
      <c r="M7" s="32">
        <v>1825</v>
      </c>
      <c r="N7" s="33">
        <v>524</v>
      </c>
      <c r="O7" s="32">
        <v>63866</v>
      </c>
      <c r="P7" s="32">
        <v>176</v>
      </c>
      <c r="Q7" s="32">
        <v>3200</v>
      </c>
      <c r="R7" s="32">
        <v>12683</v>
      </c>
      <c r="S7" s="32"/>
      <c r="T7" s="32"/>
      <c r="U7" s="31">
        <v>6471935.46</v>
      </c>
    </row>
    <row r="8" spans="1:21" x14ac:dyDescent="0.25">
      <c r="A8" s="30">
        <v>2022</v>
      </c>
      <c r="B8" s="30">
        <v>6</v>
      </c>
      <c r="C8" s="29">
        <v>785108</v>
      </c>
      <c r="D8" s="29">
        <v>423366</v>
      </c>
      <c r="E8" s="28">
        <v>9559617.7600000016</v>
      </c>
      <c r="F8" s="25">
        <v>94704</v>
      </c>
      <c r="G8" s="25">
        <v>8926</v>
      </c>
      <c r="H8" s="25">
        <v>1285</v>
      </c>
      <c r="I8" s="25">
        <v>4399</v>
      </c>
      <c r="J8" s="27">
        <v>7315408.7000000002</v>
      </c>
      <c r="K8" s="24">
        <v>854700.95</v>
      </c>
      <c r="L8" s="24">
        <v>1725529.95</v>
      </c>
      <c r="M8" s="25">
        <v>2029</v>
      </c>
      <c r="N8" s="26">
        <v>497</v>
      </c>
      <c r="O8" s="25">
        <v>57440</v>
      </c>
      <c r="P8" s="25">
        <v>208</v>
      </c>
      <c r="Q8" s="25">
        <v>711</v>
      </c>
      <c r="R8" s="25">
        <v>10724</v>
      </c>
      <c r="S8" s="25"/>
      <c r="T8" s="25"/>
      <c r="U8" s="24">
        <v>3251137.02</v>
      </c>
    </row>
    <row r="9" spans="1:21" x14ac:dyDescent="0.25">
      <c r="A9" s="36">
        <v>2022</v>
      </c>
      <c r="B9" s="36">
        <v>7</v>
      </c>
      <c r="C9" s="32">
        <v>784580</v>
      </c>
      <c r="D9" s="32">
        <v>423262</v>
      </c>
      <c r="E9" s="35">
        <v>7839518.2799999993</v>
      </c>
      <c r="F9" s="32">
        <v>105430</v>
      </c>
      <c r="G9" s="32">
        <v>8524</v>
      </c>
      <c r="H9" s="32">
        <v>1226</v>
      </c>
      <c r="I9" s="32">
        <v>3821</v>
      </c>
      <c r="J9" s="34">
        <v>6716073.2999999998</v>
      </c>
      <c r="K9" s="31">
        <v>782987.69</v>
      </c>
      <c r="L9" s="31">
        <v>1450459.23</v>
      </c>
      <c r="M9" s="32">
        <v>1690</v>
      </c>
      <c r="N9" s="33">
        <v>431</v>
      </c>
      <c r="O9" s="32">
        <v>51795</v>
      </c>
      <c r="P9" s="32">
        <v>118</v>
      </c>
      <c r="Q9" s="32">
        <v>484</v>
      </c>
      <c r="R9" s="32">
        <v>10151</v>
      </c>
      <c r="S9" s="32"/>
      <c r="T9" s="32"/>
      <c r="U9" s="31">
        <v>2839235.7</v>
      </c>
    </row>
    <row r="10" spans="1:21" x14ac:dyDescent="0.25">
      <c r="A10" s="30">
        <v>2022</v>
      </c>
      <c r="B10" s="30">
        <v>8</v>
      </c>
      <c r="C10" s="29">
        <v>784700</v>
      </c>
      <c r="D10" s="29">
        <v>423551</v>
      </c>
      <c r="E10" s="28">
        <v>5902578.5800000001</v>
      </c>
      <c r="F10" s="25">
        <v>98224</v>
      </c>
      <c r="G10" s="25">
        <v>8575</v>
      </c>
      <c r="H10" s="25">
        <v>1295</v>
      </c>
      <c r="I10" s="25">
        <v>3044</v>
      </c>
      <c r="J10" s="27">
        <v>6538095.0999999996</v>
      </c>
      <c r="K10" s="24">
        <v>764801.72</v>
      </c>
      <c r="L10" s="24">
        <v>1152559.24</v>
      </c>
      <c r="M10" s="25">
        <v>1364</v>
      </c>
      <c r="N10" s="26">
        <v>343</v>
      </c>
      <c r="O10" s="25">
        <v>54955</v>
      </c>
      <c r="P10" s="25">
        <v>108</v>
      </c>
      <c r="Q10" s="25">
        <v>44</v>
      </c>
      <c r="R10" s="25" t="s">
        <v>44</v>
      </c>
      <c r="S10" s="25"/>
      <c r="T10" s="25"/>
      <c r="U10" s="24" t="s">
        <v>44</v>
      </c>
    </row>
    <row r="11" spans="1:21" x14ac:dyDescent="0.25">
      <c r="A11" s="36">
        <v>2022</v>
      </c>
      <c r="B11" s="36">
        <v>9</v>
      </c>
      <c r="C11" s="32">
        <v>785173</v>
      </c>
      <c r="D11" s="32">
        <v>423765</v>
      </c>
      <c r="E11" s="35">
        <v>6390977.54</v>
      </c>
      <c r="F11" s="32">
        <v>103681</v>
      </c>
      <c r="G11" s="32">
        <v>8492</v>
      </c>
      <c r="H11" s="32">
        <v>1312</v>
      </c>
      <c r="I11" s="32">
        <v>2348</v>
      </c>
      <c r="J11" s="34">
        <v>6260520.9299999997</v>
      </c>
      <c r="K11" s="31">
        <v>731016.51</v>
      </c>
      <c r="L11" s="31">
        <v>870882.89</v>
      </c>
      <c r="M11" s="32">
        <v>1220</v>
      </c>
      <c r="N11" s="33">
        <v>350</v>
      </c>
      <c r="O11" s="32">
        <v>47742</v>
      </c>
      <c r="P11" s="32">
        <v>68</v>
      </c>
      <c r="Q11" s="32">
        <v>384</v>
      </c>
      <c r="R11" s="32">
        <v>10713</v>
      </c>
      <c r="S11" s="32"/>
      <c r="T11" s="32"/>
      <c r="U11" s="31">
        <v>2575294.4500000002</v>
      </c>
    </row>
    <row r="12" spans="1:21" x14ac:dyDescent="0.25">
      <c r="A12" s="30">
        <v>2022</v>
      </c>
      <c r="B12" s="30">
        <v>10</v>
      </c>
      <c r="C12" s="29">
        <v>786920</v>
      </c>
      <c r="D12" s="29">
        <v>424027</v>
      </c>
      <c r="E12" s="28">
        <v>5609878</v>
      </c>
      <c r="F12" s="25">
        <v>96192</v>
      </c>
      <c r="G12" s="25">
        <v>8354</v>
      </c>
      <c r="H12" s="25">
        <v>1315</v>
      </c>
      <c r="I12" s="25">
        <v>1814</v>
      </c>
      <c r="J12" s="27">
        <v>6008776.9000000004</v>
      </c>
      <c r="K12" s="24">
        <v>715811.79</v>
      </c>
      <c r="L12" s="24">
        <v>671028.56000000006</v>
      </c>
      <c r="M12" s="37">
        <v>1012</v>
      </c>
      <c r="N12" s="26">
        <v>353</v>
      </c>
      <c r="O12" s="37">
        <v>46882</v>
      </c>
      <c r="P12" s="25">
        <v>40</v>
      </c>
      <c r="Q12" s="25">
        <v>868</v>
      </c>
      <c r="R12" s="25">
        <v>420</v>
      </c>
      <c r="S12" s="25"/>
      <c r="T12" s="25"/>
      <c r="U12" s="24">
        <v>185010.46</v>
      </c>
    </row>
    <row r="13" spans="1:21" x14ac:dyDescent="0.25">
      <c r="A13" s="36">
        <v>2022</v>
      </c>
      <c r="B13" s="36">
        <v>11</v>
      </c>
      <c r="C13" s="32">
        <v>788612</v>
      </c>
      <c r="D13" s="32">
        <v>424366</v>
      </c>
      <c r="E13" s="35">
        <v>5223842.79</v>
      </c>
      <c r="F13" s="32">
        <v>89857</v>
      </c>
      <c r="G13" s="32">
        <v>7597</v>
      </c>
      <c r="H13" s="32">
        <v>1222</v>
      </c>
      <c r="I13" s="32">
        <v>1762</v>
      </c>
      <c r="J13" s="34">
        <v>5409192.9500000002</v>
      </c>
      <c r="K13" s="34">
        <v>661761.31999999995</v>
      </c>
      <c r="L13" s="34">
        <v>601894.64</v>
      </c>
      <c r="M13" s="32">
        <v>956</v>
      </c>
      <c r="N13" s="33">
        <v>336</v>
      </c>
      <c r="O13" s="32">
        <v>46845</v>
      </c>
      <c r="P13" s="32">
        <v>0</v>
      </c>
      <c r="Q13" s="32">
        <v>7592</v>
      </c>
      <c r="R13" s="32">
        <v>3318</v>
      </c>
      <c r="S13" s="32"/>
      <c r="T13" s="32"/>
      <c r="U13" s="31">
        <v>1440108.44</v>
      </c>
    </row>
    <row r="14" spans="1:21" x14ac:dyDescent="0.25">
      <c r="A14" s="30">
        <v>2022</v>
      </c>
      <c r="B14" s="30">
        <v>12</v>
      </c>
      <c r="C14" s="29">
        <v>789914</v>
      </c>
      <c r="D14" s="29">
        <v>424736</v>
      </c>
      <c r="E14" s="28">
        <v>7614441</v>
      </c>
      <c r="F14" s="25">
        <v>97380</v>
      </c>
      <c r="G14" s="25">
        <v>6853</v>
      </c>
      <c r="H14" s="25">
        <v>1119</v>
      </c>
      <c r="I14" s="25">
        <v>1975</v>
      </c>
      <c r="J14" s="27">
        <v>4733509.24</v>
      </c>
      <c r="K14" s="27">
        <v>594069.44999999995</v>
      </c>
      <c r="L14" s="27">
        <v>629050.12</v>
      </c>
      <c r="M14" s="25">
        <v>779</v>
      </c>
      <c r="N14" s="26">
        <v>338</v>
      </c>
      <c r="O14" s="25">
        <v>48744</v>
      </c>
      <c r="P14" s="25" t="s">
        <v>43</v>
      </c>
      <c r="Q14" s="25">
        <v>6223</v>
      </c>
      <c r="R14" s="25">
        <v>6735</v>
      </c>
      <c r="S14" s="25"/>
      <c r="T14" s="25"/>
      <c r="U14" s="24">
        <v>3143867.7</v>
      </c>
    </row>
    <row r="15" spans="1:21" x14ac:dyDescent="0.25">
      <c r="A15" s="36">
        <v>2023</v>
      </c>
      <c r="B15" s="36">
        <v>1</v>
      </c>
      <c r="C15" s="32">
        <v>790620</v>
      </c>
      <c r="D15" s="32">
        <v>424897</v>
      </c>
      <c r="E15" s="35">
        <v>8968925</v>
      </c>
      <c r="F15" s="32">
        <v>88573</v>
      </c>
      <c r="G15" s="32">
        <v>7011</v>
      </c>
      <c r="H15" s="32">
        <v>1073</v>
      </c>
      <c r="I15" s="32">
        <v>3281</v>
      </c>
      <c r="J15" s="34">
        <v>4942690</v>
      </c>
      <c r="K15" s="31">
        <v>592956</v>
      </c>
      <c r="L15" s="31">
        <v>1136079</v>
      </c>
      <c r="M15" s="32">
        <v>925</v>
      </c>
      <c r="N15" s="33">
        <v>422</v>
      </c>
      <c r="O15" s="32">
        <v>64757</v>
      </c>
      <c r="P15" s="32">
        <v>0</v>
      </c>
      <c r="Q15" s="32">
        <v>10352</v>
      </c>
      <c r="R15" s="32">
        <v>10243</v>
      </c>
      <c r="S15" s="32">
        <v>7211</v>
      </c>
      <c r="T15" s="32">
        <v>3032</v>
      </c>
      <c r="U15" s="31">
        <v>5625252</v>
      </c>
    </row>
    <row r="16" spans="1:21" x14ac:dyDescent="0.25">
      <c r="A16" s="30">
        <v>2023</v>
      </c>
      <c r="B16" s="30">
        <v>2</v>
      </c>
      <c r="C16" s="39">
        <v>790917</v>
      </c>
      <c r="D16" s="39">
        <v>424921</v>
      </c>
      <c r="E16" s="28">
        <v>10953774</v>
      </c>
      <c r="F16" s="25">
        <v>84624</v>
      </c>
      <c r="G16" s="25">
        <v>7787</v>
      </c>
      <c r="H16" s="25">
        <v>1078</v>
      </c>
      <c r="I16" s="25">
        <v>4278</v>
      </c>
      <c r="J16" s="27">
        <v>6006222.3399999999</v>
      </c>
      <c r="K16" s="24">
        <v>640516.61</v>
      </c>
      <c r="L16" s="24">
        <v>1743511</v>
      </c>
      <c r="M16" s="25">
        <v>1343</v>
      </c>
      <c r="N16" s="26">
        <v>599</v>
      </c>
      <c r="O16" s="25">
        <v>61410</v>
      </c>
      <c r="P16" s="25">
        <v>0</v>
      </c>
      <c r="Q16" s="25">
        <v>7184</v>
      </c>
      <c r="R16" s="25">
        <v>12927</v>
      </c>
      <c r="S16" s="25">
        <v>9138</v>
      </c>
      <c r="T16" s="25">
        <v>3789</v>
      </c>
      <c r="U16" s="24">
        <v>7582975</v>
      </c>
    </row>
    <row r="17" spans="1:21" x14ac:dyDescent="0.25">
      <c r="A17" s="36">
        <v>2023</v>
      </c>
      <c r="B17" s="36">
        <v>3</v>
      </c>
      <c r="C17" s="32">
        <v>791030</v>
      </c>
      <c r="D17" s="32">
        <v>425091</v>
      </c>
      <c r="E17" s="35">
        <v>14330875</v>
      </c>
      <c r="F17" s="32">
        <v>90595</v>
      </c>
      <c r="G17" s="32">
        <v>9479</v>
      </c>
      <c r="H17" s="32">
        <v>1204</v>
      </c>
      <c r="I17" s="32">
        <v>4706</v>
      </c>
      <c r="J17" s="34">
        <v>8651582.6400000006</v>
      </c>
      <c r="K17" s="31">
        <v>853389.02</v>
      </c>
      <c r="L17" s="31">
        <v>2142933.91</v>
      </c>
      <c r="M17" s="32">
        <v>1698</v>
      </c>
      <c r="N17" s="33">
        <v>788</v>
      </c>
      <c r="O17" s="32">
        <v>72389</v>
      </c>
      <c r="P17" s="32">
        <v>1</v>
      </c>
      <c r="Q17" s="32">
        <v>5083</v>
      </c>
      <c r="R17" s="32">
        <v>13623</v>
      </c>
      <c r="S17" s="32">
        <v>9665</v>
      </c>
      <c r="T17" s="32">
        <v>3958</v>
      </c>
      <c r="U17" s="31">
        <v>7896608</v>
      </c>
    </row>
    <row r="18" spans="1:21" x14ac:dyDescent="0.25">
      <c r="A18" s="30">
        <v>2023</v>
      </c>
      <c r="B18" s="30">
        <v>4</v>
      </c>
      <c r="C18" s="29">
        <v>790657</v>
      </c>
      <c r="D18" s="29">
        <v>425106</v>
      </c>
      <c r="E18" s="28">
        <v>15818521.99</v>
      </c>
      <c r="F18" s="25">
        <v>96543</v>
      </c>
      <c r="G18" s="25">
        <v>10480</v>
      </c>
      <c r="H18" s="25">
        <v>1332</v>
      </c>
      <c r="I18" s="25">
        <v>5028</v>
      </c>
      <c r="J18" s="27">
        <v>9784840.1600000001</v>
      </c>
      <c r="K18" s="24">
        <v>974747.09</v>
      </c>
      <c r="L18" s="38">
        <v>2302684.2999999998</v>
      </c>
      <c r="M18" s="25">
        <v>1439</v>
      </c>
      <c r="N18" s="26">
        <v>489</v>
      </c>
      <c r="O18" s="25">
        <v>63423</v>
      </c>
      <c r="P18" s="25">
        <v>0</v>
      </c>
      <c r="Q18" s="25">
        <v>3279</v>
      </c>
      <c r="R18" s="25">
        <v>14839</v>
      </c>
      <c r="S18" s="25">
        <v>10485</v>
      </c>
      <c r="T18" s="25">
        <v>4354</v>
      </c>
      <c r="U18" s="24">
        <v>7819125</v>
      </c>
    </row>
    <row r="19" spans="1:21" x14ac:dyDescent="0.25">
      <c r="A19" s="36">
        <v>2023</v>
      </c>
      <c r="B19" s="36">
        <v>5</v>
      </c>
      <c r="C19" s="32">
        <v>790372</v>
      </c>
      <c r="D19" s="32">
        <v>425197</v>
      </c>
      <c r="E19" s="35">
        <v>15117789.15</v>
      </c>
      <c r="F19" s="32">
        <v>97366</v>
      </c>
      <c r="G19" s="32">
        <v>11044</v>
      </c>
      <c r="H19" s="32">
        <v>1470</v>
      </c>
      <c r="I19" s="32">
        <v>5179</v>
      </c>
      <c r="J19" s="34">
        <v>9868413.5399999991</v>
      </c>
      <c r="K19" s="34">
        <v>1061911.3</v>
      </c>
      <c r="L19" s="31">
        <v>2264858.44</v>
      </c>
      <c r="M19" s="32">
        <v>1594</v>
      </c>
      <c r="N19" s="33">
        <v>505</v>
      </c>
      <c r="O19" s="32">
        <v>65227</v>
      </c>
      <c r="P19" s="32">
        <v>2</v>
      </c>
      <c r="Q19" s="32">
        <v>2747</v>
      </c>
      <c r="R19" s="32">
        <v>16522</v>
      </c>
      <c r="S19" s="32">
        <v>11700</v>
      </c>
      <c r="T19" s="32">
        <v>4822</v>
      </c>
      <c r="U19" s="31">
        <v>6888334</v>
      </c>
    </row>
    <row r="20" spans="1:21" x14ac:dyDescent="0.25">
      <c r="A20" s="30">
        <v>2023</v>
      </c>
      <c r="B20" s="30">
        <v>6</v>
      </c>
      <c r="C20" s="29">
        <v>790324</v>
      </c>
      <c r="D20" s="29">
        <v>425405</v>
      </c>
      <c r="E20" s="28">
        <v>13376885</v>
      </c>
      <c r="F20" s="25">
        <v>111550</v>
      </c>
      <c r="G20" s="25">
        <v>10701</v>
      </c>
      <c r="H20" s="25">
        <v>1480</v>
      </c>
      <c r="I20" s="25">
        <v>4720</v>
      </c>
      <c r="J20" s="27">
        <v>9221061.7200000007</v>
      </c>
      <c r="K20" s="24">
        <v>1029194</v>
      </c>
      <c r="L20" s="24">
        <v>1991398.99</v>
      </c>
      <c r="M20" s="25">
        <v>1437</v>
      </c>
      <c r="N20" s="26">
        <v>397</v>
      </c>
      <c r="O20" s="25">
        <v>58737</v>
      </c>
      <c r="P20" s="25">
        <v>2</v>
      </c>
      <c r="Q20" s="25">
        <v>854</v>
      </c>
      <c r="R20" s="25">
        <v>16432</v>
      </c>
      <c r="S20" s="25">
        <v>11665</v>
      </c>
      <c r="T20" s="25">
        <v>4767</v>
      </c>
      <c r="U20" s="24">
        <v>5532659</v>
      </c>
    </row>
    <row r="21" spans="1:21" x14ac:dyDescent="0.25">
      <c r="A21" s="36">
        <v>2023</v>
      </c>
      <c r="B21" s="36">
        <v>7</v>
      </c>
      <c r="C21" s="32">
        <v>790365</v>
      </c>
      <c r="D21" s="32">
        <v>425549</v>
      </c>
      <c r="E21" s="35">
        <v>9850169</v>
      </c>
      <c r="F21" s="32">
        <v>113407</v>
      </c>
      <c r="G21" s="32">
        <v>10685</v>
      </c>
      <c r="H21" s="32">
        <v>1517</v>
      </c>
      <c r="I21" s="32">
        <v>4429</v>
      </c>
      <c r="J21" s="34">
        <v>8944431.1199999992</v>
      </c>
      <c r="K21" s="31">
        <v>1036364.44</v>
      </c>
      <c r="L21" s="31">
        <v>1826924.37</v>
      </c>
      <c r="M21" s="32">
        <v>979</v>
      </c>
      <c r="N21" s="33">
        <v>246</v>
      </c>
      <c r="O21" s="32">
        <v>47806</v>
      </c>
      <c r="P21" s="32">
        <v>3</v>
      </c>
      <c r="Q21" s="32">
        <v>182</v>
      </c>
      <c r="R21" s="32">
        <v>14982</v>
      </c>
      <c r="S21" s="32">
        <v>10551</v>
      </c>
      <c r="T21" s="32">
        <v>4431</v>
      </c>
      <c r="U21" s="31">
        <v>4474842</v>
      </c>
    </row>
    <row r="22" spans="1:21" x14ac:dyDescent="0.25">
      <c r="A22" s="30">
        <v>2023</v>
      </c>
      <c r="B22" s="30">
        <v>8</v>
      </c>
      <c r="C22" s="29">
        <v>790590</v>
      </c>
      <c r="D22" s="29">
        <v>425805</v>
      </c>
      <c r="E22" s="28">
        <v>8778505</v>
      </c>
      <c r="F22" s="25">
        <v>106506</v>
      </c>
      <c r="G22" s="25">
        <v>9594</v>
      </c>
      <c r="H22" s="25">
        <v>1393</v>
      </c>
      <c r="I22" s="25">
        <v>3478</v>
      </c>
      <c r="J22" s="27">
        <v>7824024.3799999999</v>
      </c>
      <c r="K22" s="24">
        <v>923295.51</v>
      </c>
      <c r="L22" s="24">
        <v>1421085.85</v>
      </c>
      <c r="M22" s="25">
        <v>1118</v>
      </c>
      <c r="N22" s="26">
        <v>297</v>
      </c>
      <c r="O22" s="25">
        <v>47235</v>
      </c>
      <c r="P22" s="25">
        <v>3</v>
      </c>
      <c r="Q22" s="25">
        <v>847</v>
      </c>
      <c r="R22" s="25">
        <v>15466</v>
      </c>
      <c r="S22" s="25">
        <v>10858</v>
      </c>
      <c r="T22" s="25">
        <v>4608</v>
      </c>
      <c r="U22" s="24">
        <v>4598804</v>
      </c>
    </row>
    <row r="23" spans="1:21" x14ac:dyDescent="0.25">
      <c r="A23" s="36">
        <v>2023</v>
      </c>
      <c r="B23" s="36">
        <v>9</v>
      </c>
      <c r="C23" s="32">
        <v>790913</v>
      </c>
      <c r="D23" s="32">
        <v>426055</v>
      </c>
      <c r="E23" s="35">
        <v>8165176</v>
      </c>
      <c r="F23" s="32">
        <v>108192</v>
      </c>
      <c r="G23" s="32">
        <v>9594</v>
      </c>
      <c r="H23" s="32">
        <v>1417</v>
      </c>
      <c r="I23" s="32">
        <v>2874</v>
      </c>
      <c r="J23" s="34">
        <v>7542220.9199999999</v>
      </c>
      <c r="K23" s="31">
        <v>886408.9</v>
      </c>
      <c r="L23" s="31">
        <v>1170046.06</v>
      </c>
      <c r="M23" s="32">
        <v>985</v>
      </c>
      <c r="N23" s="33">
        <v>264</v>
      </c>
      <c r="O23" s="32">
        <v>50352</v>
      </c>
      <c r="P23" s="32">
        <v>110</v>
      </c>
      <c r="Q23" s="32">
        <v>36</v>
      </c>
      <c r="R23" s="32" t="s">
        <v>42</v>
      </c>
      <c r="S23" s="32" t="s">
        <v>42</v>
      </c>
      <c r="T23" s="32" t="s">
        <v>42</v>
      </c>
      <c r="U23" s="31" t="s">
        <v>42</v>
      </c>
    </row>
    <row r="24" spans="1:21" x14ac:dyDescent="0.25">
      <c r="A24" s="30">
        <v>2023</v>
      </c>
      <c r="B24" s="30">
        <v>10</v>
      </c>
      <c r="C24" s="29">
        <v>792648</v>
      </c>
      <c r="D24" s="25">
        <v>426307</v>
      </c>
      <c r="E24" s="28">
        <v>7204006</v>
      </c>
      <c r="F24" s="25">
        <v>102468</v>
      </c>
      <c r="G24" s="25">
        <v>10211</v>
      </c>
      <c r="H24" s="25">
        <v>1555</v>
      </c>
      <c r="I24" s="25">
        <v>2579</v>
      </c>
      <c r="J24" s="27">
        <v>7820516.9699999997</v>
      </c>
      <c r="K24" s="24">
        <v>938644.31</v>
      </c>
      <c r="L24" s="24">
        <v>1019037.7</v>
      </c>
      <c r="M24" s="37">
        <v>831</v>
      </c>
      <c r="N24" s="26">
        <v>256</v>
      </c>
      <c r="O24" s="37">
        <v>50142</v>
      </c>
      <c r="P24" s="25">
        <v>0</v>
      </c>
      <c r="Q24" s="25">
        <v>1925</v>
      </c>
      <c r="R24" s="25">
        <v>1800</v>
      </c>
      <c r="S24" s="25">
        <v>1249</v>
      </c>
      <c r="T24" s="25">
        <v>551</v>
      </c>
      <c r="U24" s="24">
        <v>1173122</v>
      </c>
    </row>
    <row r="25" spans="1:21" x14ac:dyDescent="0.25">
      <c r="A25" s="36">
        <v>2023</v>
      </c>
      <c r="B25" s="36">
        <v>11</v>
      </c>
      <c r="C25" s="32">
        <v>794535</v>
      </c>
      <c r="D25" s="32">
        <v>426775</v>
      </c>
      <c r="E25" s="35">
        <v>8266322</v>
      </c>
      <c r="F25" s="32">
        <v>108335</v>
      </c>
      <c r="G25" s="32">
        <v>9407</v>
      </c>
      <c r="H25" s="32">
        <v>1476</v>
      </c>
      <c r="I25" s="32">
        <v>2237</v>
      </c>
      <c r="J25" s="34">
        <v>7176698.4100000001</v>
      </c>
      <c r="K25" s="34">
        <v>869495.64</v>
      </c>
      <c r="L25" s="31">
        <v>898535.39</v>
      </c>
      <c r="M25" s="32">
        <v>690</v>
      </c>
      <c r="N25" s="33">
        <v>296</v>
      </c>
      <c r="O25" s="32">
        <v>44153</v>
      </c>
      <c r="P25" s="32">
        <v>0</v>
      </c>
      <c r="Q25" s="32">
        <v>9668</v>
      </c>
      <c r="R25" s="32">
        <v>6838</v>
      </c>
      <c r="S25" s="32">
        <v>4823</v>
      </c>
      <c r="T25" s="32">
        <v>2015</v>
      </c>
      <c r="U25" s="31">
        <v>3159783</v>
      </c>
    </row>
    <row r="26" spans="1:21" x14ac:dyDescent="0.25">
      <c r="A26" s="30">
        <v>2023</v>
      </c>
      <c r="B26" s="30">
        <v>12</v>
      </c>
      <c r="C26" s="29">
        <v>795656</v>
      </c>
      <c r="D26" s="29">
        <v>427218</v>
      </c>
      <c r="E26" s="28">
        <v>8829691</v>
      </c>
      <c r="F26" s="25">
        <v>107185</v>
      </c>
      <c r="G26" s="25">
        <v>8567</v>
      </c>
      <c r="H26" s="25">
        <v>1354</v>
      </c>
      <c r="I26" s="25">
        <v>2153</v>
      </c>
      <c r="J26" s="27">
        <v>6413377.4299999997</v>
      </c>
      <c r="K26" s="27">
        <v>784512.7</v>
      </c>
      <c r="L26" s="24">
        <v>825007.35</v>
      </c>
      <c r="M26" s="25">
        <v>700</v>
      </c>
      <c r="N26" s="26">
        <v>289</v>
      </c>
      <c r="O26" s="25">
        <v>41717</v>
      </c>
      <c r="P26" s="25">
        <v>0</v>
      </c>
      <c r="Q26" s="25">
        <v>9906</v>
      </c>
      <c r="R26" s="25">
        <v>11754</v>
      </c>
      <c r="S26" s="25">
        <v>8072</v>
      </c>
      <c r="T26" s="25">
        <v>3682</v>
      </c>
      <c r="U26" s="24">
        <v>5149409</v>
      </c>
    </row>
    <row r="27" spans="1:21" x14ac:dyDescent="0.25">
      <c r="A27" s="36">
        <v>2024</v>
      </c>
      <c r="B27" s="36">
        <v>1</v>
      </c>
      <c r="C27" s="32">
        <v>796604</v>
      </c>
      <c r="D27" s="32">
        <v>427662</v>
      </c>
      <c r="E27" s="35">
        <v>8977857</v>
      </c>
      <c r="F27" s="32">
        <v>94722</v>
      </c>
      <c r="G27" s="32">
        <v>7645</v>
      </c>
      <c r="H27" s="32">
        <v>1220</v>
      </c>
      <c r="I27" s="32">
        <v>2578</v>
      </c>
      <c r="J27" s="34">
        <v>5594618.2000000002</v>
      </c>
      <c r="K27" s="31">
        <v>717867.59</v>
      </c>
      <c r="L27" s="31">
        <v>913243.94</v>
      </c>
      <c r="M27" s="32">
        <v>374</v>
      </c>
      <c r="N27" s="33">
        <v>104</v>
      </c>
      <c r="O27" s="32">
        <v>55844</v>
      </c>
      <c r="P27" s="32">
        <v>0</v>
      </c>
      <c r="Q27" s="32">
        <v>9911</v>
      </c>
      <c r="R27" s="32">
        <v>11706</v>
      </c>
      <c r="S27" s="32">
        <v>8252</v>
      </c>
      <c r="T27" s="32">
        <v>3454</v>
      </c>
      <c r="U27" s="31">
        <v>6114555</v>
      </c>
    </row>
    <row r="28" spans="1:21" x14ac:dyDescent="0.25">
      <c r="A28" s="30">
        <v>2024</v>
      </c>
      <c r="B28" s="30">
        <v>2</v>
      </c>
      <c r="C28" s="39">
        <v>796914</v>
      </c>
      <c r="D28" s="39">
        <v>427754</v>
      </c>
      <c r="E28" s="28">
        <v>10228334</v>
      </c>
      <c r="F28" s="25">
        <v>92796</v>
      </c>
      <c r="G28" s="25">
        <v>7364</v>
      </c>
      <c r="H28" s="25">
        <v>1212</v>
      </c>
      <c r="I28" s="25">
        <v>2974</v>
      </c>
      <c r="J28" s="27">
        <v>5490958.4100000001</v>
      </c>
      <c r="K28" s="24">
        <v>747495.24</v>
      </c>
      <c r="L28" s="24">
        <v>1095564.8500000001</v>
      </c>
      <c r="M28" s="25">
        <v>441</v>
      </c>
      <c r="N28" s="26">
        <v>152</v>
      </c>
      <c r="O28" s="25">
        <v>53032</v>
      </c>
      <c r="P28" s="25">
        <v>0</v>
      </c>
      <c r="Q28" s="25">
        <v>5654</v>
      </c>
      <c r="R28" s="25">
        <v>13475</v>
      </c>
      <c r="S28" s="25">
        <v>9517</v>
      </c>
      <c r="T28" s="25">
        <v>3958</v>
      </c>
      <c r="U28" s="24">
        <v>6906973</v>
      </c>
    </row>
    <row r="29" spans="1:21" x14ac:dyDescent="0.25">
      <c r="A29" s="36">
        <v>2024</v>
      </c>
      <c r="B29" s="36">
        <v>3</v>
      </c>
      <c r="C29" s="32">
        <v>797326</v>
      </c>
      <c r="D29" s="32">
        <v>428036</v>
      </c>
      <c r="E29" s="35">
        <v>11889446</v>
      </c>
      <c r="F29" s="32">
        <v>96261</v>
      </c>
      <c r="G29" s="32">
        <v>8751</v>
      </c>
      <c r="H29" s="32">
        <v>1465</v>
      </c>
      <c r="I29" s="32">
        <v>3542</v>
      </c>
      <c r="J29" s="34">
        <v>7037335.9199999999</v>
      </c>
      <c r="K29" s="31">
        <v>1025535.19</v>
      </c>
      <c r="L29" s="31">
        <v>1323670.67</v>
      </c>
      <c r="M29" s="32">
        <v>705</v>
      </c>
      <c r="N29" s="33">
        <v>255</v>
      </c>
      <c r="O29" s="32">
        <v>60608</v>
      </c>
      <c r="P29" s="32">
        <v>0</v>
      </c>
      <c r="Q29" s="32">
        <v>4735</v>
      </c>
      <c r="R29" s="32">
        <v>14227</v>
      </c>
      <c r="S29" s="32">
        <v>10114</v>
      </c>
      <c r="T29" s="32">
        <v>4113</v>
      </c>
      <c r="U29" s="31">
        <v>7164703</v>
      </c>
    </row>
    <row r="30" spans="1:21" x14ac:dyDescent="0.25">
      <c r="A30" s="30">
        <v>2024</v>
      </c>
      <c r="B30" s="30">
        <v>4</v>
      </c>
      <c r="C30" s="29">
        <v>797275</v>
      </c>
      <c r="D30" s="29">
        <v>428069</v>
      </c>
      <c r="E30" s="28">
        <v>11234008.130000001</v>
      </c>
      <c r="F30" s="25">
        <v>93860</v>
      </c>
      <c r="G30" s="25">
        <v>9667</v>
      </c>
      <c r="H30" s="25">
        <v>1562</v>
      </c>
      <c r="I30" s="25">
        <v>3831</v>
      </c>
      <c r="J30" s="27">
        <v>8019210.2400000002</v>
      </c>
      <c r="K30" s="24">
        <v>1154638.6000000001</v>
      </c>
      <c r="L30" s="38">
        <v>1414382.56</v>
      </c>
      <c r="M30" s="25">
        <v>1146</v>
      </c>
      <c r="N30" s="26">
        <v>320</v>
      </c>
      <c r="O30" s="25">
        <v>59707</v>
      </c>
      <c r="P30" s="25">
        <v>2</v>
      </c>
      <c r="Q30" s="25">
        <v>2908</v>
      </c>
      <c r="R30" s="25">
        <v>15616</v>
      </c>
      <c r="S30" s="25">
        <v>10982</v>
      </c>
      <c r="T30" s="25">
        <v>4634</v>
      </c>
      <c r="U30" s="24">
        <v>6993015.0700000003</v>
      </c>
    </row>
    <row r="31" spans="1:21" x14ac:dyDescent="0.25">
      <c r="A31" s="36">
        <v>2024</v>
      </c>
      <c r="B31" s="36">
        <v>5</v>
      </c>
      <c r="C31" s="32">
        <v>796735</v>
      </c>
      <c r="D31" s="32">
        <v>428169</v>
      </c>
      <c r="E31" s="35">
        <v>10437551.91</v>
      </c>
      <c r="F31" s="32">
        <v>95459</v>
      </c>
      <c r="G31" s="32">
        <v>9355</v>
      </c>
      <c r="H31" s="32">
        <v>1549</v>
      </c>
      <c r="I31" s="32">
        <v>3558</v>
      </c>
      <c r="J31" s="34">
        <v>7477897.5899999999</v>
      </c>
      <c r="K31" s="34">
        <v>1106160.73</v>
      </c>
      <c r="L31" s="31">
        <v>1266054.1599999999</v>
      </c>
      <c r="M31" s="32">
        <v>1236</v>
      </c>
      <c r="N31" s="33">
        <v>358</v>
      </c>
      <c r="O31" s="32">
        <v>55800</v>
      </c>
      <c r="P31" s="32">
        <v>0</v>
      </c>
      <c r="Q31" s="32">
        <v>1666</v>
      </c>
      <c r="R31" s="32">
        <v>16260</v>
      </c>
      <c r="S31" s="32">
        <v>11622</v>
      </c>
      <c r="T31" s="32">
        <v>4638</v>
      </c>
      <c r="U31" s="31">
        <v>5650189.5599999996</v>
      </c>
    </row>
    <row r="32" spans="1:21" x14ac:dyDescent="0.25">
      <c r="A32" s="30">
        <v>2024</v>
      </c>
      <c r="B32" s="30">
        <v>6</v>
      </c>
      <c r="C32" s="29">
        <v>796779</v>
      </c>
      <c r="D32" s="29">
        <v>428349</v>
      </c>
      <c r="E32" s="28">
        <v>7331808.1900000004</v>
      </c>
      <c r="F32" s="25">
        <v>127107</v>
      </c>
      <c r="G32" s="25">
        <v>9259</v>
      </c>
      <c r="H32" s="25">
        <v>1547</v>
      </c>
      <c r="I32" s="25">
        <v>3190</v>
      </c>
      <c r="J32" s="27">
        <v>7231997.4400000004</v>
      </c>
      <c r="K32" s="24">
        <v>1083142.6100000001</v>
      </c>
      <c r="L32" s="24">
        <v>1098918.3500000001</v>
      </c>
      <c r="M32" s="25">
        <v>619</v>
      </c>
      <c r="N32" s="26">
        <v>164</v>
      </c>
      <c r="O32" s="25">
        <v>46885</v>
      </c>
      <c r="P32" s="25">
        <v>0</v>
      </c>
      <c r="Q32" s="25">
        <v>510</v>
      </c>
      <c r="R32" s="25">
        <v>18025</v>
      </c>
      <c r="S32" s="25">
        <v>13027</v>
      </c>
      <c r="T32" s="25">
        <v>4998</v>
      </c>
      <c r="U32" s="24">
        <v>4987787.3499999996</v>
      </c>
    </row>
    <row r="33" spans="1:21" x14ac:dyDescent="0.25">
      <c r="A33" s="36">
        <v>2024</v>
      </c>
      <c r="B33" s="36">
        <v>7</v>
      </c>
      <c r="C33" s="32">
        <v>797077</v>
      </c>
      <c r="D33" s="32">
        <v>428791</v>
      </c>
      <c r="E33" s="35">
        <v>4419454</v>
      </c>
      <c r="F33" s="32">
        <v>139294</v>
      </c>
      <c r="G33" s="32">
        <v>9080</v>
      </c>
      <c r="H33" s="32">
        <v>1618</v>
      </c>
      <c r="I33" s="32">
        <v>2830</v>
      </c>
      <c r="J33" s="34">
        <v>6892953.4100000001</v>
      </c>
      <c r="K33" s="31">
        <v>1087005.01</v>
      </c>
      <c r="L33" s="31">
        <v>953279.68</v>
      </c>
      <c r="M33" s="32">
        <v>427</v>
      </c>
      <c r="N33" s="33">
        <v>75</v>
      </c>
      <c r="O33" s="32">
        <v>53154</v>
      </c>
      <c r="P33" s="32">
        <v>0</v>
      </c>
      <c r="Q33" s="32">
        <v>905</v>
      </c>
      <c r="R33" s="32">
        <v>17434</v>
      </c>
      <c r="S33" s="32">
        <v>12331</v>
      </c>
      <c r="T33" s="32">
        <v>5103</v>
      </c>
      <c r="U33" s="31">
        <v>4789503.59</v>
      </c>
    </row>
    <row r="34" spans="1:21" x14ac:dyDescent="0.25">
      <c r="A34" s="30">
        <v>2024</v>
      </c>
      <c r="B34" s="30">
        <v>8</v>
      </c>
      <c r="C34" s="29">
        <v>797464</v>
      </c>
      <c r="D34" s="29">
        <v>429166</v>
      </c>
      <c r="E34" s="28">
        <v>5762369</v>
      </c>
      <c r="F34" s="25">
        <v>122663</v>
      </c>
      <c r="G34" s="25">
        <v>9656</v>
      </c>
      <c r="H34" s="25">
        <v>1698</v>
      </c>
      <c r="I34" s="25">
        <v>2419</v>
      </c>
      <c r="J34" s="27">
        <v>7206452.96</v>
      </c>
      <c r="K34" s="24">
        <v>1112004.6499999999</v>
      </c>
      <c r="L34" s="24">
        <v>812945.14</v>
      </c>
      <c r="M34" s="25">
        <v>443</v>
      </c>
      <c r="N34" s="26">
        <v>95</v>
      </c>
      <c r="O34" s="25">
        <v>53587</v>
      </c>
      <c r="P34" s="25">
        <v>0</v>
      </c>
      <c r="Q34" s="25">
        <v>112</v>
      </c>
      <c r="R34" s="25">
        <v>16914</v>
      </c>
      <c r="S34" s="25">
        <v>11888</v>
      </c>
      <c r="T34" s="25">
        <v>5026</v>
      </c>
      <c r="U34" s="24">
        <v>4490144.8600000003</v>
      </c>
    </row>
    <row r="35" spans="1:21" x14ac:dyDescent="0.25">
      <c r="A35" s="36">
        <v>2024</v>
      </c>
      <c r="B35" s="36">
        <v>9</v>
      </c>
      <c r="C35" s="32">
        <v>797711</v>
      </c>
      <c r="D35" s="32">
        <v>429383</v>
      </c>
      <c r="E35" s="35">
        <v>7340264.4000000004</v>
      </c>
      <c r="F35" s="32">
        <v>123295</v>
      </c>
      <c r="G35" s="32">
        <v>10137</v>
      </c>
      <c r="H35" s="32">
        <v>1795</v>
      </c>
      <c r="I35" s="32">
        <v>2181</v>
      </c>
      <c r="J35" s="34">
        <v>7654548.1900000004</v>
      </c>
      <c r="K35" s="31">
        <v>1135502.48</v>
      </c>
      <c r="L35" s="31">
        <v>751396.32</v>
      </c>
      <c r="M35" s="32">
        <v>666</v>
      </c>
      <c r="N35" s="33">
        <v>161</v>
      </c>
      <c r="O35" s="32">
        <v>51002</v>
      </c>
      <c r="P35" s="32">
        <v>99</v>
      </c>
      <c r="Q35" s="32">
        <v>41</v>
      </c>
      <c r="R35" s="32">
        <v>21</v>
      </c>
      <c r="S35" s="32">
        <v>18</v>
      </c>
      <c r="T35" s="32">
        <v>3</v>
      </c>
      <c r="U35" s="31">
        <v>10307.68</v>
      </c>
    </row>
    <row r="36" spans="1:21" x14ac:dyDescent="0.25">
      <c r="A36" s="30">
        <v>2024</v>
      </c>
      <c r="B36" s="30">
        <v>10</v>
      </c>
      <c r="C36" s="29">
        <v>799107</v>
      </c>
      <c r="D36" s="29">
        <v>429848</v>
      </c>
      <c r="E36" s="28">
        <v>8565558</v>
      </c>
      <c r="F36" s="25">
        <v>116281</v>
      </c>
      <c r="G36" s="25">
        <v>10356</v>
      </c>
      <c r="H36" s="25">
        <v>1822</v>
      </c>
      <c r="I36" s="25">
        <v>2065</v>
      </c>
      <c r="J36" s="27">
        <v>7911118</v>
      </c>
      <c r="K36" s="24">
        <v>1160397</v>
      </c>
      <c r="L36" s="24">
        <v>699446</v>
      </c>
      <c r="M36" s="37">
        <v>616</v>
      </c>
      <c r="N36" s="26">
        <v>183</v>
      </c>
      <c r="O36" s="37">
        <v>54649</v>
      </c>
      <c r="P36" s="25">
        <v>0</v>
      </c>
      <c r="Q36" s="25">
        <v>2419</v>
      </c>
      <c r="R36" s="25">
        <v>2243</v>
      </c>
      <c r="S36" s="25">
        <v>1563</v>
      </c>
      <c r="T36" s="25">
        <v>680</v>
      </c>
      <c r="U36" s="24">
        <v>1588561</v>
      </c>
    </row>
    <row r="37" spans="1:21" x14ac:dyDescent="0.25">
      <c r="A37" s="36">
        <v>2024</v>
      </c>
      <c r="B37" s="36">
        <v>11</v>
      </c>
      <c r="C37" s="32">
        <v>800527</v>
      </c>
      <c r="D37" s="32">
        <v>430257</v>
      </c>
      <c r="E37" s="35">
        <v>8750368</v>
      </c>
      <c r="F37" s="32">
        <v>112987</v>
      </c>
      <c r="G37" s="32">
        <v>10245</v>
      </c>
      <c r="H37" s="32">
        <v>1842</v>
      </c>
      <c r="I37" s="32">
        <v>2058</v>
      </c>
      <c r="J37" s="34">
        <v>7766533</v>
      </c>
      <c r="K37" s="34">
        <v>1174859</v>
      </c>
      <c r="L37" s="31">
        <v>671477</v>
      </c>
      <c r="M37" s="32">
        <v>480</v>
      </c>
      <c r="N37" s="33">
        <v>212</v>
      </c>
      <c r="O37" s="32">
        <v>48049</v>
      </c>
      <c r="P37" s="32">
        <v>0</v>
      </c>
      <c r="Q37" s="32">
        <v>7711</v>
      </c>
      <c r="R37" s="32">
        <v>7121</v>
      </c>
      <c r="S37" s="32">
        <v>5010</v>
      </c>
      <c r="T37" s="32">
        <v>2111</v>
      </c>
      <c r="U37" s="31">
        <v>3605749</v>
      </c>
    </row>
    <row r="38" spans="1:21" x14ac:dyDescent="0.25">
      <c r="A38" s="30">
        <v>2024</v>
      </c>
      <c r="B38" s="30">
        <v>12</v>
      </c>
      <c r="C38" s="29">
        <v>801740</v>
      </c>
      <c r="D38" s="29">
        <v>430649</v>
      </c>
      <c r="E38" s="28">
        <v>10384348</v>
      </c>
      <c r="F38" s="25">
        <v>117795</v>
      </c>
      <c r="G38" s="25">
        <v>9285</v>
      </c>
      <c r="H38" s="25">
        <v>1712</v>
      </c>
      <c r="I38" s="25">
        <v>2115</v>
      </c>
      <c r="J38" s="27">
        <v>6816167</v>
      </c>
      <c r="K38" s="27">
        <v>1071397</v>
      </c>
      <c r="L38" s="24">
        <v>679535</v>
      </c>
      <c r="M38" s="25">
        <v>239</v>
      </c>
      <c r="N38" s="26">
        <v>111</v>
      </c>
      <c r="O38" s="25">
        <v>33074</v>
      </c>
      <c r="P38" s="25">
        <v>0</v>
      </c>
      <c r="Q38" s="25">
        <v>10482</v>
      </c>
      <c r="R38" s="25">
        <v>10551</v>
      </c>
      <c r="S38" s="25">
        <v>7545</v>
      </c>
      <c r="T38" s="25">
        <v>3006</v>
      </c>
      <c r="U38" s="24">
        <v>5011506</v>
      </c>
    </row>
    <row r="39" spans="1:21" x14ac:dyDescent="0.25">
      <c r="A39" s="36">
        <v>2025</v>
      </c>
      <c r="B39" s="36">
        <v>1</v>
      </c>
      <c r="C39" s="32">
        <v>802424</v>
      </c>
      <c r="D39" s="32">
        <v>430899</v>
      </c>
      <c r="E39" s="35">
        <v>14484105</v>
      </c>
      <c r="F39" s="32">
        <v>122541</v>
      </c>
      <c r="G39" s="32">
        <v>8483</v>
      </c>
      <c r="H39" s="32">
        <v>1538</v>
      </c>
      <c r="I39" s="32">
        <v>2849</v>
      </c>
      <c r="J39" s="34">
        <v>6315509</v>
      </c>
      <c r="K39" s="31">
        <v>989872</v>
      </c>
      <c r="L39" s="31">
        <v>980569</v>
      </c>
      <c r="M39" s="32">
        <v>174</v>
      </c>
      <c r="N39" s="33">
        <v>72</v>
      </c>
      <c r="O39" s="32">
        <v>39832</v>
      </c>
      <c r="P39" s="32">
        <v>0</v>
      </c>
      <c r="Q39" s="32">
        <v>7953</v>
      </c>
      <c r="R39" s="32">
        <v>14635</v>
      </c>
      <c r="S39" s="32">
        <v>10305</v>
      </c>
      <c r="T39" s="32">
        <v>4330</v>
      </c>
      <c r="U39" s="68">
        <v>7963893.9400000004</v>
      </c>
    </row>
    <row r="40" spans="1:21" x14ac:dyDescent="0.25">
      <c r="A40" s="36">
        <v>2025</v>
      </c>
      <c r="B40" s="30">
        <v>2</v>
      </c>
      <c r="C40" s="39">
        <v>802925</v>
      </c>
      <c r="D40" s="39">
        <v>431224</v>
      </c>
      <c r="E40" s="28">
        <v>16153695</v>
      </c>
      <c r="F40" s="25">
        <v>110805</v>
      </c>
      <c r="G40" s="25">
        <v>8844</v>
      </c>
      <c r="H40" s="25">
        <v>1547</v>
      </c>
      <c r="I40" s="25">
        <v>4003</v>
      </c>
      <c r="J40" s="27">
        <v>7142057</v>
      </c>
      <c r="K40" s="24">
        <v>1098561</v>
      </c>
      <c r="L40" s="24">
        <v>1597404</v>
      </c>
      <c r="M40" s="25">
        <v>353</v>
      </c>
      <c r="N40" s="26">
        <v>137</v>
      </c>
      <c r="O40" s="25">
        <v>54588</v>
      </c>
      <c r="P40" s="25">
        <v>0</v>
      </c>
      <c r="Q40" s="25">
        <v>5219</v>
      </c>
      <c r="R40" s="25">
        <v>17558</v>
      </c>
      <c r="S40" s="25">
        <v>12418</v>
      </c>
      <c r="T40" s="25">
        <v>5140</v>
      </c>
      <c r="U40" s="69">
        <v>10779688.74</v>
      </c>
    </row>
    <row r="41" spans="1:21" x14ac:dyDescent="0.25">
      <c r="A41" s="36">
        <v>2025</v>
      </c>
      <c r="B41" s="36">
        <v>3</v>
      </c>
      <c r="C41" s="32">
        <v>803206</v>
      </c>
      <c r="D41" s="32">
        <v>431352</v>
      </c>
      <c r="E41" s="35">
        <v>19825876</v>
      </c>
      <c r="F41" s="32">
        <v>116035</v>
      </c>
      <c r="G41" s="32">
        <v>11600</v>
      </c>
      <c r="H41" s="32">
        <v>1937</v>
      </c>
      <c r="I41" s="32">
        <v>5339</v>
      </c>
      <c r="J41" s="34">
        <v>11322890</v>
      </c>
      <c r="K41" s="31">
        <v>1611787</v>
      </c>
      <c r="L41" s="31">
        <v>2365439</v>
      </c>
      <c r="M41" s="32">
        <v>604</v>
      </c>
      <c r="N41" s="33">
        <v>174</v>
      </c>
      <c r="O41" s="32">
        <v>56555</v>
      </c>
      <c r="P41" s="32">
        <v>1</v>
      </c>
      <c r="Q41" s="32">
        <v>3262</v>
      </c>
      <c r="R41" s="32">
        <v>18459</v>
      </c>
      <c r="S41" s="32">
        <v>13103</v>
      </c>
      <c r="T41" s="32">
        <v>5356</v>
      </c>
      <c r="U41" s="68">
        <v>11507823.380000001</v>
      </c>
    </row>
    <row r="42" spans="1:21" x14ac:dyDescent="0.25">
      <c r="A42" s="36">
        <v>2025</v>
      </c>
      <c r="B42" s="30">
        <v>4</v>
      </c>
      <c r="C42" s="29">
        <v>803320</v>
      </c>
      <c r="D42" s="29">
        <v>431460</v>
      </c>
      <c r="E42" s="28">
        <v>21575500</v>
      </c>
      <c r="F42" s="25">
        <v>118014</v>
      </c>
      <c r="G42" s="25">
        <v>12579</v>
      </c>
      <c r="H42" s="25">
        <v>2039</v>
      </c>
      <c r="I42" s="25">
        <v>5989</v>
      </c>
      <c r="J42" s="27">
        <v>12787858.210000001</v>
      </c>
      <c r="K42" s="24">
        <v>1790955.52</v>
      </c>
      <c r="L42" s="38">
        <v>2700108.21</v>
      </c>
      <c r="M42" s="25">
        <v>832</v>
      </c>
      <c r="N42" s="26">
        <v>212</v>
      </c>
      <c r="O42" s="25">
        <v>53928</v>
      </c>
      <c r="P42" s="25">
        <v>3</v>
      </c>
      <c r="Q42" s="25">
        <v>2946</v>
      </c>
      <c r="R42" s="25">
        <v>20173</v>
      </c>
      <c r="S42" s="25">
        <v>14413</v>
      </c>
      <c r="T42" s="25">
        <v>5760</v>
      </c>
      <c r="U42" s="24">
        <v>12213304.779999999</v>
      </c>
    </row>
    <row r="43" spans="1:21" x14ac:dyDescent="0.25">
      <c r="A43" s="36">
        <v>2025</v>
      </c>
      <c r="B43" s="36">
        <v>5</v>
      </c>
      <c r="C43" s="32">
        <v>803354</v>
      </c>
      <c r="D43" s="32">
        <v>431743</v>
      </c>
      <c r="E43" s="35">
        <v>21758095</v>
      </c>
      <c r="F43" s="32">
        <v>127414</v>
      </c>
      <c r="G43" s="32">
        <v>12530</v>
      </c>
      <c r="H43" s="32">
        <v>2016</v>
      </c>
      <c r="I43" s="32">
        <v>5827</v>
      </c>
      <c r="J43" s="34">
        <v>12503473.68</v>
      </c>
      <c r="K43" s="34">
        <v>1755955.53</v>
      </c>
      <c r="L43" s="31">
        <v>2591858.06</v>
      </c>
      <c r="M43" s="32">
        <v>750</v>
      </c>
      <c r="N43" s="33">
        <v>158</v>
      </c>
      <c r="O43" s="32">
        <v>49183</v>
      </c>
      <c r="P43" s="32">
        <v>1</v>
      </c>
      <c r="Q43" s="32">
        <v>630</v>
      </c>
      <c r="R43" s="32">
        <v>19050</v>
      </c>
      <c r="S43" s="32">
        <v>13433</v>
      </c>
      <c r="T43" s="32">
        <v>5617</v>
      </c>
      <c r="U43" s="31">
        <v>9366870.7899999991</v>
      </c>
    </row>
    <row r="44" spans="1:21" x14ac:dyDescent="0.25">
      <c r="A44" s="36">
        <v>2025</v>
      </c>
      <c r="B44" s="30">
        <v>6</v>
      </c>
      <c r="C44" s="29">
        <v>803375</v>
      </c>
      <c r="D44" s="29">
        <v>432134</v>
      </c>
      <c r="E44" s="28">
        <v>20978410</v>
      </c>
      <c r="F44" s="25">
        <v>135047</v>
      </c>
      <c r="G44" s="25">
        <v>12716</v>
      </c>
      <c r="H44" s="25">
        <v>2055</v>
      </c>
      <c r="I44" s="25">
        <v>5700</v>
      </c>
      <c r="J44" s="27">
        <v>12408298.82</v>
      </c>
      <c r="K44" s="24">
        <v>1724102.07</v>
      </c>
      <c r="L44" s="24">
        <v>2460278.0299999998</v>
      </c>
      <c r="M44" s="25">
        <v>377</v>
      </c>
      <c r="N44" s="26">
        <v>95</v>
      </c>
      <c r="O44" s="25">
        <v>46319</v>
      </c>
      <c r="P44" s="25">
        <v>0</v>
      </c>
      <c r="Q44" s="25">
        <v>142</v>
      </c>
      <c r="R44" s="25">
        <v>18664</v>
      </c>
      <c r="S44" s="25">
        <v>13202</v>
      </c>
      <c r="T44" s="25">
        <v>5462</v>
      </c>
      <c r="U44" s="24">
        <v>8487036.6300000008</v>
      </c>
    </row>
    <row r="45" spans="1:21" x14ac:dyDescent="0.25">
      <c r="A45" s="36">
        <v>2025</v>
      </c>
      <c r="B45" s="36">
        <v>7</v>
      </c>
      <c r="C45" s="32">
        <v>803819</v>
      </c>
      <c r="D45" s="32">
        <v>432450</v>
      </c>
      <c r="E45" s="35">
        <f>SUM(5222984.97+15281940.47)</f>
        <v>20504925.440000001</v>
      </c>
      <c r="F45" s="32">
        <f>SUM(51351+24427+60427)</f>
        <v>136205</v>
      </c>
      <c r="G45" s="32">
        <v>11789</v>
      </c>
      <c r="H45" s="32">
        <v>1938</v>
      </c>
      <c r="I45" s="32">
        <v>4836</v>
      </c>
      <c r="J45" s="34">
        <v>11331607.07</v>
      </c>
      <c r="K45" s="31">
        <v>1569977.86</v>
      </c>
      <c r="L45" s="31">
        <v>2062369.41</v>
      </c>
      <c r="M45" s="32">
        <v>198</v>
      </c>
      <c r="N45" s="33">
        <v>37</v>
      </c>
      <c r="O45" s="32">
        <v>48207</v>
      </c>
      <c r="P45" s="32">
        <v>0</v>
      </c>
      <c r="Q45" s="32">
        <v>29</v>
      </c>
      <c r="R45" s="32">
        <v>18606</v>
      </c>
      <c r="S45" s="32">
        <v>13011</v>
      </c>
      <c r="T45" s="32">
        <v>5595</v>
      </c>
      <c r="U45" s="31">
        <v>8534970.2699999996</v>
      </c>
    </row>
    <row r="46" spans="1:21" x14ac:dyDescent="0.25">
      <c r="A46" s="36">
        <v>2025</v>
      </c>
      <c r="B46" s="30">
        <v>8</v>
      </c>
      <c r="C46" s="29">
        <v>804248</v>
      </c>
      <c r="D46" s="29">
        <v>432686</v>
      </c>
      <c r="E46" s="28">
        <f>SUM(5687035.6+14076144.56)</f>
        <v>19763180.16</v>
      </c>
      <c r="F46" s="25">
        <f>SUM(45663+21091+61796)</f>
        <v>128550</v>
      </c>
      <c r="G46" s="25">
        <v>11789</v>
      </c>
      <c r="H46" s="25">
        <v>1963</v>
      </c>
      <c r="I46" s="25">
        <v>4246</v>
      </c>
      <c r="J46" s="27">
        <v>11300765.43</v>
      </c>
      <c r="K46" s="24">
        <v>1540776</v>
      </c>
      <c r="L46" s="24">
        <v>1796568.75</v>
      </c>
      <c r="M46" s="25">
        <v>462</v>
      </c>
      <c r="N46" s="26">
        <v>97</v>
      </c>
      <c r="O46" s="25">
        <v>52009</v>
      </c>
      <c r="P46" s="25">
        <v>0</v>
      </c>
      <c r="Q46" s="25">
        <v>27</v>
      </c>
      <c r="R46" s="25">
        <v>18401</v>
      </c>
      <c r="S46" s="25">
        <v>12919</v>
      </c>
      <c r="T46" s="25">
        <v>5482</v>
      </c>
      <c r="U46" s="24">
        <v>8544369.3499999996</v>
      </c>
    </row>
    <row r="47" spans="1:21" x14ac:dyDescent="0.25">
      <c r="A47" s="36">
        <v>2025</v>
      </c>
      <c r="B47" s="36">
        <v>9</v>
      </c>
      <c r="C47" s="32">
        <v>804777</v>
      </c>
      <c r="D47" s="32">
        <v>432890</v>
      </c>
      <c r="E47" s="35">
        <f>SUM(7227635.65+13823204.74)</f>
        <v>21050840.390000001</v>
      </c>
      <c r="F47" s="32">
        <f>SUM(47725+21131+61728)</f>
        <v>130584</v>
      </c>
      <c r="G47" s="32">
        <v>12452</v>
      </c>
      <c r="H47" s="32">
        <v>2160</v>
      </c>
      <c r="I47" s="32">
        <v>3642</v>
      </c>
      <c r="J47" s="34">
        <v>11894926.57</v>
      </c>
      <c r="K47" s="31">
        <v>1640875.82</v>
      </c>
      <c r="L47" s="31">
        <v>1558034.52</v>
      </c>
      <c r="M47" s="32">
        <v>658</v>
      </c>
      <c r="N47" s="33">
        <v>150</v>
      </c>
      <c r="O47" s="32">
        <v>52968</v>
      </c>
      <c r="P47" s="32">
        <v>114</v>
      </c>
      <c r="Q47" s="32">
        <v>22</v>
      </c>
      <c r="R47" s="32">
        <v>4</v>
      </c>
      <c r="S47" s="32">
        <v>2</v>
      </c>
      <c r="T47" s="32">
        <v>2</v>
      </c>
      <c r="U47" s="31">
        <v>2721.86</v>
      </c>
    </row>
    <row r="48" spans="1:21" x14ac:dyDescent="0.25">
      <c r="A48" s="36">
        <v>2025</v>
      </c>
      <c r="B48" s="30">
        <v>10</v>
      </c>
      <c r="C48" s="29"/>
      <c r="D48" s="29"/>
      <c r="E48" s="28"/>
      <c r="F48" s="25"/>
      <c r="G48" s="25"/>
      <c r="H48" s="25"/>
      <c r="I48" s="25"/>
      <c r="J48" s="27"/>
      <c r="K48" s="24"/>
      <c r="L48" s="24"/>
      <c r="M48" s="37"/>
      <c r="N48" s="26"/>
      <c r="O48" s="37"/>
      <c r="P48" s="25"/>
      <c r="Q48" s="25"/>
      <c r="R48" s="25"/>
      <c r="S48" s="25"/>
      <c r="T48" s="25"/>
      <c r="U48" s="24"/>
    </row>
    <row r="49" spans="1:21" x14ac:dyDescent="0.25">
      <c r="A49" s="36">
        <v>2025</v>
      </c>
      <c r="B49" s="36">
        <v>11</v>
      </c>
      <c r="C49" s="32"/>
      <c r="D49" s="32"/>
      <c r="E49" s="35"/>
      <c r="F49" s="32"/>
      <c r="G49" s="32"/>
      <c r="H49" s="32"/>
      <c r="I49" s="32"/>
      <c r="J49" s="34"/>
      <c r="K49" s="34"/>
      <c r="L49" s="31"/>
      <c r="M49" s="32"/>
      <c r="N49" s="33"/>
      <c r="O49" s="32"/>
      <c r="P49" s="32"/>
      <c r="Q49" s="32"/>
      <c r="R49" s="32"/>
      <c r="S49" s="32"/>
      <c r="T49" s="32"/>
      <c r="U49" s="31"/>
    </row>
    <row r="50" spans="1:21" x14ac:dyDescent="0.25">
      <c r="A50" s="36">
        <v>2025</v>
      </c>
      <c r="B50" s="30">
        <v>12</v>
      </c>
      <c r="C50" s="29"/>
      <c r="D50" s="29"/>
      <c r="E50" s="28"/>
      <c r="F50" s="25"/>
      <c r="G50" s="25"/>
      <c r="H50" s="25"/>
      <c r="I50" s="25"/>
      <c r="J50" s="27"/>
      <c r="K50" s="27"/>
      <c r="L50" s="24"/>
      <c r="M50" s="25"/>
      <c r="N50" s="26"/>
      <c r="O50" s="25"/>
      <c r="P50" s="25"/>
      <c r="Q50" s="25"/>
      <c r="R50" s="25"/>
      <c r="S50" s="25"/>
      <c r="T50" s="25"/>
      <c r="U50" s="24"/>
    </row>
    <row r="59" spans="1:21" x14ac:dyDescent="0.25">
      <c r="A59" t="s">
        <v>41</v>
      </c>
    </row>
    <row r="60" spans="1:21" x14ac:dyDescent="0.25">
      <c r="A60" t="s">
        <v>40</v>
      </c>
    </row>
    <row r="61" spans="1:21" x14ac:dyDescent="0.25">
      <c r="A61" t="s">
        <v>39</v>
      </c>
    </row>
    <row r="62" spans="1:21" x14ac:dyDescent="0.25">
      <c r="A62" t="s">
        <v>38</v>
      </c>
    </row>
    <row r="64" spans="1:21" x14ac:dyDescent="0.25">
      <c r="C64" t="s">
        <v>121</v>
      </c>
      <c r="D64" t="s">
        <v>121</v>
      </c>
      <c r="E64" t="s">
        <v>120</v>
      </c>
      <c r="F64" t="s">
        <v>119</v>
      </c>
      <c r="G64" t="s">
        <v>118</v>
      </c>
      <c r="H64" t="s">
        <v>118</v>
      </c>
      <c r="I64" t="s">
        <v>118</v>
      </c>
      <c r="J64" t="s">
        <v>118</v>
      </c>
      <c r="K64" t="s">
        <v>118</v>
      </c>
      <c r="L64" t="s">
        <v>118</v>
      </c>
      <c r="M64" t="s">
        <v>117</v>
      </c>
      <c r="N64" t="s">
        <v>117</v>
      </c>
      <c r="O64" t="s">
        <v>116</v>
      </c>
      <c r="P64" t="s">
        <v>115</v>
      </c>
      <c r="Q64" t="s">
        <v>114</v>
      </c>
      <c r="R64" t="s">
        <v>113</v>
      </c>
      <c r="S64" t="s">
        <v>113</v>
      </c>
      <c r="T64" t="s">
        <v>113</v>
      </c>
      <c r="U64" t="s">
        <v>112</v>
      </c>
    </row>
  </sheetData>
  <mergeCells count="1">
    <mergeCell ref="A1:U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17A39-F093-4EFB-9B76-56B9CE1C08D4}">
  <dimension ref="A1:J16"/>
  <sheetViews>
    <sheetView workbookViewId="0">
      <pane ySplit="2" topLeftCell="A3" activePane="bottomLeft" state="frozen"/>
      <selection activeCell="D19" sqref="D19:D20"/>
      <selection pane="bottomLeft" activeCell="F33" sqref="F33"/>
    </sheetView>
  </sheetViews>
  <sheetFormatPr defaultRowHeight="15" x14ac:dyDescent="0.25"/>
  <cols>
    <col min="1" max="1" width="5" bestFit="1" customWidth="1"/>
    <col min="2" max="2" width="7" bestFit="1" customWidth="1"/>
    <col min="3" max="3" width="11.7109375" style="5" customWidth="1"/>
    <col min="4" max="4" width="11.7109375" style="6" customWidth="1"/>
    <col min="5" max="5" width="12.140625" style="5" bestFit="1" customWidth="1"/>
    <col min="6" max="6" width="15.140625" customWidth="1"/>
  </cols>
  <sheetData>
    <row r="1" spans="1:10" ht="18.600000000000001" customHeight="1" x14ac:dyDescent="0.3">
      <c r="A1" s="80" t="s">
        <v>74</v>
      </c>
      <c r="B1" s="80"/>
      <c r="C1" s="80"/>
      <c r="D1" s="80"/>
      <c r="E1" s="80"/>
      <c r="F1" s="80"/>
    </row>
    <row r="2" spans="1:10" ht="75" x14ac:dyDescent="0.25">
      <c r="A2" s="1" t="s">
        <v>9</v>
      </c>
      <c r="B2" s="1" t="s">
        <v>10</v>
      </c>
      <c r="C2" s="2" t="s">
        <v>75</v>
      </c>
      <c r="D2" s="3" t="s">
        <v>76</v>
      </c>
      <c r="E2" s="2" t="s">
        <v>77</v>
      </c>
      <c r="F2" s="3" t="s">
        <v>139</v>
      </c>
    </row>
    <row r="3" spans="1:10" x14ac:dyDescent="0.25">
      <c r="A3">
        <v>2025</v>
      </c>
      <c r="B3" s="45">
        <v>1</v>
      </c>
      <c r="C3" s="43">
        <v>14967</v>
      </c>
      <c r="D3" s="43">
        <v>10837</v>
      </c>
      <c r="E3" s="44">
        <v>7552975.0999999996</v>
      </c>
      <c r="F3" s="45">
        <v>0</v>
      </c>
    </row>
    <row r="4" spans="1:10" x14ac:dyDescent="0.25">
      <c r="A4">
        <v>2025</v>
      </c>
      <c r="B4" s="21">
        <v>2</v>
      </c>
      <c r="C4" s="22">
        <v>12671</v>
      </c>
      <c r="D4" s="22">
        <v>9297</v>
      </c>
      <c r="E4" s="46">
        <v>7273196.2199999997</v>
      </c>
      <c r="F4" s="21">
        <v>0</v>
      </c>
    </row>
    <row r="5" spans="1:10" x14ac:dyDescent="0.25">
      <c r="A5">
        <v>2025</v>
      </c>
      <c r="B5" s="45">
        <v>3</v>
      </c>
      <c r="C5" s="43">
        <v>12015</v>
      </c>
      <c r="D5" s="43">
        <v>8506</v>
      </c>
      <c r="E5" s="44">
        <v>7246670.0200000005</v>
      </c>
      <c r="F5" s="45">
        <v>0</v>
      </c>
    </row>
    <row r="6" spans="1:10" x14ac:dyDescent="0.25">
      <c r="A6">
        <v>2025</v>
      </c>
      <c r="B6" s="21">
        <v>4</v>
      </c>
      <c r="C6" s="22">
        <v>13554</v>
      </c>
      <c r="D6" s="22">
        <v>9088</v>
      </c>
      <c r="E6" s="46">
        <v>8273242.5</v>
      </c>
      <c r="F6" s="21">
        <v>105</v>
      </c>
    </row>
    <row r="7" spans="1:10" x14ac:dyDescent="0.25">
      <c r="A7">
        <v>2025</v>
      </c>
      <c r="B7" s="45">
        <v>5</v>
      </c>
      <c r="C7" s="43">
        <v>14313</v>
      </c>
      <c r="D7" s="43">
        <v>8772</v>
      </c>
      <c r="E7" s="44">
        <v>7846038.75</v>
      </c>
      <c r="F7" s="45">
        <v>256</v>
      </c>
      <c r="G7" s="56"/>
      <c r="H7" s="57"/>
      <c r="I7" s="57"/>
      <c r="J7" s="57"/>
    </row>
    <row r="8" spans="1:10" x14ac:dyDescent="0.25">
      <c r="A8">
        <v>2025</v>
      </c>
      <c r="B8" s="21">
        <v>6</v>
      </c>
      <c r="C8" s="22">
        <v>15556</v>
      </c>
      <c r="D8" s="22">
        <v>9640</v>
      </c>
      <c r="E8" s="46">
        <v>8133351.3200000003</v>
      </c>
      <c r="F8" s="21">
        <v>227</v>
      </c>
      <c r="G8" s="56"/>
      <c r="H8" s="57"/>
      <c r="I8" s="57"/>
      <c r="J8" s="57"/>
    </row>
    <row r="9" spans="1:10" x14ac:dyDescent="0.25">
      <c r="A9">
        <v>2025</v>
      </c>
      <c r="B9" s="45">
        <v>7</v>
      </c>
      <c r="C9" s="43">
        <v>16210</v>
      </c>
      <c r="D9" s="43">
        <v>9497</v>
      </c>
      <c r="E9" s="44">
        <v>7701787.3099999996</v>
      </c>
      <c r="F9" s="45">
        <v>339</v>
      </c>
      <c r="G9" s="56"/>
      <c r="H9" s="57"/>
      <c r="I9" s="57"/>
      <c r="J9" s="57"/>
    </row>
    <row r="10" spans="1:10" x14ac:dyDescent="0.25">
      <c r="A10">
        <v>2025</v>
      </c>
      <c r="B10" s="21">
        <v>8</v>
      </c>
      <c r="C10" s="22">
        <v>16027</v>
      </c>
      <c r="D10" s="22">
        <v>9353</v>
      </c>
      <c r="E10" s="46">
        <v>7244152.5300000003</v>
      </c>
      <c r="F10" s="21">
        <v>244</v>
      </c>
      <c r="G10" s="56"/>
      <c r="H10" s="57"/>
      <c r="I10" s="57"/>
      <c r="J10" s="57"/>
    </row>
    <row r="11" spans="1:10" x14ac:dyDescent="0.25">
      <c r="A11">
        <v>2025</v>
      </c>
      <c r="B11" s="45">
        <v>9</v>
      </c>
      <c r="C11" s="43">
        <v>15718</v>
      </c>
      <c r="D11" s="43">
        <v>8703</v>
      </c>
      <c r="E11" s="44">
        <v>6841415.9199999999</v>
      </c>
      <c r="F11" s="43">
        <v>380</v>
      </c>
      <c r="G11" s="56"/>
      <c r="H11" s="57"/>
      <c r="I11" s="57"/>
      <c r="J11" s="57"/>
    </row>
    <row r="12" spans="1:10" x14ac:dyDescent="0.25">
      <c r="B12" s="21"/>
      <c r="C12" s="22"/>
      <c r="D12" s="22"/>
      <c r="E12" s="46"/>
      <c r="F12" s="21"/>
    </row>
    <row r="13" spans="1:10" x14ac:dyDescent="0.25">
      <c r="C13" s="60" t="s">
        <v>102</v>
      </c>
    </row>
    <row r="14" spans="1:10" x14ac:dyDescent="0.25">
      <c r="C14" s="5" t="s">
        <v>138</v>
      </c>
    </row>
    <row r="15" spans="1:10" x14ac:dyDescent="0.25">
      <c r="C15" s="6" t="s">
        <v>137</v>
      </c>
    </row>
    <row r="16" spans="1:10" x14ac:dyDescent="0.25">
      <c r="C16" s="5" t="s">
        <v>128</v>
      </c>
    </row>
  </sheetData>
  <mergeCells count="1">
    <mergeCell ref="A1:F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99086-3659-4CAC-AF62-97DD60C557CC}">
  <sheetPr>
    <pageSetUpPr fitToPage="1"/>
  </sheetPr>
  <dimension ref="A1:J44"/>
  <sheetViews>
    <sheetView zoomScale="110" zoomScaleNormal="110" workbookViewId="0">
      <pane xSplit="12" ySplit="3" topLeftCell="M21" activePane="bottomRight" state="frozen"/>
      <selection pane="topRight" activeCell="B11" sqref="B11"/>
      <selection pane="bottomLeft" activeCell="B11" sqref="B11"/>
      <selection pane="bottomRight" activeCell="A41" sqref="A41"/>
    </sheetView>
  </sheetViews>
  <sheetFormatPr defaultRowHeight="15" x14ac:dyDescent="0.25"/>
  <cols>
    <col min="1" max="1" width="9.5703125" bestFit="1" customWidth="1"/>
    <col min="2" max="2" width="7" bestFit="1" customWidth="1"/>
    <col min="3" max="3" width="11" style="5" bestFit="1" customWidth="1"/>
    <col min="4" max="4" width="12.140625" bestFit="1" customWidth="1"/>
    <col min="5" max="5" width="13.140625" style="6" bestFit="1" customWidth="1"/>
    <col min="6" max="6" width="13.7109375" style="6" bestFit="1" customWidth="1"/>
    <col min="7" max="7" width="14.5703125" customWidth="1"/>
    <col min="8" max="8" width="14" customWidth="1"/>
    <col min="9" max="9" width="14.140625" bestFit="1" customWidth="1"/>
    <col min="10" max="10" width="10.7109375" bestFit="1" customWidth="1"/>
    <col min="13" max="13" width="11.5703125" bestFit="1" customWidth="1"/>
  </cols>
  <sheetData>
    <row r="1" spans="1:10" ht="18.75" customHeight="1" x14ac:dyDescent="0.3">
      <c r="A1" s="80" t="s">
        <v>0</v>
      </c>
      <c r="B1" s="80"/>
      <c r="C1" s="80"/>
      <c r="D1" s="80"/>
      <c r="E1" s="80"/>
      <c r="F1" s="80"/>
      <c r="G1" s="80"/>
      <c r="H1" s="80"/>
      <c r="I1" s="80"/>
      <c r="J1" s="80"/>
    </row>
    <row r="2" spans="1:10" s="9" customFormat="1" ht="18.75" customHeight="1" x14ac:dyDescent="0.3">
      <c r="A2" s="8"/>
      <c r="B2" s="8"/>
      <c r="C2" s="11" t="s">
        <v>1</v>
      </c>
      <c r="D2" s="11" t="s">
        <v>2</v>
      </c>
      <c r="E2" s="11" t="s">
        <v>3</v>
      </c>
      <c r="F2" s="11" t="s">
        <v>4</v>
      </c>
      <c r="G2" s="11" t="s">
        <v>5</v>
      </c>
      <c r="H2" s="11" t="s">
        <v>6</v>
      </c>
      <c r="I2" s="11" t="s">
        <v>7</v>
      </c>
      <c r="J2" s="11" t="s">
        <v>8</v>
      </c>
    </row>
    <row r="3" spans="1:10" s="9" customFormat="1" ht="78.75" customHeight="1" x14ac:dyDescent="0.25">
      <c r="A3" s="1" t="s">
        <v>9</v>
      </c>
      <c r="B3" s="1" t="s">
        <v>10</v>
      </c>
      <c r="C3" s="2" t="s">
        <v>11</v>
      </c>
      <c r="D3" s="3" t="s">
        <v>12</v>
      </c>
      <c r="E3" s="3" t="s">
        <v>13</v>
      </c>
      <c r="F3" s="3" t="s">
        <v>14</v>
      </c>
      <c r="G3" s="3" t="s">
        <v>15</v>
      </c>
      <c r="H3" s="3" t="s">
        <v>16</v>
      </c>
      <c r="I3" s="3" t="s">
        <v>17</v>
      </c>
      <c r="J3" s="3" t="s">
        <v>18</v>
      </c>
    </row>
    <row r="4" spans="1:10" x14ac:dyDescent="0.25">
      <c r="A4" s="4">
        <v>2022</v>
      </c>
      <c r="B4" s="4">
        <v>9</v>
      </c>
      <c r="C4" s="7">
        <v>578991</v>
      </c>
      <c r="D4" s="7">
        <v>22660</v>
      </c>
      <c r="E4" s="10">
        <v>4112835.2394007146</v>
      </c>
      <c r="F4" s="7">
        <v>858</v>
      </c>
      <c r="G4" s="10">
        <f>F4*306</f>
        <v>262548</v>
      </c>
      <c r="H4" s="7">
        <v>2679</v>
      </c>
      <c r="I4" s="7">
        <v>1370</v>
      </c>
      <c r="J4" s="7">
        <v>19300</v>
      </c>
    </row>
    <row r="5" spans="1:10" x14ac:dyDescent="0.25">
      <c r="A5" s="14">
        <v>2022</v>
      </c>
      <c r="B5" s="14">
        <f>B4+1</f>
        <v>10</v>
      </c>
      <c r="C5" s="15">
        <v>581690</v>
      </c>
      <c r="D5" s="15">
        <v>19336</v>
      </c>
      <c r="E5" s="16">
        <v>3137917</v>
      </c>
      <c r="F5" s="15">
        <v>809</v>
      </c>
      <c r="G5" s="16">
        <f>F5*292</f>
        <v>236228</v>
      </c>
      <c r="H5" s="15">
        <v>1343</v>
      </c>
      <c r="I5" s="15">
        <v>1618</v>
      </c>
      <c r="J5" s="15">
        <v>17144</v>
      </c>
    </row>
    <row r="6" spans="1:10" x14ac:dyDescent="0.25">
      <c r="A6" s="4">
        <v>2022</v>
      </c>
      <c r="B6" s="4">
        <v>11</v>
      </c>
      <c r="C6" s="7">
        <v>585804</v>
      </c>
      <c r="D6" s="7">
        <v>17147</v>
      </c>
      <c r="E6" s="10">
        <v>2402747.4408666636</v>
      </c>
      <c r="F6" s="7">
        <v>886</v>
      </c>
      <c r="G6" s="10">
        <f>F6*291</f>
        <v>257826</v>
      </c>
      <c r="H6" s="7">
        <v>591</v>
      </c>
      <c r="I6" s="7">
        <v>1293</v>
      </c>
      <c r="J6" s="7">
        <v>19450</v>
      </c>
    </row>
    <row r="7" spans="1:10" x14ac:dyDescent="0.25">
      <c r="A7" s="14">
        <v>2022</v>
      </c>
      <c r="B7" s="14">
        <v>12</v>
      </c>
      <c r="C7" s="15">
        <v>588947</v>
      </c>
      <c r="D7" s="15">
        <v>14781</v>
      </c>
      <c r="E7" s="16">
        <v>1747378.2209728579</v>
      </c>
      <c r="F7" s="15">
        <v>1453</v>
      </c>
      <c r="G7" s="16">
        <f>F7*278</f>
        <v>403934</v>
      </c>
      <c r="H7" s="15">
        <v>670</v>
      </c>
      <c r="I7" s="15">
        <v>717</v>
      </c>
      <c r="J7" s="15">
        <v>31779</v>
      </c>
    </row>
    <row r="8" spans="1:10" x14ac:dyDescent="0.25">
      <c r="A8" s="4">
        <v>2023</v>
      </c>
      <c r="B8" s="4">
        <v>1</v>
      </c>
      <c r="C8" s="7">
        <v>590474</v>
      </c>
      <c r="D8" s="7">
        <v>11954</v>
      </c>
      <c r="E8" s="10">
        <v>1388234.4200702496</v>
      </c>
      <c r="F8" s="7">
        <v>2256</v>
      </c>
      <c r="G8" s="10">
        <f>F8*364</f>
        <v>821184</v>
      </c>
      <c r="H8" s="7">
        <v>920</v>
      </c>
      <c r="I8" s="7">
        <v>615</v>
      </c>
      <c r="J8" s="7">
        <v>51597</v>
      </c>
    </row>
    <row r="9" spans="1:10" x14ac:dyDescent="0.25">
      <c r="A9" s="14">
        <v>2023</v>
      </c>
      <c r="B9" s="14">
        <v>2</v>
      </c>
      <c r="C9" s="15">
        <v>591200</v>
      </c>
      <c r="D9" s="15">
        <v>9785</v>
      </c>
      <c r="E9" s="16">
        <v>1374830.0792961083</v>
      </c>
      <c r="F9" s="15">
        <v>2324</v>
      </c>
      <c r="G9" s="16">
        <f>2324*416</f>
        <v>966784</v>
      </c>
      <c r="H9" s="15">
        <v>2459</v>
      </c>
      <c r="I9" s="15">
        <v>1175</v>
      </c>
      <c r="J9" s="15">
        <v>58903</v>
      </c>
    </row>
    <row r="10" spans="1:10" x14ac:dyDescent="0.25">
      <c r="A10" s="4">
        <v>2023</v>
      </c>
      <c r="B10" s="4">
        <v>3</v>
      </c>
      <c r="C10" s="7">
        <v>591197</v>
      </c>
      <c r="D10" s="7">
        <v>10385</v>
      </c>
      <c r="E10" s="10">
        <v>1888210.8186878432</v>
      </c>
      <c r="F10" s="7">
        <v>2460</v>
      </c>
      <c r="G10" s="10">
        <f>2460*404</f>
        <v>993840</v>
      </c>
      <c r="H10" s="7">
        <v>2132</v>
      </c>
      <c r="I10" s="7">
        <v>1271</v>
      </c>
      <c r="J10" s="7">
        <v>58641</v>
      </c>
    </row>
    <row r="11" spans="1:10" x14ac:dyDescent="0.25">
      <c r="A11" s="14">
        <v>2023</v>
      </c>
      <c r="B11" s="14">
        <v>4</v>
      </c>
      <c r="C11" s="15">
        <v>590841</v>
      </c>
      <c r="D11" s="15">
        <v>12453</v>
      </c>
      <c r="E11" s="16">
        <v>2644307.3796512289</v>
      </c>
      <c r="F11" s="15">
        <v>1741</v>
      </c>
      <c r="G11" s="16">
        <f>F11*373</f>
        <v>649393</v>
      </c>
      <c r="H11" s="15">
        <v>2230</v>
      </c>
      <c r="I11" s="15">
        <v>946</v>
      </c>
      <c r="J11" s="15">
        <v>50240</v>
      </c>
    </row>
    <row r="12" spans="1:10" x14ac:dyDescent="0.25">
      <c r="A12" s="4">
        <v>2023</v>
      </c>
      <c r="B12" s="4">
        <v>5</v>
      </c>
      <c r="C12" s="7">
        <v>589571</v>
      </c>
      <c r="D12" s="7">
        <v>15068</v>
      </c>
      <c r="E12" s="10">
        <v>3341325.789839318</v>
      </c>
      <c r="F12" s="7">
        <v>1860</v>
      </c>
      <c r="G12" s="10">
        <f>F12*310</f>
        <v>576600</v>
      </c>
      <c r="H12" s="7">
        <v>3212</v>
      </c>
      <c r="I12" s="7">
        <v>1298</v>
      </c>
      <c r="J12" s="7">
        <v>47847</v>
      </c>
    </row>
    <row r="13" spans="1:10" x14ac:dyDescent="0.25">
      <c r="A13" s="14">
        <v>2023</v>
      </c>
      <c r="B13" s="14">
        <v>6</v>
      </c>
      <c r="C13" s="15">
        <v>588139</v>
      </c>
      <c r="D13" s="15">
        <v>15888</v>
      </c>
      <c r="E13" s="16">
        <v>3428995.0988656422</v>
      </c>
      <c r="F13" s="15">
        <v>1123</v>
      </c>
      <c r="G13" s="16">
        <f>F13*294</f>
        <v>330162</v>
      </c>
      <c r="H13" s="15">
        <v>1948</v>
      </c>
      <c r="I13" s="15">
        <v>757</v>
      </c>
      <c r="J13" s="15">
        <v>24184</v>
      </c>
    </row>
    <row r="14" spans="1:10" x14ac:dyDescent="0.25">
      <c r="A14" s="4">
        <v>2023</v>
      </c>
      <c r="B14" s="4">
        <v>7</v>
      </c>
      <c r="C14" s="7">
        <v>587353</v>
      </c>
      <c r="D14" s="7">
        <v>19945</v>
      </c>
      <c r="E14" s="10">
        <v>3485362.4112147749</v>
      </c>
      <c r="F14" s="7">
        <v>799</v>
      </c>
      <c r="G14" s="10">
        <f>+F14*239</f>
        <v>190961</v>
      </c>
      <c r="H14" s="7">
        <v>752</v>
      </c>
      <c r="I14" s="7">
        <v>555</v>
      </c>
      <c r="J14" s="7">
        <v>20392</v>
      </c>
    </row>
    <row r="15" spans="1:10" x14ac:dyDescent="0.25">
      <c r="A15" s="14">
        <v>2023</v>
      </c>
      <c r="B15" s="14">
        <v>8</v>
      </c>
      <c r="C15" s="15">
        <v>586551</v>
      </c>
      <c r="D15" s="15">
        <v>20843</v>
      </c>
      <c r="E15" s="16">
        <v>2885554.71</v>
      </c>
      <c r="F15" s="15">
        <v>657</v>
      </c>
      <c r="G15" s="16">
        <v>148482</v>
      </c>
      <c r="H15" s="15">
        <v>936</v>
      </c>
      <c r="I15" s="15">
        <v>795</v>
      </c>
      <c r="J15" s="15">
        <v>15630</v>
      </c>
    </row>
    <row r="16" spans="1:10" x14ac:dyDescent="0.25">
      <c r="A16" s="4">
        <v>2023</v>
      </c>
      <c r="B16" s="4">
        <v>9</v>
      </c>
      <c r="C16" s="7">
        <v>586945</v>
      </c>
      <c r="D16" s="7">
        <v>20640</v>
      </c>
      <c r="E16" s="10">
        <v>2131196.19</v>
      </c>
      <c r="F16" s="7">
        <v>591</v>
      </c>
      <c r="G16" s="10">
        <f>F16*209</f>
        <v>123519</v>
      </c>
      <c r="H16" s="7">
        <v>838</v>
      </c>
      <c r="I16" s="7">
        <v>728</v>
      </c>
      <c r="J16" s="7">
        <v>14740</v>
      </c>
    </row>
    <row r="17" spans="1:10" x14ac:dyDescent="0.25">
      <c r="A17" s="14">
        <v>2023</v>
      </c>
      <c r="B17" s="14">
        <v>10</v>
      </c>
      <c r="C17" s="15">
        <v>588775</v>
      </c>
      <c r="D17" s="15">
        <v>19167</v>
      </c>
      <c r="E17" s="16">
        <v>1685854</v>
      </c>
      <c r="F17" s="15">
        <v>554</v>
      </c>
      <c r="G17" s="16">
        <v>102490</v>
      </c>
      <c r="H17" s="15">
        <v>558</v>
      </c>
      <c r="I17" s="15">
        <v>1709</v>
      </c>
      <c r="J17" s="15">
        <v>14919</v>
      </c>
    </row>
    <row r="18" spans="1:10" x14ac:dyDescent="0.25">
      <c r="A18" s="4">
        <v>2023</v>
      </c>
      <c r="B18" s="4">
        <v>11</v>
      </c>
      <c r="C18" s="7">
        <v>593423</v>
      </c>
      <c r="D18" s="7">
        <v>18978</v>
      </c>
      <c r="E18" s="10">
        <v>1552775.48</v>
      </c>
      <c r="F18" s="7">
        <v>541</v>
      </c>
      <c r="G18" s="10">
        <v>107118</v>
      </c>
      <c r="H18" s="7">
        <v>52</v>
      </c>
      <c r="I18" s="7">
        <v>1137</v>
      </c>
      <c r="J18" s="7">
        <v>16876</v>
      </c>
    </row>
    <row r="19" spans="1:10" ht="17.25" x14ac:dyDescent="0.25">
      <c r="A19" s="14">
        <v>2023</v>
      </c>
      <c r="B19" s="14">
        <v>12</v>
      </c>
      <c r="C19" s="15">
        <v>596619</v>
      </c>
      <c r="D19" s="15">
        <v>16847</v>
      </c>
      <c r="E19" s="16">
        <v>1362953.77</v>
      </c>
      <c r="F19" s="15">
        <v>911</v>
      </c>
      <c r="G19" s="16">
        <v>194954</v>
      </c>
      <c r="H19" s="23" t="s">
        <v>34</v>
      </c>
      <c r="I19" s="15">
        <v>328</v>
      </c>
      <c r="J19" s="15">
        <v>30575</v>
      </c>
    </row>
    <row r="20" spans="1:10" x14ac:dyDescent="0.25">
      <c r="A20" s="4">
        <v>2024</v>
      </c>
      <c r="B20" s="4">
        <v>1</v>
      </c>
      <c r="C20" s="7">
        <v>598099</v>
      </c>
      <c r="D20" s="7">
        <v>14842</v>
      </c>
      <c r="E20" s="10">
        <v>1305017.07</v>
      </c>
      <c r="F20" s="7">
        <v>1342</v>
      </c>
      <c r="G20" s="10">
        <f>F20*258</f>
        <v>346236</v>
      </c>
      <c r="H20" s="7">
        <v>411</v>
      </c>
      <c r="I20" s="7">
        <v>736</v>
      </c>
      <c r="J20" s="7">
        <v>42653</v>
      </c>
    </row>
    <row r="21" spans="1:10" x14ac:dyDescent="0.25">
      <c r="A21" s="14">
        <v>2024</v>
      </c>
      <c r="B21" s="14">
        <v>2</v>
      </c>
      <c r="C21" s="15">
        <v>598587</v>
      </c>
      <c r="D21" s="15">
        <v>12862</v>
      </c>
      <c r="E21" s="16">
        <v>1378446.85</v>
      </c>
      <c r="F21" s="15">
        <v>1663</v>
      </c>
      <c r="G21" s="16">
        <f>F21*311</f>
        <v>517193</v>
      </c>
      <c r="H21" s="15">
        <v>949</v>
      </c>
      <c r="I21" s="15">
        <v>1586</v>
      </c>
      <c r="J21" s="15">
        <v>52967</v>
      </c>
    </row>
    <row r="22" spans="1:10" x14ac:dyDescent="0.25">
      <c r="A22" s="4">
        <v>2024</v>
      </c>
      <c r="B22" s="4">
        <v>3</v>
      </c>
      <c r="C22" s="7">
        <v>598335</v>
      </c>
      <c r="D22" s="7">
        <v>11354</v>
      </c>
      <c r="E22" s="10">
        <v>1538500.95</v>
      </c>
      <c r="F22" s="7">
        <v>2085</v>
      </c>
      <c r="G22" s="10">
        <f>F22*332</f>
        <v>692220</v>
      </c>
      <c r="H22" s="7">
        <v>1024</v>
      </c>
      <c r="I22" s="7">
        <v>1507</v>
      </c>
      <c r="J22" s="7">
        <v>58159</v>
      </c>
    </row>
    <row r="23" spans="1:10" x14ac:dyDescent="0.25">
      <c r="A23" s="14">
        <v>2024</v>
      </c>
      <c r="B23" s="14">
        <v>4</v>
      </c>
      <c r="C23" s="15">
        <v>598142</v>
      </c>
      <c r="D23" s="15">
        <v>12695</v>
      </c>
      <c r="E23" s="16">
        <v>2240377.7999999998</v>
      </c>
      <c r="F23" s="15">
        <v>1914</v>
      </c>
      <c r="G23" s="16">
        <f>F23*321</f>
        <v>614394</v>
      </c>
      <c r="H23" s="15">
        <v>918</v>
      </c>
      <c r="I23" s="15">
        <v>842</v>
      </c>
      <c r="J23" s="15">
        <v>47874</v>
      </c>
    </row>
    <row r="24" spans="1:10" x14ac:dyDescent="0.25">
      <c r="A24" s="4">
        <v>2024</v>
      </c>
      <c r="B24" s="4">
        <v>5</v>
      </c>
      <c r="C24" s="7">
        <v>597061</v>
      </c>
      <c r="D24" s="7">
        <v>15821</v>
      </c>
      <c r="E24" s="10">
        <v>2932940.7999999998</v>
      </c>
      <c r="F24" s="7">
        <v>1484</v>
      </c>
      <c r="G24" s="10">
        <f>278*F24</f>
        <v>412552</v>
      </c>
      <c r="H24" s="7">
        <v>729</v>
      </c>
      <c r="I24" s="7">
        <v>695</v>
      </c>
      <c r="J24" s="7">
        <v>40023</v>
      </c>
    </row>
    <row r="25" spans="1:10" ht="17.25" x14ac:dyDescent="0.25">
      <c r="A25" s="14">
        <v>2024</v>
      </c>
      <c r="B25" s="14">
        <v>6</v>
      </c>
      <c r="C25" s="15">
        <v>596607</v>
      </c>
      <c r="D25" s="15">
        <v>17916</v>
      </c>
      <c r="E25" s="16">
        <v>3194216.35</v>
      </c>
      <c r="F25" s="15">
        <v>1094</v>
      </c>
      <c r="G25" s="16">
        <f>F25*232</f>
        <v>253808</v>
      </c>
      <c r="H25" s="23" t="s">
        <v>33</v>
      </c>
      <c r="I25" s="15">
        <v>127</v>
      </c>
      <c r="J25" s="15">
        <v>27047</v>
      </c>
    </row>
    <row r="26" spans="1:10" ht="17.25" x14ac:dyDescent="0.25">
      <c r="A26" s="4">
        <v>2024</v>
      </c>
      <c r="B26" s="19" t="s">
        <v>104</v>
      </c>
      <c r="C26" s="7">
        <v>595385</v>
      </c>
      <c r="D26" s="7">
        <f>2713</f>
        <v>2713</v>
      </c>
      <c r="E26" s="10">
        <v>225722.61</v>
      </c>
      <c r="F26" s="7">
        <v>757</v>
      </c>
      <c r="G26" s="10">
        <v>31621.87</v>
      </c>
      <c r="H26" s="7">
        <v>0</v>
      </c>
      <c r="I26" s="7">
        <v>0</v>
      </c>
      <c r="J26" s="7">
        <v>0</v>
      </c>
    </row>
    <row r="27" spans="1:10" x14ac:dyDescent="0.25">
      <c r="A27" s="14">
        <v>2024</v>
      </c>
      <c r="B27" s="14">
        <v>8</v>
      </c>
      <c r="C27" s="15">
        <v>596365</v>
      </c>
      <c r="D27" s="15">
        <v>26020</v>
      </c>
      <c r="E27" s="16">
        <v>2481266.2400000002</v>
      </c>
      <c r="F27" s="15">
        <v>1308</v>
      </c>
      <c r="G27" s="16">
        <v>102886.86</v>
      </c>
      <c r="H27" s="15">
        <v>0</v>
      </c>
      <c r="I27" s="15">
        <v>0</v>
      </c>
      <c r="J27" s="15">
        <v>5984</v>
      </c>
    </row>
    <row r="28" spans="1:10" ht="17.25" x14ac:dyDescent="0.25">
      <c r="A28" s="4">
        <v>2024</v>
      </c>
      <c r="B28" s="19">
        <v>9</v>
      </c>
      <c r="C28" s="7">
        <v>598251</v>
      </c>
      <c r="D28" s="7">
        <v>27828</v>
      </c>
      <c r="E28" s="10">
        <v>2596305.84</v>
      </c>
      <c r="F28" s="7">
        <v>1675</v>
      </c>
      <c r="G28" s="10">
        <v>228071.45</v>
      </c>
      <c r="H28" s="71" t="s">
        <v>127</v>
      </c>
      <c r="I28" s="71" t="s">
        <v>126</v>
      </c>
      <c r="J28" s="71" t="s">
        <v>125</v>
      </c>
    </row>
    <row r="29" spans="1:10" x14ac:dyDescent="0.25">
      <c r="A29" s="14">
        <v>2024</v>
      </c>
      <c r="B29" s="14">
        <v>10</v>
      </c>
      <c r="C29" s="15">
        <v>602129</v>
      </c>
      <c r="D29" s="15">
        <v>22381</v>
      </c>
      <c r="E29" s="16">
        <v>2189958.8199999998</v>
      </c>
      <c r="F29" s="15">
        <v>1526</v>
      </c>
      <c r="G29" s="16">
        <v>225583.62</v>
      </c>
      <c r="H29" s="15">
        <v>1566</v>
      </c>
      <c r="I29" s="15">
        <v>937</v>
      </c>
      <c r="J29" s="15">
        <v>15584</v>
      </c>
    </row>
    <row r="30" spans="1:10" x14ac:dyDescent="0.25">
      <c r="A30" s="4">
        <v>2024</v>
      </c>
      <c r="B30" s="19">
        <v>11</v>
      </c>
      <c r="C30" s="7">
        <v>603990</v>
      </c>
      <c r="D30" s="7">
        <v>29872</v>
      </c>
      <c r="E30" s="10">
        <v>2329935.4900000002</v>
      </c>
      <c r="F30" s="7">
        <v>1435</v>
      </c>
      <c r="G30" s="10">
        <v>201264.51</v>
      </c>
      <c r="H30" s="7">
        <v>801</v>
      </c>
      <c r="I30" s="7">
        <v>903</v>
      </c>
      <c r="J30" s="7">
        <v>14852</v>
      </c>
    </row>
    <row r="31" spans="1:10" x14ac:dyDescent="0.25">
      <c r="A31" s="14">
        <v>2024</v>
      </c>
      <c r="B31" s="14">
        <v>12</v>
      </c>
      <c r="C31" s="15">
        <v>606536</v>
      </c>
      <c r="D31" s="15">
        <v>24415</v>
      </c>
      <c r="E31" s="16">
        <v>1610264.41</v>
      </c>
      <c r="F31" s="15">
        <v>1182</v>
      </c>
      <c r="G31" s="16">
        <v>177899.53</v>
      </c>
      <c r="H31" s="15">
        <v>335</v>
      </c>
      <c r="I31" s="15">
        <v>519</v>
      </c>
      <c r="J31" s="15">
        <v>19257</v>
      </c>
    </row>
    <row r="32" spans="1:10" x14ac:dyDescent="0.25">
      <c r="A32" s="4">
        <v>2025</v>
      </c>
      <c r="B32" s="19">
        <v>1</v>
      </c>
      <c r="C32" s="7">
        <v>607571</v>
      </c>
      <c r="D32" s="7">
        <v>30956</v>
      </c>
      <c r="E32" s="10">
        <v>1732209.63</v>
      </c>
      <c r="F32" s="7">
        <v>2300</v>
      </c>
      <c r="G32" s="10">
        <v>439274.23999999999</v>
      </c>
      <c r="H32" s="7">
        <v>351</v>
      </c>
      <c r="I32" s="7">
        <v>340</v>
      </c>
      <c r="J32" s="7">
        <v>32308</v>
      </c>
    </row>
    <row r="33" spans="1:10" x14ac:dyDescent="0.25">
      <c r="A33" s="14">
        <v>2025</v>
      </c>
      <c r="B33" s="14">
        <v>2</v>
      </c>
      <c r="C33" s="15">
        <v>607800</v>
      </c>
      <c r="D33" s="15">
        <v>30870</v>
      </c>
      <c r="E33" s="16">
        <v>1464487.55</v>
      </c>
      <c r="F33" s="15">
        <v>3479</v>
      </c>
      <c r="G33" s="16">
        <v>812683.32</v>
      </c>
      <c r="H33" s="15">
        <v>594</v>
      </c>
      <c r="I33" s="15">
        <v>691</v>
      </c>
      <c r="J33" s="15">
        <v>34988</v>
      </c>
    </row>
    <row r="34" spans="1:10" x14ac:dyDescent="0.25">
      <c r="A34" s="4">
        <v>2025</v>
      </c>
      <c r="B34" s="19">
        <v>3</v>
      </c>
      <c r="C34" s="7">
        <v>608057</v>
      </c>
      <c r="D34" s="7">
        <v>33042</v>
      </c>
      <c r="E34" s="10">
        <v>1941452.78</v>
      </c>
      <c r="F34" s="7">
        <v>4434</v>
      </c>
      <c r="G34" s="10">
        <v>1151853.6000000001</v>
      </c>
      <c r="H34" s="7">
        <v>1009</v>
      </c>
      <c r="I34" s="7">
        <v>676</v>
      </c>
      <c r="J34" s="7">
        <v>39600</v>
      </c>
    </row>
    <row r="35" spans="1:10" x14ac:dyDescent="0.25">
      <c r="A35" s="14">
        <v>2025</v>
      </c>
      <c r="B35" s="14">
        <v>4</v>
      </c>
      <c r="C35" s="15">
        <v>607855</v>
      </c>
      <c r="D35" s="15">
        <v>37035</v>
      </c>
      <c r="E35" s="16">
        <v>3211559.49</v>
      </c>
      <c r="F35" s="15">
        <v>4723</v>
      </c>
      <c r="G35" s="16">
        <v>1214128.73</v>
      </c>
      <c r="H35" s="15">
        <v>1352</v>
      </c>
      <c r="I35" s="15">
        <v>691</v>
      </c>
      <c r="J35" s="15">
        <v>38775</v>
      </c>
    </row>
    <row r="36" spans="1:10" x14ac:dyDescent="0.25">
      <c r="A36" s="4">
        <v>2025</v>
      </c>
      <c r="B36" s="19">
        <v>5</v>
      </c>
      <c r="C36" s="7">
        <v>606454</v>
      </c>
      <c r="D36" s="7">
        <v>39866</v>
      </c>
      <c r="E36" s="10">
        <v>4819803.22</v>
      </c>
      <c r="F36" s="7">
        <v>4273</v>
      </c>
      <c r="G36" s="10">
        <v>1046304.58</v>
      </c>
      <c r="H36" s="7">
        <v>2073</v>
      </c>
      <c r="I36" s="7">
        <v>1023</v>
      </c>
      <c r="J36" s="7">
        <v>31045</v>
      </c>
    </row>
    <row r="37" spans="1:10" x14ac:dyDescent="0.25">
      <c r="A37" s="14">
        <v>2025</v>
      </c>
      <c r="B37" s="14">
        <v>6</v>
      </c>
      <c r="C37" s="15">
        <v>605614</v>
      </c>
      <c r="D37" s="15">
        <v>37143</v>
      </c>
      <c r="E37" s="16">
        <v>5272433.66</v>
      </c>
      <c r="F37" s="15">
        <v>3350</v>
      </c>
      <c r="G37" s="16">
        <v>760478.71999999997</v>
      </c>
      <c r="H37" s="15">
        <v>2261</v>
      </c>
      <c r="I37" s="15">
        <v>743</v>
      </c>
      <c r="J37" s="15">
        <v>21526</v>
      </c>
    </row>
    <row r="38" spans="1:10" x14ac:dyDescent="0.25">
      <c r="A38" s="4">
        <v>2025</v>
      </c>
      <c r="B38" s="19">
        <v>7</v>
      </c>
      <c r="C38" s="7">
        <v>604374</v>
      </c>
      <c r="D38" s="7">
        <v>36762</v>
      </c>
      <c r="E38" s="10">
        <v>5650431.0700000003</v>
      </c>
      <c r="F38" s="7">
        <v>2532</v>
      </c>
      <c r="G38" s="10">
        <v>577030.32999999996</v>
      </c>
      <c r="H38" s="7">
        <v>3094</v>
      </c>
      <c r="I38" s="7">
        <v>152</v>
      </c>
      <c r="J38" s="7">
        <v>18487</v>
      </c>
    </row>
    <row r="39" spans="1:10" x14ac:dyDescent="0.25">
      <c r="A39" s="14">
        <v>2025</v>
      </c>
      <c r="B39" s="14">
        <v>8</v>
      </c>
      <c r="C39" s="15">
        <v>603681</v>
      </c>
      <c r="D39" s="15">
        <v>35501</v>
      </c>
      <c r="E39" s="16">
        <v>4819525.2300000004</v>
      </c>
      <c r="F39" s="15">
        <v>2740</v>
      </c>
      <c r="G39" s="16">
        <v>415871.87</v>
      </c>
      <c r="H39" s="15">
        <v>2194</v>
      </c>
      <c r="I39" s="15">
        <v>1205</v>
      </c>
      <c r="J39" s="15">
        <v>13271</v>
      </c>
    </row>
    <row r="40" spans="1:10" x14ac:dyDescent="0.25">
      <c r="A40" s="4">
        <v>2025</v>
      </c>
      <c r="B40" s="19">
        <v>9</v>
      </c>
      <c r="C40" s="7">
        <v>603961</v>
      </c>
      <c r="D40" s="7">
        <v>33749</v>
      </c>
      <c r="E40" s="10">
        <v>4069446.5</v>
      </c>
      <c r="F40" s="7">
        <v>1428</v>
      </c>
      <c r="G40" s="10">
        <v>314712.58</v>
      </c>
      <c r="H40" s="71">
        <v>903</v>
      </c>
      <c r="I40" s="71">
        <v>977</v>
      </c>
      <c r="J40" s="71">
        <v>14915</v>
      </c>
    </row>
    <row r="42" spans="1:10" ht="17.25" x14ac:dyDescent="0.25">
      <c r="A42" t="s">
        <v>32</v>
      </c>
    </row>
    <row r="43" spans="1:10" ht="17.25" x14ac:dyDescent="0.25">
      <c r="A43" s="20" t="s">
        <v>105</v>
      </c>
    </row>
    <row r="44" spans="1:10" ht="17.25" x14ac:dyDescent="0.25">
      <c r="A44" s="20" t="s">
        <v>110</v>
      </c>
    </row>
  </sheetData>
  <mergeCells count="1">
    <mergeCell ref="A1:J1"/>
  </mergeCells>
  <pageMargins left="0.7" right="0.7" top="1" bottom="0.75" header="0.3" footer="0.3"/>
  <pageSetup orientation="landscape" r:id="rId1"/>
  <headerFooter>
    <oddHeader>&amp;R&amp;10Vectren Energy Delivery of Indiana, Inc.
Cause No. 45380
Attachment 1
Page 1 of 6</oddHead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F7B99-A4DB-41AC-B71E-307425D353B8}">
  <sheetPr>
    <pageSetUpPr fitToPage="1"/>
  </sheetPr>
  <dimension ref="A1:K47"/>
  <sheetViews>
    <sheetView zoomScaleNormal="100" workbookViewId="0">
      <pane xSplit="13" ySplit="3" topLeftCell="N21" activePane="bottomRight" state="frozen"/>
      <selection pane="topRight" activeCell="B11" sqref="B11"/>
      <selection pane="bottomLeft" activeCell="B11" sqref="B11"/>
      <selection pane="bottomRight" activeCell="A41" sqref="A41"/>
    </sheetView>
  </sheetViews>
  <sheetFormatPr defaultRowHeight="15" x14ac:dyDescent="0.25"/>
  <cols>
    <col min="1" max="1" width="5.42578125" bestFit="1" customWidth="1"/>
    <col min="2" max="2" width="6.5703125" bestFit="1" customWidth="1"/>
    <col min="3" max="5" width="13.5703125" style="5" customWidth="1"/>
    <col min="6" max="6" width="13.5703125" customWidth="1"/>
    <col min="7" max="8" width="13.5703125" style="6" customWidth="1"/>
    <col min="9" max="9" width="14.28515625" customWidth="1"/>
    <col min="10" max="10" width="14" customWidth="1"/>
    <col min="11" max="11" width="13.5703125" customWidth="1"/>
  </cols>
  <sheetData>
    <row r="1" spans="1:11" ht="18.75" customHeight="1" x14ac:dyDescent="0.3">
      <c r="A1" s="80" t="s">
        <v>19</v>
      </c>
      <c r="B1" s="80"/>
      <c r="C1" s="80"/>
      <c r="D1" s="80"/>
      <c r="E1" s="80"/>
      <c r="F1" s="80"/>
      <c r="G1" s="80"/>
      <c r="H1" s="80"/>
      <c r="I1" s="80"/>
      <c r="J1" s="80"/>
      <c r="K1" s="80"/>
    </row>
    <row r="2" spans="1:11" s="9" customFormat="1" ht="18.75" customHeight="1" x14ac:dyDescent="0.3">
      <c r="A2" s="8"/>
      <c r="B2" s="8"/>
      <c r="C2" s="11" t="s">
        <v>1</v>
      </c>
      <c r="D2" s="11" t="s">
        <v>1</v>
      </c>
      <c r="E2" s="11" t="s">
        <v>2</v>
      </c>
      <c r="F2" s="11" t="s">
        <v>3</v>
      </c>
      <c r="G2" s="11" t="s">
        <v>4</v>
      </c>
      <c r="H2" s="11" t="s">
        <v>5</v>
      </c>
      <c r="I2" s="11" t="s">
        <v>6</v>
      </c>
      <c r="J2" s="11" t="s">
        <v>7</v>
      </c>
      <c r="K2" s="11" t="s">
        <v>8</v>
      </c>
    </row>
    <row r="3" spans="1:11" s="9" customFormat="1" ht="90" x14ac:dyDescent="0.25">
      <c r="A3" s="1" t="s">
        <v>9</v>
      </c>
      <c r="B3" s="1" t="s">
        <v>10</v>
      </c>
      <c r="C3" s="2" t="s">
        <v>20</v>
      </c>
      <c r="D3" s="2" t="s">
        <v>21</v>
      </c>
      <c r="E3" s="3" t="s">
        <v>22</v>
      </c>
      <c r="F3" s="3" t="s">
        <v>13</v>
      </c>
      <c r="G3" s="3" t="s">
        <v>14</v>
      </c>
      <c r="H3" s="3" t="s">
        <v>15</v>
      </c>
      <c r="I3" s="3" t="s">
        <v>16</v>
      </c>
      <c r="J3" s="3" t="s">
        <v>17</v>
      </c>
      <c r="K3" s="3" t="s">
        <v>18</v>
      </c>
    </row>
    <row r="4" spans="1:11" x14ac:dyDescent="0.25">
      <c r="A4" s="4">
        <v>2022</v>
      </c>
      <c r="B4" s="4">
        <v>9</v>
      </c>
      <c r="C4" s="7">
        <v>103238</v>
      </c>
      <c r="D4" s="7">
        <v>131780</v>
      </c>
      <c r="E4" s="7">
        <v>5877</v>
      </c>
      <c r="F4" s="10">
        <v>2731743.2695651241</v>
      </c>
      <c r="G4" s="7">
        <v>1173</v>
      </c>
      <c r="H4" s="10">
        <f>G4*758</f>
        <v>889134</v>
      </c>
      <c r="I4" s="7">
        <v>263</v>
      </c>
      <c r="J4" s="7">
        <v>187</v>
      </c>
      <c r="K4" s="7">
        <v>18598</v>
      </c>
    </row>
    <row r="5" spans="1:11" x14ac:dyDescent="0.25">
      <c r="A5" s="14">
        <v>2022</v>
      </c>
      <c r="B5" s="14">
        <f>B4+1</f>
        <v>10</v>
      </c>
      <c r="C5" s="15">
        <v>103518</v>
      </c>
      <c r="D5" s="15">
        <v>131885</v>
      </c>
      <c r="E5" s="15">
        <v>5575</v>
      </c>
      <c r="F5" s="16">
        <v>2671136</v>
      </c>
      <c r="G5" s="15">
        <v>1248</v>
      </c>
      <c r="H5" s="16">
        <f>G5*711</f>
        <v>887328</v>
      </c>
      <c r="I5" s="15">
        <v>100</v>
      </c>
      <c r="J5" s="15">
        <v>221</v>
      </c>
      <c r="K5" s="15">
        <v>19127</v>
      </c>
    </row>
    <row r="6" spans="1:11" x14ac:dyDescent="0.25">
      <c r="A6" s="4">
        <v>2022</v>
      </c>
      <c r="B6" s="4">
        <v>11</v>
      </c>
      <c r="C6" s="7">
        <v>104036</v>
      </c>
      <c r="D6" s="7">
        <v>132126</v>
      </c>
      <c r="E6" s="7">
        <v>5733</v>
      </c>
      <c r="F6" s="10">
        <v>2759277.6298584095</v>
      </c>
      <c r="G6" s="7">
        <v>1191</v>
      </c>
      <c r="H6" s="10">
        <f>G6*629</f>
        <v>749139</v>
      </c>
      <c r="I6" s="7">
        <v>67</v>
      </c>
      <c r="J6" s="7">
        <v>127</v>
      </c>
      <c r="K6" s="7">
        <v>19123</v>
      </c>
    </row>
    <row r="7" spans="1:11" x14ac:dyDescent="0.25">
      <c r="A7" s="14">
        <v>2022</v>
      </c>
      <c r="B7" s="14">
        <v>12</v>
      </c>
      <c r="C7" s="15">
        <v>104366</v>
      </c>
      <c r="D7" s="15">
        <v>132269</v>
      </c>
      <c r="E7" s="15">
        <v>5789</v>
      </c>
      <c r="F7" s="16">
        <v>2695658.4998442587</v>
      </c>
      <c r="G7" s="15">
        <v>1044</v>
      </c>
      <c r="H7" s="16">
        <f>G7*590</f>
        <v>615960</v>
      </c>
      <c r="I7" s="15">
        <v>346</v>
      </c>
      <c r="J7" s="15">
        <v>213</v>
      </c>
      <c r="K7" s="15">
        <v>18842</v>
      </c>
    </row>
    <row r="8" spans="1:11" ht="17.25" x14ac:dyDescent="0.25">
      <c r="A8" s="4">
        <v>2023</v>
      </c>
      <c r="B8" s="4">
        <v>1</v>
      </c>
      <c r="C8" s="7">
        <v>104541</v>
      </c>
      <c r="D8" s="7">
        <v>132404</v>
      </c>
      <c r="E8" s="7">
        <v>5080</v>
      </c>
      <c r="F8" s="10">
        <v>2252769.101005964</v>
      </c>
      <c r="G8" s="7">
        <v>1251</v>
      </c>
      <c r="H8" s="10">
        <f>G8*673</f>
        <v>841923</v>
      </c>
      <c r="I8" s="7">
        <v>360</v>
      </c>
      <c r="J8" s="7">
        <v>194</v>
      </c>
      <c r="K8" s="7" t="s">
        <v>108</v>
      </c>
    </row>
    <row r="9" spans="1:11" x14ac:dyDescent="0.25">
      <c r="A9" s="14">
        <v>2023</v>
      </c>
      <c r="B9" s="14">
        <v>2</v>
      </c>
      <c r="C9" s="15">
        <v>104558</v>
      </c>
      <c r="D9" s="15">
        <v>132381</v>
      </c>
      <c r="E9" s="15">
        <v>4492</v>
      </c>
      <c r="F9" s="16">
        <v>2095536.0507957921</v>
      </c>
      <c r="G9" s="15">
        <v>1260</v>
      </c>
      <c r="H9" s="16">
        <f>1260*732</f>
        <v>922320</v>
      </c>
      <c r="I9" s="15">
        <v>865</v>
      </c>
      <c r="J9" s="15">
        <v>401</v>
      </c>
      <c r="K9" s="15">
        <v>22141</v>
      </c>
    </row>
    <row r="10" spans="1:11" x14ac:dyDescent="0.25">
      <c r="A10" s="4">
        <v>2023</v>
      </c>
      <c r="B10" s="4">
        <v>3</v>
      </c>
      <c r="C10" s="7">
        <v>104461</v>
      </c>
      <c r="D10" s="7">
        <v>132404</v>
      </c>
      <c r="E10" s="7">
        <v>4590</v>
      </c>
      <c r="F10" s="10">
        <v>2285331.7389849108</v>
      </c>
      <c r="G10" s="7">
        <v>1433</v>
      </c>
      <c r="H10" s="10">
        <f>G10*763</f>
        <v>1093379</v>
      </c>
      <c r="I10" s="7">
        <v>655</v>
      </c>
      <c r="J10" s="7">
        <v>340</v>
      </c>
      <c r="K10" s="7">
        <v>21799</v>
      </c>
    </row>
    <row r="11" spans="1:11" x14ac:dyDescent="0.25">
      <c r="A11" s="14">
        <v>2023</v>
      </c>
      <c r="B11" s="14">
        <v>4</v>
      </c>
      <c r="C11" s="15">
        <v>104316</v>
      </c>
      <c r="D11" s="15">
        <v>132444</v>
      </c>
      <c r="E11" s="15">
        <v>4951</v>
      </c>
      <c r="F11" s="16">
        <v>2480956.3597567081</v>
      </c>
      <c r="G11" s="15">
        <v>1092</v>
      </c>
      <c r="H11" s="16">
        <f>G11*756</f>
        <v>825552</v>
      </c>
      <c r="I11" s="15">
        <v>658</v>
      </c>
      <c r="J11" s="15">
        <v>272</v>
      </c>
      <c r="K11" s="15">
        <v>18716</v>
      </c>
    </row>
    <row r="12" spans="1:11" x14ac:dyDescent="0.25">
      <c r="A12" s="4">
        <v>2023</v>
      </c>
      <c r="B12" s="4">
        <v>5</v>
      </c>
      <c r="C12" s="7">
        <v>103974</v>
      </c>
      <c r="D12" s="7">
        <v>132396</v>
      </c>
      <c r="E12" s="7">
        <v>5123</v>
      </c>
      <c r="F12" s="10">
        <v>2552839.3682355974</v>
      </c>
      <c r="G12" s="7">
        <v>1406</v>
      </c>
      <c r="H12" s="10">
        <f>G12*655</f>
        <v>920930</v>
      </c>
      <c r="I12" s="7">
        <v>912</v>
      </c>
      <c r="J12" s="7">
        <v>300</v>
      </c>
      <c r="K12" s="7">
        <v>20610</v>
      </c>
    </row>
    <row r="13" spans="1:11" x14ac:dyDescent="0.25">
      <c r="A13" s="14">
        <v>2023</v>
      </c>
      <c r="B13" s="14">
        <v>6</v>
      </c>
      <c r="C13" s="15">
        <v>103676</v>
      </c>
      <c r="D13" s="15">
        <v>132384</v>
      </c>
      <c r="E13" s="15">
        <v>4943</v>
      </c>
      <c r="F13" s="16">
        <v>2348159.039817404</v>
      </c>
      <c r="G13" s="15">
        <v>1129</v>
      </c>
      <c r="H13" s="16">
        <f>G13*645</f>
        <v>728205</v>
      </c>
      <c r="I13" s="15">
        <v>931</v>
      </c>
      <c r="J13" s="15">
        <v>411</v>
      </c>
      <c r="K13" s="15">
        <v>17167</v>
      </c>
    </row>
    <row r="14" spans="1:11" x14ac:dyDescent="0.25">
      <c r="A14" s="4">
        <v>2023</v>
      </c>
      <c r="B14" s="4">
        <v>7</v>
      </c>
      <c r="C14" s="7">
        <v>103456</v>
      </c>
      <c r="D14" s="7">
        <v>132413</v>
      </c>
      <c r="E14" s="7">
        <v>4966</v>
      </c>
      <c r="F14" s="10">
        <v>2209872.2985631991</v>
      </c>
      <c r="G14" s="7">
        <v>1098</v>
      </c>
      <c r="H14" s="10">
        <f>G14*590</f>
        <v>647820</v>
      </c>
      <c r="I14" s="7">
        <v>342</v>
      </c>
      <c r="J14" s="7">
        <v>299</v>
      </c>
      <c r="K14" s="7">
        <v>17557</v>
      </c>
    </row>
    <row r="15" spans="1:11" x14ac:dyDescent="0.25">
      <c r="A15" s="14">
        <v>2023</v>
      </c>
      <c r="B15" s="14">
        <v>8</v>
      </c>
      <c r="C15" s="15">
        <v>103340</v>
      </c>
      <c r="D15" s="15">
        <v>132427</v>
      </c>
      <c r="E15" s="15">
        <v>4692</v>
      </c>
      <c r="F15" s="16">
        <v>1890059.12</v>
      </c>
      <c r="G15" s="15">
        <v>1436</v>
      </c>
      <c r="H15" s="16">
        <v>886012</v>
      </c>
      <c r="I15" s="15">
        <v>318</v>
      </c>
      <c r="J15" s="15">
        <v>415</v>
      </c>
      <c r="K15" s="15">
        <v>18936</v>
      </c>
    </row>
    <row r="16" spans="1:11" x14ac:dyDescent="0.25">
      <c r="A16" s="4">
        <v>2023</v>
      </c>
      <c r="B16" s="4">
        <v>9</v>
      </c>
      <c r="C16" s="7">
        <v>103344</v>
      </c>
      <c r="D16" s="7">
        <v>132470</v>
      </c>
      <c r="E16" s="7">
        <v>4644</v>
      </c>
      <c r="F16" s="10">
        <v>1727539.76</v>
      </c>
      <c r="G16" s="7">
        <v>1362</v>
      </c>
      <c r="H16" s="10">
        <f>G16*650</f>
        <v>885300</v>
      </c>
      <c r="I16" s="7">
        <v>700</v>
      </c>
      <c r="J16" s="7">
        <v>540</v>
      </c>
      <c r="K16" s="7">
        <v>18997</v>
      </c>
    </row>
    <row r="17" spans="1:11" x14ac:dyDescent="0.25">
      <c r="A17" s="14">
        <v>2023</v>
      </c>
      <c r="B17" s="14">
        <v>10</v>
      </c>
      <c r="C17" s="15">
        <v>103471</v>
      </c>
      <c r="D17" s="15">
        <v>132409</v>
      </c>
      <c r="E17" s="15">
        <v>4606</v>
      </c>
      <c r="F17" s="16">
        <v>1816240.7</v>
      </c>
      <c r="G17" s="15">
        <v>1383</v>
      </c>
      <c r="H17" s="16">
        <v>853311</v>
      </c>
      <c r="I17" s="15">
        <v>719</v>
      </c>
      <c r="J17" s="15">
        <v>703</v>
      </c>
      <c r="K17" s="15">
        <v>19649</v>
      </c>
    </row>
    <row r="18" spans="1:11" x14ac:dyDescent="0.25">
      <c r="A18" s="4">
        <v>2023</v>
      </c>
      <c r="B18" s="4">
        <v>11</v>
      </c>
      <c r="C18" s="7">
        <v>104074</v>
      </c>
      <c r="D18" s="7">
        <v>132682</v>
      </c>
      <c r="E18" s="7">
        <v>4973</v>
      </c>
      <c r="F18" s="10">
        <v>1918208.04</v>
      </c>
      <c r="G18" s="7">
        <v>986</v>
      </c>
      <c r="H18" s="10">
        <v>574838</v>
      </c>
      <c r="I18" s="7">
        <v>172</v>
      </c>
      <c r="J18" s="7">
        <v>354</v>
      </c>
      <c r="K18" s="7">
        <v>19377</v>
      </c>
    </row>
    <row r="19" spans="1:11" ht="17.25" x14ac:dyDescent="0.25">
      <c r="A19" s="14">
        <v>2023</v>
      </c>
      <c r="B19" s="14">
        <v>12</v>
      </c>
      <c r="C19" s="15">
        <v>104585</v>
      </c>
      <c r="D19" s="15">
        <v>133060</v>
      </c>
      <c r="E19" s="15">
        <v>5449</v>
      </c>
      <c r="F19" s="16">
        <v>2069449.68</v>
      </c>
      <c r="G19" s="15">
        <v>1001</v>
      </c>
      <c r="H19" s="16">
        <v>552552</v>
      </c>
      <c r="I19" s="23" t="s">
        <v>36</v>
      </c>
      <c r="J19" s="15">
        <v>81</v>
      </c>
      <c r="K19" s="15">
        <v>20916</v>
      </c>
    </row>
    <row r="20" spans="1:11" x14ac:dyDescent="0.25">
      <c r="A20" s="4">
        <v>2024</v>
      </c>
      <c r="B20" s="4">
        <v>1</v>
      </c>
      <c r="C20" s="7">
        <v>104829</v>
      </c>
      <c r="D20" s="7">
        <v>136568</v>
      </c>
      <c r="E20" s="7">
        <v>4913</v>
      </c>
      <c r="F20" s="10">
        <v>1801701.05</v>
      </c>
      <c r="G20" s="7">
        <v>1013</v>
      </c>
      <c r="H20" s="10">
        <f>G20*618</f>
        <v>626034</v>
      </c>
      <c r="I20" s="7">
        <v>310</v>
      </c>
      <c r="J20" s="7">
        <v>309</v>
      </c>
      <c r="K20" s="7">
        <v>19288</v>
      </c>
    </row>
    <row r="21" spans="1:11" x14ac:dyDescent="0.25">
      <c r="A21" s="14">
        <v>2024</v>
      </c>
      <c r="B21" s="14">
        <v>2</v>
      </c>
      <c r="C21" s="15">
        <v>104858</v>
      </c>
      <c r="D21" s="15">
        <v>133046</v>
      </c>
      <c r="E21" s="15">
        <v>4282</v>
      </c>
      <c r="F21" s="16">
        <v>1623515.27</v>
      </c>
      <c r="G21" s="15">
        <v>1205</v>
      </c>
      <c r="H21" s="16">
        <f>G21*701</f>
        <v>844705</v>
      </c>
      <c r="I21" s="15">
        <v>786</v>
      </c>
      <c r="J21" s="15">
        <v>910</v>
      </c>
      <c r="K21" s="15">
        <v>21190</v>
      </c>
    </row>
    <row r="22" spans="1:11" x14ac:dyDescent="0.25">
      <c r="A22" s="4">
        <v>2024</v>
      </c>
      <c r="B22" s="4">
        <v>3</v>
      </c>
      <c r="C22" s="7">
        <v>104743</v>
      </c>
      <c r="D22" s="7">
        <v>133020</v>
      </c>
      <c r="E22" s="7">
        <v>4271</v>
      </c>
      <c r="F22" s="10">
        <v>1705413.9</v>
      </c>
      <c r="G22" s="7">
        <v>1530</v>
      </c>
      <c r="H22" s="10">
        <f>G22*769</f>
        <v>1176570</v>
      </c>
      <c r="I22" s="7">
        <v>775</v>
      </c>
      <c r="J22" s="7">
        <v>717</v>
      </c>
      <c r="K22" s="7">
        <v>23193</v>
      </c>
    </row>
    <row r="23" spans="1:11" x14ac:dyDescent="0.25">
      <c r="A23" s="14">
        <v>2024</v>
      </c>
      <c r="B23" s="14">
        <v>4</v>
      </c>
      <c r="C23" s="15">
        <v>104639</v>
      </c>
      <c r="D23" s="15">
        <v>133062</v>
      </c>
      <c r="E23" s="15">
        <v>5235</v>
      </c>
      <c r="F23" s="16">
        <v>2413736.0989999999</v>
      </c>
      <c r="G23" s="15">
        <v>1260</v>
      </c>
      <c r="H23" s="16">
        <f>G23*723</f>
        <v>910980</v>
      </c>
      <c r="I23" s="15">
        <v>706</v>
      </c>
      <c r="J23" s="15">
        <v>599</v>
      </c>
      <c r="K23" s="15">
        <v>19893</v>
      </c>
    </row>
    <row r="24" spans="1:11" x14ac:dyDescent="0.25">
      <c r="A24" s="4">
        <v>2024</v>
      </c>
      <c r="B24" s="4">
        <v>5</v>
      </c>
      <c r="C24" s="7">
        <v>104463</v>
      </c>
      <c r="D24" s="7">
        <v>133000</v>
      </c>
      <c r="E24" s="7">
        <v>5499</v>
      </c>
      <c r="F24" s="10">
        <v>2412857.6800000002</v>
      </c>
      <c r="G24" s="7">
        <v>1155</v>
      </c>
      <c r="H24" s="10">
        <f>G24*682</f>
        <v>787710</v>
      </c>
      <c r="I24" s="7">
        <v>629</v>
      </c>
      <c r="J24" s="7">
        <v>736</v>
      </c>
      <c r="K24" s="7">
        <v>19286</v>
      </c>
    </row>
    <row r="25" spans="1:11" ht="17.25" x14ac:dyDescent="0.25">
      <c r="A25" s="14">
        <v>2024</v>
      </c>
      <c r="B25" s="14">
        <v>6</v>
      </c>
      <c r="C25" s="15">
        <v>104397</v>
      </c>
      <c r="D25" s="15">
        <v>133275</v>
      </c>
      <c r="E25" s="15">
        <v>5788</v>
      </c>
      <c r="F25" s="16">
        <v>2437518.5</v>
      </c>
      <c r="G25" s="15">
        <v>1098</v>
      </c>
      <c r="H25" s="16">
        <f>G25*681</f>
        <v>747738</v>
      </c>
      <c r="I25" s="23" t="s">
        <v>37</v>
      </c>
      <c r="J25" s="15">
        <v>64</v>
      </c>
      <c r="K25" s="15">
        <v>20257</v>
      </c>
    </row>
    <row r="26" spans="1:11" ht="17.25" x14ac:dyDescent="0.25">
      <c r="A26" s="4">
        <v>2024</v>
      </c>
      <c r="B26" s="19" t="s">
        <v>107</v>
      </c>
      <c r="C26" s="7">
        <v>104142</v>
      </c>
      <c r="D26" s="7">
        <v>132521</v>
      </c>
      <c r="E26" s="7">
        <f>790+1724</f>
        <v>2514</v>
      </c>
      <c r="F26" s="10">
        <f>162923.95+384158.47</f>
        <v>547082.41999999993</v>
      </c>
      <c r="G26" s="7">
        <v>951</v>
      </c>
      <c r="H26" s="10">
        <v>190993.92000000001</v>
      </c>
      <c r="I26" s="7">
        <v>0</v>
      </c>
      <c r="J26" s="7">
        <v>0</v>
      </c>
      <c r="K26" s="7">
        <v>0</v>
      </c>
    </row>
    <row r="27" spans="1:11" x14ac:dyDescent="0.25">
      <c r="A27" s="14">
        <v>2024</v>
      </c>
      <c r="B27" s="14">
        <v>8</v>
      </c>
      <c r="C27" s="15">
        <v>104067</v>
      </c>
      <c r="D27" s="15">
        <v>132773.90665711931</v>
      </c>
      <c r="E27" s="15">
        <f>2767+5380</f>
        <v>8147</v>
      </c>
      <c r="F27" s="16">
        <f>732748.74+1446820.51</f>
        <v>2179569.25</v>
      </c>
      <c r="G27" s="15">
        <v>2089</v>
      </c>
      <c r="H27" s="16">
        <v>771092.13</v>
      </c>
      <c r="I27" s="15">
        <v>0</v>
      </c>
      <c r="J27" s="15">
        <v>0</v>
      </c>
      <c r="K27" s="15">
        <v>2018</v>
      </c>
    </row>
    <row r="28" spans="1:11" ht="17.25" x14ac:dyDescent="0.25">
      <c r="A28" s="4">
        <v>2024</v>
      </c>
      <c r="B28" s="19">
        <v>9</v>
      </c>
      <c r="C28" s="7">
        <v>104321</v>
      </c>
      <c r="D28" s="7">
        <v>132900</v>
      </c>
      <c r="E28" s="7">
        <v>9286</v>
      </c>
      <c r="F28" s="10">
        <v>2308024.16</v>
      </c>
      <c r="G28" s="7">
        <v>2784</v>
      </c>
      <c r="H28" s="10">
        <v>1432009.65</v>
      </c>
      <c r="I28" s="71" t="s">
        <v>124</v>
      </c>
      <c r="J28" s="71" t="s">
        <v>123</v>
      </c>
      <c r="K28" s="71" t="s">
        <v>122</v>
      </c>
    </row>
    <row r="29" spans="1:11" x14ac:dyDescent="0.25">
      <c r="A29" s="14">
        <v>2024</v>
      </c>
      <c r="B29" s="14">
        <v>10</v>
      </c>
      <c r="C29" s="15">
        <v>104725</v>
      </c>
      <c r="D29" s="15">
        <v>133289</v>
      </c>
      <c r="E29" s="15">
        <v>9764</v>
      </c>
      <c r="F29" s="16">
        <v>2918030.95</v>
      </c>
      <c r="G29" s="15">
        <v>2778</v>
      </c>
      <c r="H29" s="16">
        <v>1475853.14</v>
      </c>
      <c r="I29" s="15">
        <v>952</v>
      </c>
      <c r="J29" s="15">
        <v>709</v>
      </c>
      <c r="K29" s="15">
        <v>10825</v>
      </c>
    </row>
    <row r="30" spans="1:11" x14ac:dyDescent="0.25">
      <c r="A30" s="4">
        <v>2024</v>
      </c>
      <c r="B30" s="19">
        <v>11</v>
      </c>
      <c r="C30" s="7">
        <v>105051</v>
      </c>
      <c r="D30" s="7">
        <v>133527</v>
      </c>
      <c r="E30" s="7">
        <v>14081</v>
      </c>
      <c r="F30" s="10">
        <v>3358997.2</v>
      </c>
      <c r="G30" s="7">
        <v>2616</v>
      </c>
      <c r="H30" s="10">
        <v>1369582.1</v>
      </c>
      <c r="I30" s="7">
        <v>1105</v>
      </c>
      <c r="J30" s="7">
        <v>855</v>
      </c>
      <c r="K30" s="7">
        <v>11607</v>
      </c>
    </row>
    <row r="31" spans="1:11" x14ac:dyDescent="0.25">
      <c r="A31" s="14">
        <v>2024</v>
      </c>
      <c r="B31" s="14">
        <v>12</v>
      </c>
      <c r="C31" s="15">
        <v>105344</v>
      </c>
      <c r="D31" s="15">
        <v>133866</v>
      </c>
      <c r="E31" s="15">
        <v>15628</v>
      </c>
      <c r="F31" s="16">
        <v>3611438.14</v>
      </c>
      <c r="G31" s="15">
        <v>2188</v>
      </c>
      <c r="H31" s="16">
        <v>1056902.32</v>
      </c>
      <c r="I31" s="15">
        <v>705</v>
      </c>
      <c r="J31" s="15">
        <v>737</v>
      </c>
      <c r="K31" s="15">
        <v>11258</v>
      </c>
    </row>
    <row r="32" spans="1:11" x14ac:dyDescent="0.25">
      <c r="A32" s="4">
        <v>2025</v>
      </c>
      <c r="B32" s="19">
        <v>1</v>
      </c>
      <c r="C32" s="7">
        <v>105482</v>
      </c>
      <c r="D32" s="7">
        <v>133937</v>
      </c>
      <c r="E32" s="7">
        <v>14605</v>
      </c>
      <c r="F32" s="10">
        <v>3177702.18</v>
      </c>
      <c r="G32" s="7">
        <v>2291</v>
      </c>
      <c r="H32" s="10">
        <v>1130717.1499999999</v>
      </c>
      <c r="I32" s="7">
        <v>386</v>
      </c>
      <c r="J32" s="7">
        <v>390</v>
      </c>
      <c r="K32" s="7">
        <v>11957</v>
      </c>
    </row>
    <row r="33" spans="1:11" x14ac:dyDescent="0.25">
      <c r="A33" s="14">
        <v>2025</v>
      </c>
      <c r="B33" s="14">
        <v>2</v>
      </c>
      <c r="C33" s="15">
        <v>105456</v>
      </c>
      <c r="D33" s="15">
        <v>134110</v>
      </c>
      <c r="E33" s="15">
        <v>14368</v>
      </c>
      <c r="F33" s="16">
        <v>2976563.73</v>
      </c>
      <c r="G33" s="15">
        <v>2557</v>
      </c>
      <c r="H33" s="16">
        <v>1363752.87</v>
      </c>
      <c r="I33" s="15">
        <v>588</v>
      </c>
      <c r="J33" s="15">
        <v>516</v>
      </c>
      <c r="K33" s="15">
        <v>12010</v>
      </c>
    </row>
    <row r="34" spans="1:11" x14ac:dyDescent="0.25">
      <c r="A34" s="4">
        <v>2025</v>
      </c>
      <c r="B34" s="19">
        <v>3</v>
      </c>
      <c r="C34" s="7">
        <v>105337</v>
      </c>
      <c r="D34" s="7">
        <v>134157</v>
      </c>
      <c r="E34" s="7">
        <v>14508</v>
      </c>
      <c r="F34" s="10">
        <v>3062840.18</v>
      </c>
      <c r="G34" s="7">
        <v>2872</v>
      </c>
      <c r="H34" s="10">
        <v>1744798.24</v>
      </c>
      <c r="I34" s="7">
        <v>753</v>
      </c>
      <c r="J34" s="7">
        <v>515</v>
      </c>
      <c r="K34" s="7">
        <v>12901</v>
      </c>
    </row>
    <row r="35" spans="1:11" x14ac:dyDescent="0.25">
      <c r="A35" s="14">
        <v>2025</v>
      </c>
      <c r="B35" s="14">
        <v>4</v>
      </c>
      <c r="C35" s="15">
        <v>105163</v>
      </c>
      <c r="D35" s="15">
        <v>134151</v>
      </c>
      <c r="E35" s="15">
        <v>15630</v>
      </c>
      <c r="F35" s="16">
        <v>3967953.44</v>
      </c>
      <c r="G35" s="15">
        <v>2911</v>
      </c>
      <c r="H35" s="16">
        <v>1746558.46</v>
      </c>
      <c r="I35" s="15">
        <v>636</v>
      </c>
      <c r="J35" s="15">
        <v>346</v>
      </c>
      <c r="K35" s="15">
        <v>12676</v>
      </c>
    </row>
    <row r="36" spans="1:11" x14ac:dyDescent="0.25">
      <c r="A36" s="4">
        <v>2025</v>
      </c>
      <c r="B36" s="19">
        <v>5</v>
      </c>
      <c r="C36" s="7">
        <v>104772</v>
      </c>
      <c r="D36" s="7">
        <v>134148</v>
      </c>
      <c r="E36" s="7">
        <v>15919</v>
      </c>
      <c r="F36" s="10">
        <v>4801776.82</v>
      </c>
      <c r="G36" s="7">
        <v>2841</v>
      </c>
      <c r="H36" s="10">
        <v>1675912.04</v>
      </c>
      <c r="I36" s="7">
        <v>615</v>
      </c>
      <c r="J36" s="7">
        <v>172</v>
      </c>
      <c r="K36" s="7">
        <v>11817</v>
      </c>
    </row>
    <row r="37" spans="1:11" x14ac:dyDescent="0.25">
      <c r="A37" s="14">
        <v>2025</v>
      </c>
      <c r="B37" s="14">
        <v>6</v>
      </c>
      <c r="C37" s="15">
        <v>104748</v>
      </c>
      <c r="D37" s="15">
        <v>134384</v>
      </c>
      <c r="E37" s="15">
        <v>15198</v>
      </c>
      <c r="F37" s="16">
        <v>4789606.41</v>
      </c>
      <c r="G37" s="15">
        <v>2572</v>
      </c>
      <c r="H37" s="16">
        <v>1479887.22</v>
      </c>
      <c r="I37" s="14">
        <v>363</v>
      </c>
      <c r="J37" s="14">
        <v>111</v>
      </c>
      <c r="K37" s="15">
        <v>11683</v>
      </c>
    </row>
    <row r="38" spans="1:11" x14ac:dyDescent="0.25">
      <c r="A38" s="4">
        <v>2025</v>
      </c>
      <c r="B38" s="19">
        <v>7</v>
      </c>
      <c r="C38" s="7">
        <v>104572</v>
      </c>
      <c r="D38" s="7">
        <v>134475</v>
      </c>
      <c r="E38" s="7">
        <v>15351</v>
      </c>
      <c r="F38" s="10">
        <v>4706962.5489999996</v>
      </c>
      <c r="G38" s="7">
        <v>2488</v>
      </c>
      <c r="H38" s="10">
        <v>1525236.48</v>
      </c>
      <c r="I38" s="7">
        <v>394</v>
      </c>
      <c r="J38" s="7">
        <v>20</v>
      </c>
      <c r="K38" s="7">
        <v>12233</v>
      </c>
    </row>
    <row r="39" spans="1:11" x14ac:dyDescent="0.25">
      <c r="A39" s="14">
        <v>2025</v>
      </c>
      <c r="B39" s="14">
        <v>8</v>
      </c>
      <c r="C39" s="15">
        <v>104492</v>
      </c>
      <c r="D39" s="15">
        <v>134514</v>
      </c>
      <c r="E39" s="15">
        <v>15423</v>
      </c>
      <c r="F39" s="16">
        <v>4504373.2489999998</v>
      </c>
      <c r="G39" s="15">
        <v>1850</v>
      </c>
      <c r="H39" s="16">
        <v>1980267.18</v>
      </c>
      <c r="I39" s="14">
        <v>388</v>
      </c>
      <c r="J39" s="14">
        <v>109</v>
      </c>
      <c r="K39" s="15">
        <v>13088</v>
      </c>
    </row>
    <row r="40" spans="1:11" x14ac:dyDescent="0.25">
      <c r="A40" s="4">
        <v>2025</v>
      </c>
      <c r="B40" s="19">
        <v>9</v>
      </c>
      <c r="C40" s="7">
        <v>104501</v>
      </c>
      <c r="D40" s="7">
        <v>134581</v>
      </c>
      <c r="E40" s="7">
        <v>16026</v>
      </c>
      <c r="F40" s="10">
        <v>4872395.6900000004</v>
      </c>
      <c r="G40" s="7">
        <v>3034</v>
      </c>
      <c r="H40" s="10">
        <v>2216454.04</v>
      </c>
      <c r="I40" s="71">
        <v>384</v>
      </c>
      <c r="J40" s="71">
        <v>110</v>
      </c>
      <c r="K40" s="71">
        <v>14469</v>
      </c>
    </row>
    <row r="44" spans="1:11" ht="17.25" x14ac:dyDescent="0.25">
      <c r="A44" s="81" t="s">
        <v>31</v>
      </c>
      <c r="B44" s="81"/>
      <c r="C44" s="81"/>
      <c r="D44" s="81"/>
      <c r="E44" s="81"/>
      <c r="F44" s="81"/>
      <c r="G44" s="81"/>
      <c r="H44" s="81"/>
    </row>
    <row r="45" spans="1:11" ht="17.25" x14ac:dyDescent="0.25">
      <c r="A45" t="s">
        <v>35</v>
      </c>
      <c r="C45"/>
      <c r="D45"/>
      <c r="E45"/>
      <c r="G45"/>
      <c r="H45"/>
    </row>
    <row r="46" spans="1:11" ht="17.25" x14ac:dyDescent="0.25">
      <c r="A46" s="20" t="s">
        <v>106</v>
      </c>
    </row>
    <row r="47" spans="1:11" ht="17.25" x14ac:dyDescent="0.25">
      <c r="A47" s="20" t="s">
        <v>111</v>
      </c>
    </row>
  </sheetData>
  <mergeCells count="2">
    <mergeCell ref="A1:K1"/>
    <mergeCell ref="A44:H44"/>
  </mergeCells>
  <pageMargins left="0.7" right="0.7" top="1" bottom="0.75" header="0.3" footer="0.3"/>
  <pageSetup scale="90" orientation="landscape" r:id="rId1"/>
  <headerFooter>
    <oddHeader>&amp;RVectren Energy Delivery of Indiana, Inc.
Cause No. 45380
Attachment 1
Page 3 of 6</oddHead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38B7A-A3F3-4E06-AEBC-95D6E95ABB0A}">
  <dimension ref="A1:L46"/>
  <sheetViews>
    <sheetView zoomScaleNormal="100" workbookViewId="0">
      <pane ySplit="3" topLeftCell="A27" activePane="bottomLeft" state="frozen"/>
      <selection pane="bottomLeft" activeCell="O22" sqref="O22"/>
    </sheetView>
  </sheetViews>
  <sheetFormatPr defaultColWidth="9.140625" defaultRowHeight="15" x14ac:dyDescent="0.25"/>
  <cols>
    <col min="1" max="1" width="5.28515625" customWidth="1"/>
    <col min="2" max="2" width="7.140625" customWidth="1"/>
    <col min="3" max="5" width="25.7109375" customWidth="1"/>
  </cols>
  <sheetData>
    <row r="1" spans="1:5" ht="18.75" x14ac:dyDescent="0.3">
      <c r="A1" s="80" t="s">
        <v>129</v>
      </c>
      <c r="B1" s="80"/>
      <c r="C1" s="80"/>
      <c r="D1" s="80"/>
      <c r="E1" s="80"/>
    </row>
    <row r="2" spans="1:5" ht="18.75" x14ac:dyDescent="0.3">
      <c r="A2" s="8"/>
      <c r="B2" s="8"/>
      <c r="C2" s="11" t="s">
        <v>23</v>
      </c>
      <c r="D2" s="11" t="s">
        <v>24</v>
      </c>
      <c r="E2" s="11" t="s">
        <v>25</v>
      </c>
    </row>
    <row r="3" spans="1:5" ht="30" x14ac:dyDescent="0.25">
      <c r="A3" s="2" t="s">
        <v>9</v>
      </c>
      <c r="B3" s="2" t="s">
        <v>10</v>
      </c>
      <c r="C3" s="2" t="s">
        <v>26</v>
      </c>
      <c r="D3" s="2" t="s">
        <v>27</v>
      </c>
      <c r="E3" s="2" t="s">
        <v>28</v>
      </c>
    </row>
    <row r="4" spans="1:5" x14ac:dyDescent="0.25">
      <c r="A4" s="4">
        <v>2022</v>
      </c>
      <c r="B4" s="4">
        <v>9</v>
      </c>
      <c r="C4" s="12">
        <v>22893</v>
      </c>
      <c r="D4" s="12">
        <v>2399</v>
      </c>
      <c r="E4" s="13">
        <v>755642.46</v>
      </c>
    </row>
    <row r="5" spans="1:5" x14ac:dyDescent="0.25">
      <c r="A5" s="14">
        <v>2022</v>
      </c>
      <c r="B5" s="14">
        <f>B4+1</f>
        <v>10</v>
      </c>
      <c r="C5" s="18">
        <v>23229</v>
      </c>
      <c r="D5" s="18">
        <v>2742</v>
      </c>
      <c r="E5" s="17">
        <v>834822.35</v>
      </c>
    </row>
    <row r="6" spans="1:5" ht="17.25" x14ac:dyDescent="0.25">
      <c r="A6" s="4">
        <v>2022</v>
      </c>
      <c r="B6" s="19" t="s">
        <v>29</v>
      </c>
      <c r="C6" s="12">
        <v>3183</v>
      </c>
      <c r="D6" s="12">
        <v>66</v>
      </c>
      <c r="E6" s="13">
        <v>13096.07</v>
      </c>
    </row>
    <row r="7" spans="1:5" x14ac:dyDescent="0.25">
      <c r="A7" s="14">
        <v>2022</v>
      </c>
      <c r="B7" s="14">
        <v>12</v>
      </c>
      <c r="C7" s="18">
        <v>7492</v>
      </c>
      <c r="D7" s="18">
        <v>382</v>
      </c>
      <c r="E7" s="17">
        <v>103150.56</v>
      </c>
    </row>
    <row r="8" spans="1:5" x14ac:dyDescent="0.25">
      <c r="A8" s="4">
        <v>2023</v>
      </c>
      <c r="B8" s="19">
        <v>1</v>
      </c>
      <c r="C8" s="12">
        <v>11951</v>
      </c>
      <c r="D8" s="12">
        <v>1031</v>
      </c>
      <c r="E8" s="13">
        <v>225192.07</v>
      </c>
    </row>
    <row r="9" spans="1:5" x14ac:dyDescent="0.25">
      <c r="A9" s="14">
        <v>2023</v>
      </c>
      <c r="B9" s="14">
        <v>2</v>
      </c>
      <c r="C9" s="18">
        <v>15854</v>
      </c>
      <c r="D9" s="18">
        <v>1992</v>
      </c>
      <c r="E9" s="17">
        <v>524633.78</v>
      </c>
    </row>
    <row r="10" spans="1:5" x14ac:dyDescent="0.25">
      <c r="A10" s="4">
        <v>2023</v>
      </c>
      <c r="B10" s="19">
        <v>3</v>
      </c>
      <c r="C10" s="12">
        <v>19919</v>
      </c>
      <c r="D10" s="12">
        <v>3555</v>
      </c>
      <c r="E10" s="13">
        <v>934913.4800000001</v>
      </c>
    </row>
    <row r="11" spans="1:5" x14ac:dyDescent="0.25">
      <c r="A11" s="14">
        <v>2023</v>
      </c>
      <c r="B11" s="14">
        <v>4</v>
      </c>
      <c r="C11" s="18">
        <v>22442</v>
      </c>
      <c r="D11" s="18">
        <v>4979</v>
      </c>
      <c r="E11" s="17">
        <v>1284132.7599999998</v>
      </c>
    </row>
    <row r="12" spans="1:5" x14ac:dyDescent="0.25">
      <c r="A12" s="4">
        <v>2023</v>
      </c>
      <c r="B12" s="19">
        <v>5</v>
      </c>
      <c r="C12" s="12">
        <v>24334</v>
      </c>
      <c r="D12" s="12">
        <v>6343</v>
      </c>
      <c r="E12" s="13">
        <v>1485259.95</v>
      </c>
    </row>
    <row r="13" spans="1:5" x14ac:dyDescent="0.25">
      <c r="A13" s="14">
        <v>2023</v>
      </c>
      <c r="B13" s="14">
        <v>6</v>
      </c>
      <c r="C13" s="18">
        <v>25009</v>
      </c>
      <c r="D13" s="18">
        <v>6520</v>
      </c>
      <c r="E13" s="17">
        <v>1449448.92</v>
      </c>
    </row>
    <row r="14" spans="1:5" x14ac:dyDescent="0.25">
      <c r="A14" s="4">
        <v>2023</v>
      </c>
      <c r="B14" s="19">
        <v>7</v>
      </c>
      <c r="C14" s="12">
        <v>25070</v>
      </c>
      <c r="D14" s="12">
        <v>7087</v>
      </c>
      <c r="E14" s="13">
        <v>1535622.53</v>
      </c>
    </row>
    <row r="15" spans="1:5" x14ac:dyDescent="0.25">
      <c r="A15" s="14">
        <v>2023</v>
      </c>
      <c r="B15" s="14">
        <v>8</v>
      </c>
      <c r="C15" s="18">
        <v>25161</v>
      </c>
      <c r="D15" s="18">
        <v>7205</v>
      </c>
      <c r="E15" s="17">
        <v>1571804.74</v>
      </c>
    </row>
    <row r="16" spans="1:5" x14ac:dyDescent="0.25">
      <c r="A16" s="4">
        <v>2023</v>
      </c>
      <c r="B16" s="19">
        <v>9</v>
      </c>
      <c r="C16" s="12">
        <v>25201</v>
      </c>
      <c r="D16" s="12">
        <v>7296</v>
      </c>
      <c r="E16" s="13">
        <v>1566997.8</v>
      </c>
    </row>
    <row r="17" spans="1:12" x14ac:dyDescent="0.25">
      <c r="A17" s="14">
        <v>2023</v>
      </c>
      <c r="B17" s="14">
        <v>10</v>
      </c>
      <c r="C17" s="18">
        <v>25343</v>
      </c>
      <c r="D17" s="18">
        <v>7606</v>
      </c>
      <c r="E17" s="17">
        <v>1542195.01</v>
      </c>
    </row>
    <row r="18" spans="1:12" ht="17.25" x14ac:dyDescent="0.25">
      <c r="A18" s="4">
        <v>2023</v>
      </c>
      <c r="B18" s="19" t="s">
        <v>29</v>
      </c>
      <c r="C18" s="12">
        <v>7900</v>
      </c>
      <c r="D18" s="12">
        <v>292</v>
      </c>
      <c r="E18" s="13">
        <v>16465.05</v>
      </c>
    </row>
    <row r="19" spans="1:12" x14ac:dyDescent="0.25">
      <c r="A19" s="14">
        <v>2023</v>
      </c>
      <c r="B19" s="14">
        <v>12</v>
      </c>
      <c r="C19" s="18">
        <v>8348</v>
      </c>
      <c r="D19" s="18">
        <v>306</v>
      </c>
      <c r="E19" s="17">
        <v>28834.699999999997</v>
      </c>
    </row>
    <row r="20" spans="1:12" x14ac:dyDescent="0.25">
      <c r="A20" s="4">
        <v>2024</v>
      </c>
      <c r="B20" s="19">
        <v>1</v>
      </c>
      <c r="C20" s="12">
        <v>12953</v>
      </c>
      <c r="D20" s="12">
        <v>1068</v>
      </c>
      <c r="E20" s="13">
        <v>224845.62999999998</v>
      </c>
    </row>
    <row r="21" spans="1:12" x14ac:dyDescent="0.25">
      <c r="A21" s="14">
        <v>2024</v>
      </c>
      <c r="B21" s="14">
        <v>2</v>
      </c>
      <c r="C21" s="18">
        <v>14632</v>
      </c>
      <c r="D21" s="18">
        <v>1950</v>
      </c>
      <c r="E21" s="17">
        <v>514088.46</v>
      </c>
      <c r="L21" s="91"/>
    </row>
    <row r="22" spans="1:12" x14ac:dyDescent="0.25">
      <c r="A22" s="4">
        <v>2024</v>
      </c>
      <c r="B22" s="19">
        <v>3</v>
      </c>
      <c r="C22" s="12">
        <v>16516</v>
      </c>
      <c r="D22" s="12">
        <v>3759</v>
      </c>
      <c r="E22" s="13">
        <v>1118057.6200000001</v>
      </c>
    </row>
    <row r="23" spans="1:12" x14ac:dyDescent="0.25">
      <c r="A23" s="14">
        <v>2024</v>
      </c>
      <c r="B23" s="14">
        <v>4</v>
      </c>
      <c r="C23" s="18">
        <v>17763</v>
      </c>
      <c r="D23" s="18">
        <v>4992</v>
      </c>
      <c r="E23" s="17">
        <v>1343383.2200000002</v>
      </c>
    </row>
    <row r="24" spans="1:12" x14ac:dyDescent="0.25">
      <c r="A24" s="4">
        <v>2024</v>
      </c>
      <c r="B24" s="19">
        <v>5</v>
      </c>
      <c r="C24" s="12">
        <v>20007</v>
      </c>
      <c r="D24" s="12">
        <v>6425</v>
      </c>
      <c r="E24" s="13">
        <v>1900099.15</v>
      </c>
    </row>
    <row r="25" spans="1:12" x14ac:dyDescent="0.25">
      <c r="A25" s="14">
        <v>2024</v>
      </c>
      <c r="B25" s="14">
        <v>6</v>
      </c>
      <c r="C25" s="18">
        <v>20372</v>
      </c>
      <c r="D25" s="18">
        <v>7415</v>
      </c>
      <c r="E25" s="17">
        <v>2158087.61</v>
      </c>
    </row>
    <row r="26" spans="1:12" ht="17.25" x14ac:dyDescent="0.25">
      <c r="A26" s="4">
        <v>2024</v>
      </c>
      <c r="B26" s="19" t="s">
        <v>104</v>
      </c>
      <c r="C26" s="12">
        <v>20556</v>
      </c>
      <c r="D26" s="12">
        <v>8748</v>
      </c>
      <c r="E26" s="13">
        <v>2817846.88</v>
      </c>
    </row>
    <row r="27" spans="1:12" x14ac:dyDescent="0.25">
      <c r="A27" s="14">
        <v>2024</v>
      </c>
      <c r="B27" s="14">
        <v>8</v>
      </c>
      <c r="C27" s="18">
        <v>24856</v>
      </c>
      <c r="D27" s="18">
        <v>9086</v>
      </c>
      <c r="E27" s="17">
        <v>2858652.67</v>
      </c>
    </row>
    <row r="28" spans="1:12" x14ac:dyDescent="0.25">
      <c r="A28" s="4">
        <v>2024</v>
      </c>
      <c r="B28" s="19">
        <v>9</v>
      </c>
      <c r="C28" s="12">
        <v>27375</v>
      </c>
      <c r="D28" s="12">
        <v>9010</v>
      </c>
      <c r="E28" s="13">
        <v>2471494.25</v>
      </c>
      <c r="F28" s="6"/>
    </row>
    <row r="29" spans="1:12" x14ac:dyDescent="0.25">
      <c r="A29" s="14">
        <v>2024</v>
      </c>
      <c r="B29" s="14">
        <v>10</v>
      </c>
      <c r="C29" s="18">
        <v>27541</v>
      </c>
      <c r="D29" s="18">
        <v>8996</v>
      </c>
      <c r="E29" s="17">
        <v>2606211.9700000002</v>
      </c>
    </row>
    <row r="30" spans="1:12" ht="17.25" x14ac:dyDescent="0.25">
      <c r="A30" s="4">
        <v>2024</v>
      </c>
      <c r="B30" s="19" t="s">
        <v>29</v>
      </c>
      <c r="C30" s="12">
        <v>491</v>
      </c>
      <c r="D30" s="12">
        <v>282</v>
      </c>
      <c r="E30" s="13">
        <v>51574.84</v>
      </c>
    </row>
    <row r="31" spans="1:12" x14ac:dyDescent="0.25">
      <c r="A31" s="14">
        <v>2024</v>
      </c>
      <c r="B31" s="14">
        <v>12</v>
      </c>
      <c r="C31" s="18">
        <f>868+C30</f>
        <v>1359</v>
      </c>
      <c r="D31" s="18">
        <v>199</v>
      </c>
      <c r="E31" s="17">
        <v>30567.64</v>
      </c>
    </row>
    <row r="32" spans="1:12" x14ac:dyDescent="0.25">
      <c r="A32" s="4">
        <v>2025</v>
      </c>
      <c r="B32" s="19">
        <v>1</v>
      </c>
      <c r="C32" s="12">
        <v>6833</v>
      </c>
      <c r="D32" s="12">
        <v>1792</v>
      </c>
      <c r="E32" s="13">
        <v>473362.85</v>
      </c>
      <c r="F32" s="6"/>
    </row>
    <row r="33" spans="1:7" x14ac:dyDescent="0.25">
      <c r="A33" s="14">
        <v>2025</v>
      </c>
      <c r="B33" s="14">
        <v>2</v>
      </c>
      <c r="C33" s="18">
        <v>8977</v>
      </c>
      <c r="D33" s="18">
        <v>3315</v>
      </c>
      <c r="E33" s="17">
        <v>902923.43</v>
      </c>
      <c r="F33" s="70"/>
    </row>
    <row r="34" spans="1:7" x14ac:dyDescent="0.25">
      <c r="A34" s="19">
        <v>2025</v>
      </c>
      <c r="B34" s="19">
        <v>3</v>
      </c>
      <c r="C34" s="12">
        <f>8977+2682</f>
        <v>11659</v>
      </c>
      <c r="D34" s="12">
        <v>4977</v>
      </c>
      <c r="E34" s="13">
        <v>1435849.82</v>
      </c>
    </row>
    <row r="35" spans="1:7" x14ac:dyDescent="0.25">
      <c r="A35" s="14">
        <v>2025</v>
      </c>
      <c r="B35" s="14">
        <v>4</v>
      </c>
      <c r="C35" s="18">
        <f>6293+C34</f>
        <v>17952</v>
      </c>
      <c r="D35" s="18">
        <v>6560</v>
      </c>
      <c r="E35" s="17">
        <v>2011380.59</v>
      </c>
    </row>
    <row r="36" spans="1:7" x14ac:dyDescent="0.25">
      <c r="A36" s="19">
        <v>2025</v>
      </c>
      <c r="B36" s="19">
        <v>5</v>
      </c>
      <c r="C36" s="12">
        <f>9563+C35</f>
        <v>27515</v>
      </c>
      <c r="D36" s="12">
        <v>8089</v>
      </c>
      <c r="E36" s="13">
        <v>2472900.38</v>
      </c>
    </row>
    <row r="37" spans="1:7" x14ac:dyDescent="0.25">
      <c r="A37" s="14">
        <v>2025</v>
      </c>
      <c r="B37" s="14">
        <v>6</v>
      </c>
      <c r="C37" s="18">
        <v>28496</v>
      </c>
      <c r="D37" s="18">
        <v>8007</v>
      </c>
      <c r="E37" s="17">
        <v>2408738.96</v>
      </c>
    </row>
    <row r="38" spans="1:7" x14ac:dyDescent="0.25">
      <c r="A38" s="19">
        <v>2025</v>
      </c>
      <c r="B38" s="19">
        <v>7</v>
      </c>
      <c r="C38" s="12">
        <v>28992</v>
      </c>
      <c r="D38" s="12">
        <v>8271</v>
      </c>
      <c r="E38" s="13">
        <v>2621480.7599999998</v>
      </c>
    </row>
    <row r="39" spans="1:7" x14ac:dyDescent="0.25">
      <c r="A39" s="14">
        <v>2025</v>
      </c>
      <c r="B39" s="14">
        <v>8</v>
      </c>
      <c r="C39" s="18">
        <f>C38+234</f>
        <v>29226</v>
      </c>
      <c r="D39" s="18">
        <v>8286</v>
      </c>
      <c r="E39" s="17">
        <v>2823309.02</v>
      </c>
      <c r="G39" s="5"/>
    </row>
    <row r="40" spans="1:7" x14ac:dyDescent="0.25">
      <c r="A40" s="4">
        <v>2025</v>
      </c>
      <c r="B40" s="19">
        <v>9</v>
      </c>
      <c r="C40" s="12">
        <f>C39+9</f>
        <v>29235</v>
      </c>
      <c r="D40" s="12">
        <v>8244</v>
      </c>
      <c r="E40" s="13">
        <v>2922117.51</v>
      </c>
    </row>
    <row r="42" spans="1:7" ht="17.25" x14ac:dyDescent="0.25">
      <c r="A42" s="20" t="s">
        <v>30</v>
      </c>
    </row>
    <row r="43" spans="1:7" ht="17.25" x14ac:dyDescent="0.25">
      <c r="A43" s="20" t="s">
        <v>103</v>
      </c>
    </row>
    <row r="46" spans="1:7" x14ac:dyDescent="0.25">
      <c r="C46" s="90"/>
    </row>
  </sheetData>
  <mergeCells count="1">
    <mergeCell ref="A1:E1"/>
  </mergeCells>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347E5-542E-4EAE-8CB6-4B8388D30800}">
  <dimension ref="A1:G20"/>
  <sheetViews>
    <sheetView tabSelected="1" workbookViewId="0">
      <selection activeCell="A12" sqref="A12"/>
    </sheetView>
  </sheetViews>
  <sheetFormatPr defaultColWidth="8.7109375" defaultRowHeight="15" x14ac:dyDescent="0.25"/>
  <cols>
    <col min="1" max="1" width="92" style="61" bestFit="1" customWidth="1"/>
    <col min="2" max="2" width="12.42578125" style="67" bestFit="1" customWidth="1"/>
    <col min="3" max="3" width="15" style="67" customWidth="1"/>
    <col min="4" max="4" width="13" style="67" customWidth="1"/>
    <col min="5" max="6" width="10.140625" style="72" bestFit="1" customWidth="1"/>
    <col min="7" max="7" width="11.140625" style="72" bestFit="1" customWidth="1"/>
    <col min="8" max="16384" width="8.7109375" style="72"/>
  </cols>
  <sheetData>
    <row r="1" spans="1:7" ht="52.5" x14ac:dyDescent="0.4">
      <c r="A1" s="66" t="s">
        <v>78</v>
      </c>
    </row>
    <row r="2" spans="1:7" x14ac:dyDescent="0.25">
      <c r="A2" s="63"/>
    </row>
    <row r="3" spans="1:7" ht="18.75" x14ac:dyDescent="0.3">
      <c r="A3" s="64" t="s">
        <v>79</v>
      </c>
      <c r="B3" s="78" t="s">
        <v>136</v>
      </c>
      <c r="C3" s="78" t="s">
        <v>135</v>
      </c>
      <c r="D3" s="78" t="s">
        <v>134</v>
      </c>
      <c r="E3" s="78" t="s">
        <v>133</v>
      </c>
      <c r="F3" s="78" t="s">
        <v>132</v>
      </c>
      <c r="G3" s="78" t="s">
        <v>131</v>
      </c>
    </row>
    <row r="4" spans="1:7" x14ac:dyDescent="0.25">
      <c r="A4" s="65" t="s">
        <v>80</v>
      </c>
      <c r="B4" s="77">
        <v>805043</v>
      </c>
      <c r="C4" s="77">
        <v>804650</v>
      </c>
      <c r="D4" s="76">
        <v>808264</v>
      </c>
      <c r="E4" s="76">
        <v>808838</v>
      </c>
      <c r="F4" s="76">
        <v>808633</v>
      </c>
      <c r="G4" s="76">
        <v>809995</v>
      </c>
    </row>
    <row r="5" spans="1:7" x14ac:dyDescent="0.25">
      <c r="A5" s="62" t="s">
        <v>81</v>
      </c>
      <c r="B5" s="77">
        <v>70606</v>
      </c>
      <c r="C5" s="77">
        <v>69093</v>
      </c>
      <c r="D5" s="76">
        <v>68561</v>
      </c>
      <c r="E5" s="76">
        <v>68023</v>
      </c>
      <c r="F5" s="76">
        <v>70158</v>
      </c>
      <c r="G5" s="76">
        <v>72007</v>
      </c>
    </row>
    <row r="6" spans="1:7" x14ac:dyDescent="0.25">
      <c r="A6" s="62" t="s">
        <v>82</v>
      </c>
      <c r="B6" s="77">
        <v>4119</v>
      </c>
      <c r="C6" s="77">
        <v>4162</v>
      </c>
      <c r="D6" s="76">
        <v>4176</v>
      </c>
      <c r="E6" s="76">
        <v>4263</v>
      </c>
      <c r="F6" s="76">
        <v>3459</v>
      </c>
      <c r="G6" s="67">
        <v>3607</v>
      </c>
    </row>
    <row r="7" spans="1:7" x14ac:dyDescent="0.25">
      <c r="A7" s="62" t="s">
        <v>83</v>
      </c>
      <c r="B7" s="77">
        <v>3240</v>
      </c>
      <c r="C7" s="77">
        <v>3053</v>
      </c>
      <c r="D7" s="76">
        <v>2967</v>
      </c>
      <c r="E7" s="76">
        <v>3173</v>
      </c>
      <c r="F7" s="76">
        <v>2477</v>
      </c>
      <c r="G7" s="67">
        <v>2550</v>
      </c>
    </row>
    <row r="8" spans="1:7" x14ac:dyDescent="0.25">
      <c r="A8" s="62" t="s">
        <v>84</v>
      </c>
      <c r="B8" s="79">
        <v>33835</v>
      </c>
      <c r="C8" s="79">
        <v>34176</v>
      </c>
      <c r="D8" s="76">
        <v>36004</v>
      </c>
      <c r="E8" s="76">
        <v>31988</v>
      </c>
      <c r="F8" s="76">
        <v>37087</v>
      </c>
      <c r="G8" s="76">
        <v>40262</v>
      </c>
    </row>
    <row r="9" spans="1:7" x14ac:dyDescent="0.25">
      <c r="A9" s="62" t="s">
        <v>88</v>
      </c>
      <c r="B9" s="75">
        <v>10124269</v>
      </c>
      <c r="C9" s="75">
        <v>9231003.1500000004</v>
      </c>
      <c r="D9" s="74">
        <v>8748559</v>
      </c>
      <c r="E9" s="74">
        <v>7350929</v>
      </c>
      <c r="F9" s="74">
        <v>8605530</v>
      </c>
      <c r="G9" s="74">
        <v>10313954</v>
      </c>
    </row>
    <row r="10" spans="1:7" x14ac:dyDescent="0.25">
      <c r="A10" s="62" t="s">
        <v>85</v>
      </c>
      <c r="B10" s="76">
        <v>12280</v>
      </c>
      <c r="C10" s="76">
        <v>10825</v>
      </c>
      <c r="D10" s="76">
        <v>9398</v>
      </c>
      <c r="E10" s="76">
        <v>10973</v>
      </c>
      <c r="F10" s="76">
        <v>14988</v>
      </c>
      <c r="G10" s="76">
        <v>14509</v>
      </c>
    </row>
    <row r="11" spans="1:7" x14ac:dyDescent="0.25">
      <c r="A11" s="62" t="s">
        <v>86</v>
      </c>
      <c r="B11" s="74">
        <v>6127933</v>
      </c>
      <c r="C11" s="74">
        <v>5235849.74</v>
      </c>
      <c r="D11" s="74">
        <v>4017990</v>
      </c>
      <c r="E11" s="74">
        <v>4364257</v>
      </c>
      <c r="F11" s="74">
        <v>6310526</v>
      </c>
      <c r="G11" s="74">
        <v>6509091</v>
      </c>
    </row>
    <row r="12" spans="1:7" x14ac:dyDescent="0.25">
      <c r="E12" s="67"/>
      <c r="F12" s="67"/>
      <c r="G12" s="67"/>
    </row>
    <row r="13" spans="1:7" ht="18.75" x14ac:dyDescent="0.3">
      <c r="A13" s="64" t="s">
        <v>87</v>
      </c>
      <c r="B13" s="78" t="s">
        <v>136</v>
      </c>
      <c r="C13" s="78" t="s">
        <v>135</v>
      </c>
      <c r="D13" s="78" t="s">
        <v>134</v>
      </c>
      <c r="E13" s="78" t="s">
        <v>133</v>
      </c>
      <c r="F13" s="78" t="s">
        <v>132</v>
      </c>
      <c r="G13" s="78" t="s">
        <v>131</v>
      </c>
    </row>
    <row r="14" spans="1:7" ht="17.25" x14ac:dyDescent="0.25">
      <c r="A14" s="63" t="s">
        <v>130</v>
      </c>
      <c r="B14" s="77">
        <v>2765</v>
      </c>
      <c r="C14" s="77">
        <v>525</v>
      </c>
      <c r="D14" s="76">
        <v>74</v>
      </c>
      <c r="E14" s="76">
        <v>17</v>
      </c>
      <c r="F14" s="76">
        <v>53</v>
      </c>
      <c r="G14" s="76">
        <v>7</v>
      </c>
    </row>
    <row r="15" spans="1:7" x14ac:dyDescent="0.25">
      <c r="A15" s="61" t="s">
        <v>84</v>
      </c>
      <c r="B15" s="77">
        <v>7506</v>
      </c>
      <c r="C15" s="77">
        <v>8538</v>
      </c>
      <c r="D15" s="76">
        <v>7581</v>
      </c>
      <c r="E15" s="76">
        <v>6646</v>
      </c>
      <c r="F15" s="76">
        <v>6062</v>
      </c>
      <c r="G15" s="76">
        <v>5516</v>
      </c>
    </row>
    <row r="16" spans="1:7" x14ac:dyDescent="0.25">
      <c r="A16" s="62" t="s">
        <v>88</v>
      </c>
      <c r="B16" s="75">
        <v>3619087</v>
      </c>
      <c r="C16" s="75">
        <v>4260191.7699999996</v>
      </c>
      <c r="D16" s="74">
        <v>3784781</v>
      </c>
      <c r="E16" s="74">
        <v>3199262</v>
      </c>
      <c r="F16" s="74">
        <v>2706925</v>
      </c>
      <c r="G16" s="74">
        <v>2386998</v>
      </c>
    </row>
    <row r="20" spans="1:1" ht="32.25" x14ac:dyDescent="0.25">
      <c r="A20" s="73" t="s">
        <v>109</v>
      </c>
    </row>
  </sheetData>
  <pageMargins left="0.7" right="0.7" top="0.75" bottom="0.75" header="0.3" footer="0.3"/>
  <headerFooter>
    <oddHeader>&amp;C&amp;"Calibri"&amp;11&amp;K000000 INTERNAL&amp;1#_x000D_</oddHeader>
  </headerFooter>
  <customProperties>
    <customPr name="_pios_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8BE6C-162D-41AE-AC4E-D05AB6F81C59}">
  <dimension ref="A1:G23"/>
  <sheetViews>
    <sheetView topLeftCell="A15" zoomScale="90" zoomScaleNormal="90" zoomScaleSheetLayoutView="80" workbookViewId="0">
      <selection activeCell="G16" sqref="G16"/>
    </sheetView>
  </sheetViews>
  <sheetFormatPr defaultRowHeight="15" x14ac:dyDescent="0.25"/>
  <cols>
    <col min="6" max="6" width="45.7109375" customWidth="1"/>
    <col min="7" max="7" width="76.42578125" customWidth="1"/>
  </cols>
  <sheetData>
    <row r="1" spans="1:7" x14ac:dyDescent="0.25">
      <c r="A1" s="87"/>
      <c r="B1" s="87"/>
      <c r="C1" s="87"/>
      <c r="D1" s="87"/>
      <c r="E1" s="87"/>
      <c r="F1" s="87"/>
      <c r="G1" s="87"/>
    </row>
    <row r="2" spans="1:7" x14ac:dyDescent="0.25">
      <c r="A2" s="87"/>
      <c r="B2" s="87"/>
      <c r="C2" s="87"/>
      <c r="D2" s="87"/>
      <c r="E2" s="87"/>
      <c r="F2" s="87"/>
      <c r="G2" s="87"/>
    </row>
    <row r="3" spans="1:7" x14ac:dyDescent="0.25">
      <c r="A3" s="87"/>
      <c r="B3" s="87"/>
      <c r="C3" s="87"/>
      <c r="D3" s="87"/>
      <c r="E3" s="87"/>
      <c r="F3" s="87"/>
      <c r="G3" s="87"/>
    </row>
    <row r="4" spans="1:7" x14ac:dyDescent="0.25">
      <c r="A4" s="87"/>
      <c r="B4" s="87"/>
      <c r="C4" s="87"/>
      <c r="D4" s="87"/>
      <c r="E4" s="87"/>
      <c r="F4" s="87"/>
      <c r="G4" s="87"/>
    </row>
    <row r="5" spans="1:7" x14ac:dyDescent="0.25">
      <c r="A5" s="87"/>
      <c r="B5" s="87"/>
      <c r="C5" s="87"/>
      <c r="D5" s="87"/>
      <c r="E5" s="87"/>
      <c r="F5" s="87"/>
      <c r="G5" s="87"/>
    </row>
    <row r="6" spans="1:7" x14ac:dyDescent="0.25">
      <c r="A6" s="87"/>
      <c r="B6" s="87"/>
      <c r="C6" s="87"/>
      <c r="D6" s="87"/>
      <c r="E6" s="87"/>
      <c r="F6" s="87"/>
      <c r="G6" s="87"/>
    </row>
    <row r="7" spans="1:7" x14ac:dyDescent="0.25">
      <c r="A7" s="87"/>
      <c r="B7" s="87"/>
      <c r="C7" s="87"/>
      <c r="D7" s="87"/>
      <c r="E7" s="87"/>
      <c r="F7" s="87"/>
      <c r="G7" s="87"/>
    </row>
    <row r="8" spans="1:7" x14ac:dyDescent="0.25">
      <c r="A8" s="87"/>
      <c r="B8" s="87"/>
      <c r="C8" s="87"/>
      <c r="D8" s="87"/>
      <c r="E8" s="87"/>
      <c r="F8" s="87"/>
      <c r="G8" s="87"/>
    </row>
    <row r="9" spans="1:7" x14ac:dyDescent="0.25">
      <c r="A9" s="87"/>
      <c r="B9" s="87"/>
      <c r="C9" s="87"/>
      <c r="D9" s="87"/>
      <c r="E9" s="87"/>
      <c r="F9" s="87"/>
      <c r="G9" s="87"/>
    </row>
    <row r="10" spans="1:7" ht="14.1" customHeight="1" x14ac:dyDescent="0.25">
      <c r="A10" s="87"/>
      <c r="B10" s="87"/>
      <c r="C10" s="87"/>
      <c r="D10" s="87"/>
      <c r="E10" s="87"/>
      <c r="F10" s="87"/>
      <c r="G10" s="87"/>
    </row>
    <row r="11" spans="1:7" ht="24.95" customHeight="1" x14ac:dyDescent="0.25">
      <c r="A11" s="88"/>
      <c r="B11" s="88"/>
      <c r="C11" s="88"/>
      <c r="D11" s="88"/>
      <c r="E11" s="88"/>
      <c r="F11" s="88"/>
      <c r="G11" s="48" t="s">
        <v>89</v>
      </c>
    </row>
    <row r="12" spans="1:7" ht="24.95" customHeight="1" x14ac:dyDescent="0.25">
      <c r="A12" s="49">
        <v>1</v>
      </c>
      <c r="B12" s="82" t="s">
        <v>90</v>
      </c>
      <c r="C12" s="82"/>
      <c r="D12" s="82"/>
      <c r="E12" s="82"/>
      <c r="F12" s="82"/>
      <c r="G12" s="50">
        <v>423703</v>
      </c>
    </row>
    <row r="13" spans="1:7" ht="24.95" customHeight="1" x14ac:dyDescent="0.25">
      <c r="A13" s="49">
        <v>2</v>
      </c>
      <c r="B13" s="51" t="s">
        <v>91</v>
      </c>
      <c r="C13" s="52"/>
      <c r="D13" s="52"/>
      <c r="E13" s="52"/>
      <c r="F13" s="52"/>
      <c r="G13" s="50">
        <v>12396</v>
      </c>
    </row>
    <row r="14" spans="1:7" ht="24.95" customHeight="1" x14ac:dyDescent="0.25">
      <c r="A14" s="53"/>
      <c r="B14" s="86" t="s">
        <v>92</v>
      </c>
      <c r="C14" s="86"/>
      <c r="D14" s="86"/>
      <c r="E14" s="86"/>
      <c r="F14" s="86"/>
      <c r="G14" s="54">
        <v>1810551.27</v>
      </c>
    </row>
    <row r="15" spans="1:7" ht="24.95" customHeight="1" x14ac:dyDescent="0.25">
      <c r="A15" s="49">
        <v>3</v>
      </c>
      <c r="B15" s="82" t="s">
        <v>93</v>
      </c>
      <c r="C15" s="82"/>
      <c r="D15" s="82"/>
      <c r="E15" s="82"/>
      <c r="F15" s="82"/>
      <c r="G15" s="50">
        <v>2501</v>
      </c>
    </row>
    <row r="16" spans="1:7" ht="24.95" customHeight="1" x14ac:dyDescent="0.25">
      <c r="A16" s="53"/>
      <c r="B16" s="86" t="s">
        <v>92</v>
      </c>
      <c r="C16" s="86"/>
      <c r="D16" s="86"/>
      <c r="E16" s="86"/>
      <c r="F16" s="86"/>
      <c r="G16" s="54">
        <v>1093822.8600000001</v>
      </c>
    </row>
    <row r="17" spans="1:7" ht="24.95" customHeight="1" x14ac:dyDescent="0.25">
      <c r="A17" s="49">
        <v>4</v>
      </c>
      <c r="B17" s="51" t="s">
        <v>94</v>
      </c>
      <c r="C17" s="52"/>
      <c r="D17" s="52"/>
      <c r="E17" s="52"/>
      <c r="F17" s="52"/>
      <c r="G17" s="50">
        <v>4458</v>
      </c>
    </row>
    <row r="18" spans="1:7" ht="24.95" customHeight="1" x14ac:dyDescent="0.25">
      <c r="A18" s="49">
        <v>5</v>
      </c>
      <c r="B18" s="82" t="s">
        <v>95</v>
      </c>
      <c r="C18" s="82"/>
      <c r="D18" s="82"/>
      <c r="E18" s="82"/>
      <c r="F18" s="82"/>
      <c r="G18" s="50">
        <v>3886</v>
      </c>
    </row>
    <row r="19" spans="1:7" ht="24.95" customHeight="1" x14ac:dyDescent="0.25">
      <c r="A19" s="49">
        <v>6</v>
      </c>
      <c r="B19" s="82" t="s">
        <v>96</v>
      </c>
      <c r="C19" s="82"/>
      <c r="D19" s="82"/>
      <c r="E19" s="82"/>
      <c r="F19" s="82"/>
      <c r="G19" s="50">
        <v>38212</v>
      </c>
    </row>
    <row r="20" spans="1:7" ht="24.95" customHeight="1" x14ac:dyDescent="0.25">
      <c r="A20" s="49">
        <v>7</v>
      </c>
      <c r="B20" s="51" t="s">
        <v>97</v>
      </c>
      <c r="C20" s="52"/>
      <c r="D20" s="52"/>
      <c r="E20" s="52"/>
      <c r="F20" s="52"/>
      <c r="G20" s="50">
        <v>7279</v>
      </c>
    </row>
    <row r="21" spans="1:7" ht="24.95" customHeight="1" x14ac:dyDescent="0.25">
      <c r="A21" s="83"/>
      <c r="B21" s="86" t="s">
        <v>98</v>
      </c>
      <c r="C21" s="86"/>
      <c r="D21" s="86"/>
      <c r="E21" s="86"/>
      <c r="F21" s="86"/>
      <c r="G21" s="58">
        <v>1783</v>
      </c>
    </row>
    <row r="22" spans="1:7" ht="24.95" customHeight="1" x14ac:dyDescent="0.25">
      <c r="A22" s="84"/>
      <c r="B22" s="86" t="s">
        <v>99</v>
      </c>
      <c r="C22" s="86"/>
      <c r="D22" s="86"/>
      <c r="E22" s="86"/>
      <c r="F22" s="86"/>
      <c r="G22" s="55">
        <v>27</v>
      </c>
    </row>
    <row r="23" spans="1:7" ht="24.95" customHeight="1" x14ac:dyDescent="0.25">
      <c r="A23" s="85"/>
      <c r="B23" s="86" t="s">
        <v>100</v>
      </c>
      <c r="C23" s="86"/>
      <c r="D23" s="86"/>
      <c r="E23" s="86"/>
      <c r="F23" s="86"/>
      <c r="G23" s="54">
        <v>517262</v>
      </c>
    </row>
  </sheetData>
  <mergeCells count="12">
    <mergeCell ref="B16:F16"/>
    <mergeCell ref="A1:G10"/>
    <mergeCell ref="A11:F11"/>
    <mergeCell ref="B12:F12"/>
    <mergeCell ref="B14:F14"/>
    <mergeCell ref="B15:F15"/>
    <mergeCell ref="B18:F18"/>
    <mergeCell ref="B19:F19"/>
    <mergeCell ref="A21:A23"/>
    <mergeCell ref="B21:F21"/>
    <mergeCell ref="B22:F22"/>
    <mergeCell ref="B23:F23"/>
  </mergeCells>
  <pageMargins left="0.7" right="0.7" top="0.75" bottom="0.75" header="0.3" footer="0.3"/>
  <pageSetup scale="4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629C7-2256-43F3-9C7E-59623BAAC7A1}">
  <dimension ref="A1:G23"/>
  <sheetViews>
    <sheetView topLeftCell="A13" zoomScale="90" zoomScaleNormal="90" zoomScaleSheetLayoutView="80" workbookViewId="0">
      <selection activeCell="G16" sqref="G16"/>
    </sheetView>
  </sheetViews>
  <sheetFormatPr defaultRowHeight="15" x14ac:dyDescent="0.25"/>
  <cols>
    <col min="6" max="6" width="45.7109375" customWidth="1"/>
    <col min="7" max="7" width="76.42578125" customWidth="1"/>
  </cols>
  <sheetData>
    <row r="1" spans="1:7" x14ac:dyDescent="0.25">
      <c r="A1" s="87"/>
      <c r="B1" s="87"/>
      <c r="C1" s="87"/>
      <c r="D1" s="87"/>
      <c r="E1" s="87"/>
      <c r="F1" s="87"/>
      <c r="G1" s="87"/>
    </row>
    <row r="2" spans="1:7" x14ac:dyDescent="0.25">
      <c r="A2" s="87"/>
      <c r="B2" s="87"/>
      <c r="C2" s="87"/>
      <c r="D2" s="87"/>
      <c r="E2" s="87"/>
      <c r="F2" s="87"/>
      <c r="G2" s="87"/>
    </row>
    <row r="3" spans="1:7" x14ac:dyDescent="0.25">
      <c r="A3" s="87"/>
      <c r="B3" s="87"/>
      <c r="C3" s="87"/>
      <c r="D3" s="87"/>
      <c r="E3" s="87"/>
      <c r="F3" s="87"/>
      <c r="G3" s="87"/>
    </row>
    <row r="4" spans="1:7" x14ac:dyDescent="0.25">
      <c r="A4" s="87"/>
      <c r="B4" s="87"/>
      <c r="C4" s="87"/>
      <c r="D4" s="87"/>
      <c r="E4" s="87"/>
      <c r="F4" s="87"/>
      <c r="G4" s="87"/>
    </row>
    <row r="5" spans="1:7" x14ac:dyDescent="0.25">
      <c r="A5" s="87"/>
      <c r="B5" s="87"/>
      <c r="C5" s="87"/>
      <c r="D5" s="87"/>
      <c r="E5" s="87"/>
      <c r="F5" s="87"/>
      <c r="G5" s="87"/>
    </row>
    <row r="6" spans="1:7" x14ac:dyDescent="0.25">
      <c r="A6" s="87"/>
      <c r="B6" s="87"/>
      <c r="C6" s="87"/>
      <c r="D6" s="87"/>
      <c r="E6" s="87"/>
      <c r="F6" s="87"/>
      <c r="G6" s="87"/>
    </row>
    <row r="7" spans="1:7" x14ac:dyDescent="0.25">
      <c r="A7" s="87"/>
      <c r="B7" s="87"/>
      <c r="C7" s="87"/>
      <c r="D7" s="87"/>
      <c r="E7" s="87"/>
      <c r="F7" s="87"/>
      <c r="G7" s="87"/>
    </row>
    <row r="8" spans="1:7" x14ac:dyDescent="0.25">
      <c r="A8" s="87"/>
      <c r="B8" s="87"/>
      <c r="C8" s="87"/>
      <c r="D8" s="87"/>
      <c r="E8" s="87"/>
      <c r="F8" s="87"/>
      <c r="G8" s="87"/>
    </row>
    <row r="9" spans="1:7" x14ac:dyDescent="0.25">
      <c r="A9" s="87"/>
      <c r="B9" s="87"/>
      <c r="C9" s="87"/>
      <c r="D9" s="87"/>
      <c r="E9" s="87"/>
      <c r="F9" s="87"/>
      <c r="G9" s="87"/>
    </row>
    <row r="10" spans="1:7" ht="14.1" customHeight="1" x14ac:dyDescent="0.25">
      <c r="A10" s="87"/>
      <c r="B10" s="87"/>
      <c r="C10" s="87"/>
      <c r="D10" s="87"/>
      <c r="E10" s="87"/>
      <c r="F10" s="87"/>
      <c r="G10" s="87"/>
    </row>
    <row r="11" spans="1:7" ht="24.95" customHeight="1" x14ac:dyDescent="0.25">
      <c r="A11" s="88"/>
      <c r="B11" s="88"/>
      <c r="C11" s="88"/>
      <c r="D11" s="88"/>
      <c r="E11" s="88"/>
      <c r="F11" s="88"/>
      <c r="G11" s="48" t="s">
        <v>89</v>
      </c>
    </row>
    <row r="12" spans="1:7" ht="24.95" customHeight="1" x14ac:dyDescent="0.25">
      <c r="A12" s="49">
        <v>1</v>
      </c>
      <c r="B12" s="82" t="s">
        <v>90</v>
      </c>
      <c r="C12" s="82"/>
      <c r="D12" s="82"/>
      <c r="E12" s="82"/>
      <c r="F12" s="82"/>
      <c r="G12" s="50">
        <v>424658</v>
      </c>
    </row>
    <row r="13" spans="1:7" ht="24.95" customHeight="1" x14ac:dyDescent="0.25">
      <c r="A13" s="49">
        <v>2</v>
      </c>
      <c r="B13" s="51" t="s">
        <v>91</v>
      </c>
      <c r="C13" s="52"/>
      <c r="D13" s="52"/>
      <c r="E13" s="52"/>
      <c r="F13" s="52"/>
      <c r="G13" s="50">
        <v>13842</v>
      </c>
    </row>
    <row r="14" spans="1:7" ht="24.95" customHeight="1" x14ac:dyDescent="0.25">
      <c r="A14" s="53"/>
      <c r="B14" s="86" t="s">
        <v>92</v>
      </c>
      <c r="C14" s="86"/>
      <c r="D14" s="86"/>
      <c r="E14" s="86"/>
      <c r="F14" s="86"/>
      <c r="G14" s="54">
        <v>2161615.5</v>
      </c>
    </row>
    <row r="15" spans="1:7" ht="24.95" customHeight="1" x14ac:dyDescent="0.25">
      <c r="A15" s="49">
        <v>3</v>
      </c>
      <c r="B15" s="82" t="s">
        <v>93</v>
      </c>
      <c r="C15" s="82"/>
      <c r="D15" s="82"/>
      <c r="E15" s="82"/>
      <c r="F15" s="82"/>
      <c r="G15" s="50">
        <v>2454</v>
      </c>
    </row>
    <row r="16" spans="1:7" ht="24.95" customHeight="1" x14ac:dyDescent="0.25">
      <c r="A16" s="53"/>
      <c r="B16" s="86" t="s">
        <v>92</v>
      </c>
      <c r="C16" s="86"/>
      <c r="D16" s="86"/>
      <c r="E16" s="86"/>
      <c r="F16" s="86"/>
      <c r="G16" s="54">
        <v>1042677.98</v>
      </c>
    </row>
    <row r="17" spans="1:7" ht="24.95" customHeight="1" x14ac:dyDescent="0.25">
      <c r="A17" s="49">
        <v>4</v>
      </c>
      <c r="B17" s="51" t="s">
        <v>94</v>
      </c>
      <c r="C17" s="52"/>
      <c r="D17" s="52"/>
      <c r="E17" s="52"/>
      <c r="F17" s="52"/>
      <c r="G17" s="50">
        <v>1267</v>
      </c>
    </row>
    <row r="18" spans="1:7" ht="24.95" customHeight="1" x14ac:dyDescent="0.25">
      <c r="A18" s="49">
        <v>5</v>
      </c>
      <c r="B18" s="82" t="s">
        <v>95</v>
      </c>
      <c r="C18" s="82"/>
      <c r="D18" s="82"/>
      <c r="E18" s="82"/>
      <c r="F18" s="82"/>
      <c r="G18" s="50">
        <v>1142</v>
      </c>
    </row>
    <row r="19" spans="1:7" ht="24.95" customHeight="1" x14ac:dyDescent="0.25">
      <c r="A19" s="49">
        <v>6</v>
      </c>
      <c r="B19" s="82" t="s">
        <v>96</v>
      </c>
      <c r="C19" s="82"/>
      <c r="D19" s="82"/>
      <c r="E19" s="82"/>
      <c r="F19" s="82"/>
      <c r="G19" s="50">
        <v>47883</v>
      </c>
    </row>
    <row r="20" spans="1:7" ht="24.95" customHeight="1" x14ac:dyDescent="0.25">
      <c r="A20" s="49">
        <v>7</v>
      </c>
      <c r="B20" s="51" t="s">
        <v>97</v>
      </c>
      <c r="C20" s="52"/>
      <c r="D20" s="52"/>
      <c r="E20" s="52"/>
      <c r="F20" s="52"/>
      <c r="G20" s="50">
        <v>4637</v>
      </c>
    </row>
    <row r="21" spans="1:7" ht="24.95" customHeight="1" x14ac:dyDescent="0.25">
      <c r="A21" s="83"/>
      <c r="B21" s="86" t="s">
        <v>98</v>
      </c>
      <c r="C21" s="86"/>
      <c r="D21" s="86"/>
      <c r="E21" s="86"/>
      <c r="F21" s="86"/>
      <c r="G21" s="58">
        <v>1152</v>
      </c>
    </row>
    <row r="22" spans="1:7" ht="24.95" customHeight="1" x14ac:dyDescent="0.25">
      <c r="A22" s="84"/>
      <c r="B22" s="86" t="s">
        <v>99</v>
      </c>
      <c r="C22" s="86"/>
      <c r="D22" s="86"/>
      <c r="E22" s="86"/>
      <c r="F22" s="86"/>
      <c r="G22" s="55">
        <v>13</v>
      </c>
    </row>
    <row r="23" spans="1:7" ht="24.95" customHeight="1" x14ac:dyDescent="0.25">
      <c r="A23" s="85"/>
      <c r="B23" s="86" t="s">
        <v>100</v>
      </c>
      <c r="C23" s="86"/>
      <c r="D23" s="86"/>
      <c r="E23" s="86"/>
      <c r="F23" s="86"/>
      <c r="G23" s="54">
        <v>320993</v>
      </c>
    </row>
  </sheetData>
  <mergeCells count="12">
    <mergeCell ref="B16:F16"/>
    <mergeCell ref="A1:G10"/>
    <mergeCell ref="A11:F11"/>
    <mergeCell ref="B12:F12"/>
    <mergeCell ref="B14:F14"/>
    <mergeCell ref="B15:F15"/>
    <mergeCell ref="B18:F18"/>
    <mergeCell ref="B19:F19"/>
    <mergeCell ref="A21:A23"/>
    <mergeCell ref="B21:F21"/>
    <mergeCell ref="B22:F22"/>
    <mergeCell ref="B23:F23"/>
  </mergeCells>
  <pageMargins left="0.7" right="0.7" top="0.75" bottom="0.75" header="0.3" footer="0.3"/>
  <pageSetup scale="4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ECAD4-AC7C-40B8-AD23-6AE3BE1E8440}">
  <dimension ref="A1:G23"/>
  <sheetViews>
    <sheetView zoomScale="90" zoomScaleNormal="90" zoomScaleSheetLayoutView="80" workbookViewId="0">
      <selection activeCell="G16" sqref="G16"/>
    </sheetView>
  </sheetViews>
  <sheetFormatPr defaultRowHeight="15" x14ac:dyDescent="0.25"/>
  <cols>
    <col min="6" max="6" width="45.7109375" customWidth="1"/>
    <col min="7" max="7" width="76.42578125" customWidth="1"/>
  </cols>
  <sheetData>
    <row r="1" spans="1:7" x14ac:dyDescent="0.25">
      <c r="A1" s="87"/>
      <c r="B1" s="87"/>
      <c r="C1" s="87"/>
      <c r="D1" s="87"/>
      <c r="E1" s="87"/>
      <c r="F1" s="87"/>
      <c r="G1" s="87"/>
    </row>
    <row r="2" spans="1:7" x14ac:dyDescent="0.25">
      <c r="A2" s="87"/>
      <c r="B2" s="87"/>
      <c r="C2" s="87"/>
      <c r="D2" s="87"/>
      <c r="E2" s="87"/>
      <c r="F2" s="87"/>
      <c r="G2" s="87"/>
    </row>
    <row r="3" spans="1:7" x14ac:dyDescent="0.25">
      <c r="A3" s="87"/>
      <c r="B3" s="87"/>
      <c r="C3" s="87"/>
      <c r="D3" s="87"/>
      <c r="E3" s="87"/>
      <c r="F3" s="87"/>
      <c r="G3" s="87"/>
    </row>
    <row r="4" spans="1:7" x14ac:dyDescent="0.25">
      <c r="A4" s="87"/>
      <c r="B4" s="87"/>
      <c r="C4" s="87"/>
      <c r="D4" s="87"/>
      <c r="E4" s="87"/>
      <c r="F4" s="87"/>
      <c r="G4" s="87"/>
    </row>
    <row r="5" spans="1:7" x14ac:dyDescent="0.25">
      <c r="A5" s="87"/>
      <c r="B5" s="87"/>
      <c r="C5" s="87"/>
      <c r="D5" s="87"/>
      <c r="E5" s="87"/>
      <c r="F5" s="87"/>
      <c r="G5" s="87"/>
    </row>
    <row r="6" spans="1:7" x14ac:dyDescent="0.25">
      <c r="A6" s="87"/>
      <c r="B6" s="87"/>
      <c r="C6" s="87"/>
      <c r="D6" s="87"/>
      <c r="E6" s="87"/>
      <c r="F6" s="87"/>
      <c r="G6" s="87"/>
    </row>
    <row r="7" spans="1:7" x14ac:dyDescent="0.25">
      <c r="A7" s="87"/>
      <c r="B7" s="87"/>
      <c r="C7" s="87"/>
      <c r="D7" s="87"/>
      <c r="E7" s="87"/>
      <c r="F7" s="87"/>
      <c r="G7" s="87"/>
    </row>
    <row r="8" spans="1:7" x14ac:dyDescent="0.25">
      <c r="A8" s="87"/>
      <c r="B8" s="87"/>
      <c r="C8" s="87"/>
      <c r="D8" s="87"/>
      <c r="E8" s="87"/>
      <c r="F8" s="87"/>
      <c r="G8" s="87"/>
    </row>
    <row r="9" spans="1:7" x14ac:dyDescent="0.25">
      <c r="A9" s="87"/>
      <c r="B9" s="87"/>
      <c r="C9" s="87"/>
      <c r="D9" s="87"/>
      <c r="E9" s="87"/>
      <c r="F9" s="87"/>
      <c r="G9" s="87"/>
    </row>
    <row r="10" spans="1:7" ht="14.1" customHeight="1" x14ac:dyDescent="0.25">
      <c r="A10" s="87"/>
      <c r="B10" s="87"/>
      <c r="C10" s="87"/>
      <c r="D10" s="87"/>
      <c r="E10" s="87"/>
      <c r="F10" s="87"/>
      <c r="G10" s="87"/>
    </row>
    <row r="11" spans="1:7" ht="24.95" customHeight="1" x14ac:dyDescent="0.25">
      <c r="A11" s="88"/>
      <c r="B11" s="88"/>
      <c r="C11" s="88"/>
      <c r="D11" s="88"/>
      <c r="E11" s="88"/>
      <c r="F11" s="88"/>
      <c r="G11" s="48" t="s">
        <v>89</v>
      </c>
    </row>
    <row r="12" spans="1:7" ht="24.95" customHeight="1" x14ac:dyDescent="0.25">
      <c r="A12" s="49">
        <v>1</v>
      </c>
      <c r="B12" s="82" t="s">
        <v>90</v>
      </c>
      <c r="C12" s="82"/>
      <c r="D12" s="82"/>
      <c r="E12" s="82"/>
      <c r="F12" s="82"/>
      <c r="G12" s="50">
        <v>424727</v>
      </c>
    </row>
    <row r="13" spans="1:7" ht="24.95" customHeight="1" x14ac:dyDescent="0.25">
      <c r="A13" s="49">
        <v>2</v>
      </c>
      <c r="B13" s="51" t="s">
        <v>91</v>
      </c>
      <c r="C13" s="52"/>
      <c r="D13" s="52"/>
      <c r="E13" s="52"/>
      <c r="F13" s="52"/>
      <c r="G13" s="50">
        <v>13374</v>
      </c>
    </row>
    <row r="14" spans="1:7" ht="24.95" customHeight="1" x14ac:dyDescent="0.25">
      <c r="A14" s="53"/>
      <c r="B14" s="86" t="s">
        <v>92</v>
      </c>
      <c r="C14" s="86"/>
      <c r="D14" s="86"/>
      <c r="E14" s="86"/>
      <c r="F14" s="86"/>
      <c r="G14" s="54">
        <v>2504227.58</v>
      </c>
    </row>
    <row r="15" spans="1:7" ht="24.95" customHeight="1" x14ac:dyDescent="0.25">
      <c r="A15" s="49">
        <v>3</v>
      </c>
      <c r="B15" s="82" t="s">
        <v>93</v>
      </c>
      <c r="C15" s="82"/>
      <c r="D15" s="82"/>
      <c r="E15" s="82"/>
      <c r="F15" s="82"/>
      <c r="G15" s="50">
        <v>2428</v>
      </c>
    </row>
    <row r="16" spans="1:7" ht="24.95" customHeight="1" x14ac:dyDescent="0.25">
      <c r="A16" s="53"/>
      <c r="B16" s="86" t="s">
        <v>92</v>
      </c>
      <c r="C16" s="86"/>
      <c r="D16" s="86"/>
      <c r="E16" s="86"/>
      <c r="F16" s="86"/>
      <c r="G16" s="54">
        <v>1059161.96</v>
      </c>
    </row>
    <row r="17" spans="1:7" ht="24.95" customHeight="1" x14ac:dyDescent="0.25">
      <c r="A17" s="49">
        <v>4</v>
      </c>
      <c r="B17" s="51" t="s">
        <v>94</v>
      </c>
      <c r="C17" s="52"/>
      <c r="D17" s="52"/>
      <c r="E17" s="52"/>
      <c r="F17" s="52"/>
      <c r="G17" s="50">
        <v>2924</v>
      </c>
    </row>
    <row r="18" spans="1:7" ht="24.95" customHeight="1" x14ac:dyDescent="0.25">
      <c r="A18" s="49">
        <v>5</v>
      </c>
      <c r="B18" s="82" t="s">
        <v>95</v>
      </c>
      <c r="C18" s="82"/>
      <c r="D18" s="82"/>
      <c r="E18" s="82"/>
      <c r="F18" s="82"/>
      <c r="G18" s="50">
        <v>2588</v>
      </c>
    </row>
    <row r="19" spans="1:7" ht="24.95" customHeight="1" x14ac:dyDescent="0.25">
      <c r="A19" s="49">
        <v>6</v>
      </c>
      <c r="B19" s="82" t="s">
        <v>96</v>
      </c>
      <c r="C19" s="82"/>
      <c r="D19" s="82"/>
      <c r="E19" s="82"/>
      <c r="F19" s="82"/>
      <c r="G19" s="50">
        <v>45311</v>
      </c>
    </row>
    <row r="20" spans="1:7" ht="24.95" customHeight="1" x14ac:dyDescent="0.25">
      <c r="A20" s="49">
        <v>7</v>
      </c>
      <c r="B20" s="51" t="s">
        <v>97</v>
      </c>
      <c r="C20" s="52"/>
      <c r="D20" s="52"/>
      <c r="E20" s="52"/>
      <c r="F20" s="52"/>
      <c r="G20" s="50">
        <v>5098</v>
      </c>
    </row>
    <row r="21" spans="1:7" ht="24.95" customHeight="1" x14ac:dyDescent="0.25">
      <c r="A21" s="83"/>
      <c r="B21" s="86" t="s">
        <v>98</v>
      </c>
      <c r="C21" s="86"/>
      <c r="D21" s="86"/>
      <c r="E21" s="86"/>
      <c r="F21" s="86"/>
      <c r="G21" s="58">
        <v>1481</v>
      </c>
    </row>
    <row r="22" spans="1:7" ht="24.95" customHeight="1" x14ac:dyDescent="0.25">
      <c r="A22" s="84"/>
      <c r="B22" s="86" t="s">
        <v>99</v>
      </c>
      <c r="C22" s="86"/>
      <c r="D22" s="86"/>
      <c r="E22" s="86"/>
      <c r="F22" s="86"/>
      <c r="G22" s="55">
        <v>16</v>
      </c>
    </row>
    <row r="23" spans="1:7" ht="24.95" customHeight="1" x14ac:dyDescent="0.25">
      <c r="A23" s="85"/>
      <c r="B23" s="86" t="s">
        <v>100</v>
      </c>
      <c r="C23" s="86"/>
      <c r="D23" s="86"/>
      <c r="E23" s="86"/>
      <c r="F23" s="86"/>
      <c r="G23" s="54">
        <v>663081</v>
      </c>
    </row>
  </sheetData>
  <mergeCells count="12">
    <mergeCell ref="B16:F16"/>
    <mergeCell ref="A1:G10"/>
    <mergeCell ref="A11:F11"/>
    <mergeCell ref="B12:F12"/>
    <mergeCell ref="B14:F14"/>
    <mergeCell ref="B15:F15"/>
    <mergeCell ref="B18:F18"/>
    <mergeCell ref="B19:F19"/>
    <mergeCell ref="A21:A23"/>
    <mergeCell ref="B21:F21"/>
    <mergeCell ref="B22:F22"/>
    <mergeCell ref="B23:F23"/>
  </mergeCells>
  <pageMargins left="0.7" right="0.7" top="0.75" bottom="0.75" header="0.3" footer="0.3"/>
  <pageSetup scale="4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31512DC5CDB3648884E7C46EDDE7BA9" ma:contentTypeVersion="6" ma:contentTypeDescription="Create a new document." ma:contentTypeScope="" ma:versionID="ab238926d44368f3b9555e0d47d2b559">
  <xsd:schema xmlns:xsd="http://www.w3.org/2001/XMLSchema" xmlns:xs="http://www.w3.org/2001/XMLSchema" xmlns:p="http://schemas.microsoft.com/office/2006/metadata/properties" xmlns:ns2="2e0ae545-8d4a-4729-bfb6-c0204e7bf76a" xmlns:ns3="3e3d9c80-c420-4fb8-a082-5263f299cdc1" targetNamespace="http://schemas.microsoft.com/office/2006/metadata/properties" ma:root="true" ma:fieldsID="18048048f041e0810fe0cf5abfe1f624" ns2:_="" ns3:_="">
    <xsd:import namespace="2e0ae545-8d4a-4729-bfb6-c0204e7bf76a"/>
    <xsd:import namespace="3e3d9c80-c420-4fb8-a082-5263f299cd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ae545-8d4a-4729-bfb6-c0204e7bf7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3d9c80-c420-4fb8-a082-5263f299cd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3E6B13-7510-4ACE-B644-71A91EE6B473}">
  <ds:schemaRefs>
    <ds:schemaRef ds:uri="http://purl.org/dc/elements/1.1/"/>
    <ds:schemaRef ds:uri="http://schemas.microsoft.com/office/2006/metadata/properties"/>
    <ds:schemaRef ds:uri="3e3d9c80-c420-4fb8-a082-5263f299cdc1"/>
    <ds:schemaRef ds:uri="http://purl.org/dc/terms/"/>
    <ds:schemaRef ds:uri="http://schemas.openxmlformats.org/package/2006/metadata/core-properties"/>
    <ds:schemaRef ds:uri="http://schemas.microsoft.com/office/2006/documentManagement/types"/>
    <ds:schemaRef ds:uri="2e0ae545-8d4a-4729-bfb6-c0204e7bf76a"/>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3A280D17-98A3-47EE-8FC3-1B31853112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ae545-8d4a-4729-bfb6-c0204e7bf76a"/>
    <ds:schemaRef ds:uri="3e3d9c80-c420-4fb8-a082-5263f299cd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DBF0EBA-C128-4723-9B18-696F4F3C80C1}">
  <ds:schemaRefs>
    <ds:schemaRef ds:uri="http://schemas.microsoft.com/sharepoint/v3/contenttype/forms"/>
  </ds:schemaRefs>
</ds:datastoreItem>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9</vt:i4>
      </vt:variant>
    </vt:vector>
  </HeadingPairs>
  <TitlesOfParts>
    <vt:vector size="25" baseType="lpstr">
      <vt:lpstr>AES Residential</vt:lpstr>
      <vt:lpstr>AES LIHEAP</vt:lpstr>
      <vt:lpstr>CEI North</vt:lpstr>
      <vt:lpstr>CEI South</vt:lpstr>
      <vt:lpstr>CEI LIHEAP</vt:lpstr>
      <vt:lpstr>Duke Energy</vt:lpstr>
      <vt:lpstr>I&amp;M Dec. 2024</vt:lpstr>
      <vt:lpstr>I&amp;M Jan. 2025</vt:lpstr>
      <vt:lpstr>I&amp;M Feb. 2025</vt:lpstr>
      <vt:lpstr>I&amp;M Apr. 2025</vt:lpstr>
      <vt:lpstr>I&amp;M May 2025</vt:lpstr>
      <vt:lpstr>I&amp;M June 2025</vt:lpstr>
      <vt:lpstr>I&amp;M July 2025</vt:lpstr>
      <vt:lpstr>I&amp;M Aug. 2025</vt:lpstr>
      <vt:lpstr>I&amp;M September 2025</vt:lpstr>
      <vt:lpstr>NIPSCO</vt:lpstr>
      <vt:lpstr>'I&amp;M Apr. 2025'!Print_Area</vt:lpstr>
      <vt:lpstr>'I&amp;M Aug. 2025'!Print_Area</vt:lpstr>
      <vt:lpstr>'I&amp;M Dec. 2024'!Print_Area</vt:lpstr>
      <vt:lpstr>'I&amp;M Feb. 2025'!Print_Area</vt:lpstr>
      <vt:lpstr>'I&amp;M Jan. 2025'!Print_Area</vt:lpstr>
      <vt:lpstr>'I&amp;M July 2025'!Print_Area</vt:lpstr>
      <vt:lpstr>'I&amp;M June 2025'!Print_Area</vt:lpstr>
      <vt:lpstr>'I&amp;M May 2025'!Print_Area</vt:lpstr>
      <vt:lpstr>'I&amp;M September 2025'!Print_Area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2015-07-15T14:01:24Z</dcterms:created>
  <dcterms:modified xsi:type="dcterms:W3CDTF">2025-11-17T15:04:12Z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0x010100631512DC5CDB3648884E7C46EDDE7BA9</vt:lpwstr>
  </property>
  <property fmtid="{D5CDD505-2E9C-101B-9397-08002B2CF9AE}" pid="3" name="MSIP_Label_e3ac3a1a-de19-428b-b395-6d250d7743fb_Enabled">
    <vt:lpwstr>true</vt:lpwstr>
  </property>
  <property fmtid="{D5CDD505-2E9C-101B-9397-08002B2CF9AE}" pid="4" name="MSIP_Label_e3ac3a1a-de19-428b-b395-6d250d7743fb_SetDate">
    <vt:lpwstr>2022-11-16T14:37:02Z</vt:lpwstr>
  </property>
  <property fmtid="{D5CDD505-2E9C-101B-9397-08002B2CF9AE}" pid="5" name="MSIP_Label_e3ac3a1a-de19-428b-b395-6d250d7743fb_Method">
    <vt:lpwstr>Standard</vt:lpwstr>
  </property>
  <property fmtid="{D5CDD505-2E9C-101B-9397-08002B2CF9AE}" pid="6" name="MSIP_Label_e3ac3a1a-de19-428b-b395-6d250d7743fb_Name">
    <vt:lpwstr>Internal Use Only</vt:lpwstr>
  </property>
  <property fmtid="{D5CDD505-2E9C-101B-9397-08002B2CF9AE}" pid="7" name="MSIP_Label_e3ac3a1a-de19-428b-b395-6d250d7743fb_SiteId">
    <vt:lpwstr>88cc5fd7-fd78-44b6-ad75-b6915088974f</vt:lpwstr>
  </property>
  <property fmtid="{D5CDD505-2E9C-101B-9397-08002B2CF9AE}" pid="8" name="MSIP_Label_e3ac3a1a-de19-428b-b395-6d250d7743fb_ActionId">
    <vt:lpwstr>642ee591-b18f-49e9-ab8b-ccb70ab79c66</vt:lpwstr>
  </property>
  <property fmtid="{D5CDD505-2E9C-101B-9397-08002B2CF9AE}" pid="9" name="MSIP_Label_e3ac3a1a-de19-428b-b395-6d250d7743fb_ContentBits">
    <vt:lpwstr>0</vt:lpwstr>
  </property>
</Properties>
</file>