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gov-my.sharepoint.com/personal/hasandhu_oucc_in_gov/Documents/Documents/"/>
    </mc:Choice>
  </mc:AlternateContent>
  <xr:revisionPtr revIDLastSave="3" documentId="8_{015201DE-61B2-480B-8056-AD762EB2D7F8}" xr6:coauthVersionLast="47" xr6:coauthVersionMax="47" xr10:uidLastSave="{6B74CB69-1829-41A6-9286-82E92E57580A}"/>
  <bookViews>
    <workbookView xWindow="-110" yWindow="-110" windowWidth="19420" windowHeight="10420" firstSheet="4" activeTab="9" xr2:uid="{9B90C21F-36CF-4D18-988A-CDBF8470B7A0}"/>
  </bookViews>
  <sheets>
    <sheet name="AES Residential" sheetId="5" r:id="rId1"/>
    <sheet name="AES Residential with LIHEAP" sheetId="6" r:id="rId2"/>
    <sheet name="CEI North" sheetId="14" r:id="rId3"/>
    <sheet name="CEI South" sheetId="15" r:id="rId4"/>
    <sheet name="CEI LIHEAP" sheetId="16" r:id="rId5"/>
    <sheet name="Duke Energy" sheetId="10" r:id="rId6"/>
    <sheet name="I&amp;M June" sheetId="12" r:id="rId7"/>
    <sheet name="I&amp;M July" sheetId="13" r:id="rId8"/>
    <sheet name="I&amp;M August" sheetId="11" r:id="rId9"/>
    <sheet name="NIPSCO" sheetId="17" r:id="rId10"/>
  </sheets>
  <externalReferences>
    <externalReference r:id="rId11"/>
  </externalReferences>
  <definedNames>
    <definedName name="_xlnm.Print_Area" localSheetId="8">'I&amp;M August'!$A$1:$G$23</definedName>
    <definedName name="_xlnm.Print_Area" localSheetId="7">'I&amp;M July'!$A$1:$G$23</definedName>
    <definedName name="_xlnm.Print_Area" localSheetId="6">'I&amp;M June'!$A$1:$G$23</definedName>
    <definedName name="Utilities">[1]!UtilityNames[Utility Names]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6" l="1"/>
  <c r="H16" i="15"/>
  <c r="H14" i="15"/>
  <c r="H13" i="15"/>
  <c r="H12" i="15"/>
  <c r="H11" i="15"/>
  <c r="H10" i="15"/>
  <c r="H9" i="15"/>
  <c r="H8" i="15"/>
  <c r="H7" i="15"/>
  <c r="H6" i="15"/>
  <c r="H5" i="15"/>
  <c r="B5" i="15"/>
  <c r="H4" i="15"/>
  <c r="G16" i="14"/>
  <c r="G14" i="14"/>
  <c r="G13" i="14"/>
  <c r="G12" i="14"/>
  <c r="G11" i="14"/>
  <c r="G10" i="14"/>
  <c r="G9" i="14"/>
  <c r="G8" i="14"/>
  <c r="G7" i="14"/>
  <c r="G6" i="14"/>
  <c r="G5" i="14"/>
  <c r="B5" i="14"/>
  <c r="G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Jett, Tim</author>
  </authors>
  <commentList>
    <comment ref="B10" authorId="0" shapeId="0" xr:uid="{1027E0C7-A036-4127-AA56-07EEC5A12AD8}">
      <text>
        <r>
          <rPr>
            <b/>
            <sz val="9"/>
            <color indexed="81"/>
            <rFont val="Tahoma"/>
            <family val="2"/>
          </rPr>
          <t>Jett, Tim:</t>
        </r>
        <r>
          <rPr>
            <sz val="9"/>
            <color indexed="81"/>
            <rFont val="Tahoma"/>
            <family val="2"/>
          </rPr>
          <t xml:space="preserve">
Verified new information during validation</t>
        </r>
      </text>
    </comment>
    <comment ref="C10" authorId="0" shapeId="0" xr:uid="{2E09B278-FEB2-4032-809E-BA6DF4C95067}">
      <text>
        <r>
          <rPr>
            <b/>
            <sz val="9"/>
            <color indexed="81"/>
            <rFont val="Tahoma"/>
            <family val="2"/>
          </rPr>
          <t>Jett, Tim:</t>
        </r>
        <r>
          <rPr>
            <sz val="9"/>
            <color indexed="81"/>
            <rFont val="Tahoma"/>
            <family val="2"/>
          </rPr>
          <t xml:space="preserve">
Verified new information during validation
</t>
        </r>
      </text>
    </comment>
  </commentList>
</comments>
</file>

<file path=xl/sharedStrings.xml><?xml version="1.0" encoding="utf-8"?>
<sst xmlns="http://schemas.openxmlformats.org/spreadsheetml/2006/main" count="172" uniqueCount="104">
  <si>
    <t>AES Indiana Residential Account Data</t>
  </si>
  <si>
    <t>Year</t>
  </si>
  <si>
    <t>Month</t>
  </si>
  <si>
    <t>Number of Accounts (1)</t>
  </si>
  <si>
    <t>Accounts with 60 Day Arrears (2)</t>
  </si>
  <si>
    <t>60 Day Arrears Amount (3)</t>
  </si>
  <si>
    <t>Number of Accounts on Pay Extensions (4)</t>
  </si>
  <si>
    <t>Pay Extension Account Balances (5)</t>
  </si>
  <si>
    <t>Count of Disconnect Notices</t>
  </si>
  <si>
    <t>Count of Disconnections Due to Nonpayment (6)</t>
  </si>
  <si>
    <t>Count of Reconnections After Disconnection Due to Nonpayment (7)</t>
  </si>
  <si>
    <t>Number of Disconnection Noitces Sent Due to Nonpayment (8)</t>
  </si>
  <si>
    <t>AES Indiana Residential with LIHEAP Account Data</t>
  </si>
  <si>
    <t>Number of Accounts (9)</t>
  </si>
  <si>
    <t>Accounts with 30 Day Arrears (10)</t>
  </si>
  <si>
    <t>30 Day Arrears Amount (11)</t>
  </si>
  <si>
    <t>Indiana Gas Company, Inc. d/b/a CenterPoint Energy Indiana North</t>
  </si>
  <si>
    <t>(1)</t>
  </si>
  <si>
    <t>(2)</t>
  </si>
  <si>
    <t>(3)</t>
  </si>
  <si>
    <t>(4)</t>
  </si>
  <si>
    <t>(5)</t>
  </si>
  <si>
    <t>(6)</t>
  </si>
  <si>
    <t>(7)</t>
  </si>
  <si>
    <t>(8)</t>
  </si>
  <si>
    <t>Number of Residential Accounts</t>
  </si>
  <si>
    <t># Accounts with 60+ Day Arrears</t>
  </si>
  <si>
    <t>Total Balance with 60+ Days Arrears</t>
  </si>
  <si>
    <t>Number of Accounts on Active Payment Arrangements</t>
  </si>
  <si>
    <t>Total Balance of Active Payment Arrangements</t>
  </si>
  <si>
    <t>Number of Disconnections</t>
  </si>
  <si>
    <t xml:space="preserve">Number of Reconnections </t>
  </si>
  <si>
    <t>Number of Disconnect Notices</t>
  </si>
  <si>
    <t>Southern Indiana Gas and Electric Company Company d/b/a CenterPoint Energy Indiana South</t>
  </si>
  <si>
    <t>Number of Residential Gas Accounts</t>
  </si>
  <si>
    <t>Number of Residential Electric Accounts</t>
  </si>
  <si>
    <t># Accounts with 60+ Days Arrears</t>
  </si>
  <si>
    <t>(9)</t>
  </si>
  <si>
    <t>(10)</t>
  </si>
  <si>
    <t>(11)</t>
  </si>
  <si>
    <t>Number of Accounts</t>
  </si>
  <si>
    <t>Number of Accounts Past Due</t>
  </si>
  <si>
    <t>Total Balance with 1+ Days Arrears</t>
  </si>
  <si>
    <r>
      <t>11</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</si>
  <si>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The decrease in number of accounts is due to the annual restart of the LIHEAP program.</t>
    </r>
  </si>
  <si>
    <t>Duke Energy Indiana Residential &amp; Low Income Eligible Customer Report</t>
  </si>
  <si>
    <t>General Residential Customers</t>
  </si>
  <si>
    <t>Total Number of Accounts</t>
  </si>
  <si>
    <t>Number of Accounts Sent Notice of Disconnection for Nonpayment</t>
  </si>
  <si>
    <t>Number of Service Disconnections for Nonpayment</t>
  </si>
  <si>
    <t>Number of Service Restorations after Disconnection for Nonpayment</t>
  </si>
  <si>
    <t>Number of unpaid accounts - 60 or greater days</t>
  </si>
  <si>
    <t>Dollar value of unpaid accounts - 60 or greater days</t>
  </si>
  <si>
    <t>Number of Payment Agreements (deferred payment arrangements)</t>
  </si>
  <si>
    <t>Dollar value of unpaid Payment Agreements (deferred payment arrangements) accounts</t>
  </si>
  <si>
    <t xml:space="preserve">Indiana Energy Assistance Program (IEAP) Customers </t>
  </si>
  <si>
    <t xml:space="preserve">Total </t>
  </si>
  <si>
    <t xml:space="preserve">Total number of residential accounts </t>
  </si>
  <si>
    <t xml:space="preserve">Number of residential accounts in arrears by 60 or more days </t>
  </si>
  <si>
    <t>a. Total dollars of arrears</t>
  </si>
  <si>
    <t>Number of residential accounts on active payment arrangements</t>
  </si>
  <si>
    <t xml:space="preserve">Number of residential disconnections due to nonpayment </t>
  </si>
  <si>
    <t xml:space="preserve">Number of residential reconnections after disconnection due to nonpayment </t>
  </si>
  <si>
    <t xml:space="preserve">Number of residential disconnection notices sent due to nonpayment </t>
  </si>
  <si>
    <t xml:space="preserve">Number of residential accounts receiving assistance under the LIHEAP program </t>
  </si>
  <si>
    <t xml:space="preserve">a. Number of accounts past due </t>
  </si>
  <si>
    <t xml:space="preserve">b. Number of accounts that are disconnected due to nonpayment </t>
  </si>
  <si>
    <t xml:space="preserve">c. Total dollars owed </t>
  </si>
  <si>
    <t xml:space="preserve">NIPSCO Residential Account Data </t>
  </si>
  <si>
    <t>Number of Accounts-Gas</t>
  </si>
  <si>
    <t>Number of Accounts-Electric</t>
  </si>
  <si>
    <t>60+ Day Arrears Amount</t>
  </si>
  <si>
    <t>Number of Accounts with 60+ Day Arrears</t>
  </si>
  <si>
    <t>Number of Accounts on Pay Arrangements-Combo</t>
  </si>
  <si>
    <t>Number of Accounts on Pay Arrangements-Electric</t>
  </si>
  <si>
    <t>Number of Accounts on Pay Arrangements-Gas</t>
  </si>
  <si>
    <t xml:space="preserve">Total Balance on Pay Arrangements-Combo </t>
  </si>
  <si>
    <t>Total Balance on Pay Arrangements-Electric</t>
  </si>
  <si>
    <t>Total Balance on Pay Arrangements -Gas</t>
  </si>
  <si>
    <t>Number of Disconnections from Non-Payment</t>
  </si>
  <si>
    <t>Number of  Reconnections from Non-Payment Disconnections</t>
  </si>
  <si>
    <t>Number of Disconnection Notices Sent for Non-Payment</t>
  </si>
  <si>
    <t xml:space="preserve">Number of LIHEAP Customers Disconnected if Applicable </t>
  </si>
  <si>
    <t>Number of Accounts Certified as Eligible for LIHEAP*</t>
  </si>
  <si>
    <t>Number of Accounts Eligible for LIHEAP and Past Due*</t>
  </si>
  <si>
    <t>Number of Accounts Eligible for LIHEAP and Past Due-Gas***</t>
  </si>
  <si>
    <t>Number of Accounts Eligible for LIHEAP and Past Due-Electric***</t>
  </si>
  <si>
    <t>Total Revenues Owed on Accounts Eligible for LIHEAP and Past Due*</t>
  </si>
  <si>
    <t>n/a</t>
  </si>
  <si>
    <t>0**</t>
  </si>
  <si>
    <t>LIHEAP past due data is not available for August 2022</t>
  </si>
  <si>
    <t xml:space="preserve">**The query was adjusted beginning with the December 2022 numbers to adjust for customers who were disconnected and susequently received LIHEAP approval, which typically means reconnection during the moratorium period.  The remainder of 2022  was adjusted to reflect this change.  </t>
  </si>
  <si>
    <t xml:space="preserve">***Beginning with 2023 data, NIPSCO has broken out the LIHEAP accounts past due for gas and electric.  The Company continues to provide the total number as well. </t>
  </si>
  <si>
    <t>Sep 2022</t>
  </si>
  <si>
    <t>Oct 2022</t>
  </si>
  <si>
    <t>Nov 2022</t>
  </si>
  <si>
    <t>Dec 2022</t>
  </si>
  <si>
    <t>Jan 2023</t>
  </si>
  <si>
    <t>June 2023</t>
  </si>
  <si>
    <t>July 2023</t>
  </si>
  <si>
    <t>Aug 2023</t>
  </si>
  <si>
    <t>Total Centerpoint Energy Indiana LIHEAP Account Data as of 9/30/2023</t>
  </si>
  <si>
    <t>n/a*</t>
  </si>
  <si>
    <t>*New Energy Assistance Enrollments per month.  The number "resets" each October for the subsequent program year. Due to timing of when the data is cleared, data is not available for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</si>
</sst>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vertAlign val="superscript"/>
      <sz val="11"/>
      <color theme="1"/>
      <name val="Calibri"/>
      <family val="2"/>
      <scheme val="minor"/>
    </font>
    <font>
      <sz val="11"/>
      <color rgb="FF000000"/>
      <name val="Calibri"/>
      <family val="2"/>
      <scheme val="minor"/>
    </font>
    <font>
      <b/>
      <sz val="20"/>
      <color rgb="FF0070C0"/>
      <name val="Calibri"/>
      <family val="2"/>
      <scheme val="minor"/>
    </font>
    <font>
      <b/>
      <sz val="14"/>
      <color rgb="FF0070C0"/>
      <name val="Calibri"/>
      <family val="2"/>
      <scheme val="minor"/>
    </font>
    <font>
      <b/>
      <sz val="12"/>
      <color rgb="FF0070C0"/>
      <name val="Calibri"/>
      <family val="2"/>
      <scheme val="minor"/>
    </font>
    <font>
      <b/>
      <sz val="12"/>
      <color theme="1"/>
      <name val="Arial"/>
      <family val="2"/>
    </font>
    <font>
      <sz val="11"/>
      <name val="Arial"/>
      <family val="2"/>
    </font>
    <font>
      <sz val="12"/>
      <name val="Arial"/>
      <family val="2"/>
    </font>
    <font>
      <sz val="12"/>
      <color theme="1"/>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3"/>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9" tint="0.79998168889431442"/>
        <bgColor indexed="64"/>
      </patternFill>
    </fill>
  </fills>
  <borders count="11">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3" fontId="4" fillId="2" borderId="0" xfId="0" applyNumberFormat="1" applyFont="1" applyFill="1" applyAlignment="1">
      <alignment horizontal="center" wrapText="1"/>
    </xf>
    <xf numFmtId="164" fontId="2" fillId="2" borderId="0" xfId="0" quotePrefix="1" applyNumberFormat="1" applyFont="1" applyFill="1" applyAlignment="1">
      <alignment horizontal="center" wrapText="1"/>
    </xf>
    <xf numFmtId="0" fontId="3" fillId="0" borderId="0" xfId="0" applyFont="1"/>
    <xf numFmtId="0" fontId="2" fillId="2" borderId="0" xfId="0" applyFont="1" applyFill="1" applyAlignment="1">
      <alignment horizontal="center"/>
    </xf>
    <xf numFmtId="164" fontId="2" fillId="2" borderId="0" xfId="0" applyNumberFormat="1" applyFont="1" applyFill="1" applyAlignment="1">
      <alignment horizontal="center" wrapText="1"/>
    </xf>
    <xf numFmtId="3" fontId="2" fillId="2" borderId="0" xfId="0" applyNumberFormat="1" applyFont="1" applyFill="1" applyAlignment="1">
      <alignment horizontal="center" wrapText="1"/>
    </xf>
    <xf numFmtId="0" fontId="0" fillId="0" borderId="1" xfId="0" applyBorder="1" applyAlignment="1">
      <alignment horizontal="center"/>
    </xf>
    <xf numFmtId="3" fontId="0" fillId="0" borderId="2" xfId="0" applyNumberFormat="1" applyBorder="1" applyAlignment="1">
      <alignment horizontal="center"/>
    </xf>
    <xf numFmtId="165" fontId="0" fillId="0" borderId="2" xfId="2" applyNumberFormat="1" applyFont="1" applyFill="1" applyBorder="1" applyAlignment="1">
      <alignment horizontal="center"/>
    </xf>
    <xf numFmtId="0" fontId="0" fillId="3" borderId="1" xfId="0" applyFill="1" applyBorder="1" applyAlignment="1">
      <alignment horizontal="center"/>
    </xf>
    <xf numFmtId="3" fontId="0" fillId="3" borderId="2" xfId="0" applyNumberFormat="1" applyFill="1" applyBorder="1" applyAlignment="1">
      <alignment horizontal="center"/>
    </xf>
    <xf numFmtId="165" fontId="0" fillId="3" borderId="2" xfId="2" applyNumberFormat="1" applyFont="1" applyFill="1" applyBorder="1" applyAlignment="1">
      <alignment horizontal="center"/>
    </xf>
    <xf numFmtId="164" fontId="0" fillId="0" borderId="0" xfId="0" applyNumberFormat="1"/>
    <xf numFmtId="3" fontId="0" fillId="0" borderId="0" xfId="0" applyNumberFormat="1"/>
    <xf numFmtId="3" fontId="0" fillId="0" borderId="3" xfId="0" applyNumberFormat="1" applyBorder="1" applyAlignment="1">
      <alignment horizontal="center"/>
    </xf>
    <xf numFmtId="164" fontId="0" fillId="0" borderId="3" xfId="0" applyNumberFormat="1" applyBorder="1" applyAlignment="1">
      <alignment horizontal="center"/>
    </xf>
    <xf numFmtId="3" fontId="0" fillId="3" borderId="3" xfId="0" applyNumberFormat="1" applyFill="1" applyBorder="1" applyAlignment="1">
      <alignment horizontal="center"/>
    </xf>
    <xf numFmtId="164" fontId="0" fillId="3" borderId="2" xfId="0" applyNumberFormat="1" applyFill="1" applyBorder="1" applyAlignment="1">
      <alignment horizontal="center"/>
    </xf>
    <xf numFmtId="0" fontId="0" fillId="0" borderId="1" xfId="0" quotePrefix="1" applyBorder="1" applyAlignment="1">
      <alignment horizontal="center"/>
    </xf>
    <xf numFmtId="0" fontId="0" fillId="0" borderId="0" xfId="0" quotePrefix="1"/>
    <xf numFmtId="0" fontId="0" fillId="3" borderId="0" xfId="0" applyFill="1" applyAlignment="1">
      <alignment horizontal="center"/>
    </xf>
    <xf numFmtId="3" fontId="0" fillId="4" borderId="0" xfId="0" applyNumberFormat="1" applyFill="1" applyAlignment="1">
      <alignment horizontal="center"/>
    </xf>
    <xf numFmtId="164" fontId="0" fillId="4" borderId="0" xfId="0" applyNumberFormat="1" applyFill="1" applyAlignment="1">
      <alignment horizontal="center"/>
    </xf>
    <xf numFmtId="0" fontId="0" fillId="4" borderId="0" xfId="0" applyFill="1"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0" fontId="0" fillId="4" borderId="0" xfId="0" applyFill="1"/>
    <xf numFmtId="0" fontId="2" fillId="2" borderId="5" xfId="0" applyFont="1" applyFill="1" applyBorder="1" applyAlignment="1">
      <alignment horizontal="center"/>
    </xf>
    <xf numFmtId="164" fontId="2" fillId="2" borderId="5" xfId="0" applyNumberFormat="1" applyFont="1" applyFill="1" applyBorder="1" applyAlignment="1">
      <alignment horizontal="center" wrapText="1"/>
    </xf>
    <xf numFmtId="3" fontId="2" fillId="2" borderId="5" xfId="0" applyNumberFormat="1" applyFont="1" applyFill="1" applyBorder="1" applyAlignment="1">
      <alignment horizontal="center" wrapText="1"/>
    </xf>
    <xf numFmtId="0" fontId="0" fillId="3" borderId="5" xfId="0" applyFill="1" applyBorder="1" applyAlignment="1">
      <alignment horizontal="center"/>
    </xf>
    <xf numFmtId="3" fontId="0" fillId="3" borderId="5" xfId="0" applyNumberFormat="1" applyFill="1" applyBorder="1" applyAlignment="1">
      <alignment horizontal="center"/>
    </xf>
    <xf numFmtId="164" fontId="0" fillId="3" borderId="5" xfId="0" applyNumberFormat="1" applyFill="1" applyBorder="1" applyAlignment="1">
      <alignment horizontal="center"/>
    </xf>
    <xf numFmtId="44" fontId="0" fillId="3" borderId="5" xfId="0" applyNumberFormat="1" applyFill="1" applyBorder="1" applyAlignment="1">
      <alignment horizontal="center"/>
    </xf>
    <xf numFmtId="44" fontId="0" fillId="3" borderId="5" xfId="2" applyFont="1" applyFill="1" applyBorder="1" applyAlignment="1">
      <alignment horizontal="center"/>
    </xf>
    <xf numFmtId="166" fontId="0" fillId="3" borderId="5" xfId="1" applyNumberFormat="1" applyFont="1" applyFill="1" applyBorder="1" applyAlignment="1"/>
    <xf numFmtId="0" fontId="0" fillId="0" borderId="5" xfId="0" applyBorder="1" applyAlignment="1">
      <alignment horizontal="center"/>
    </xf>
    <xf numFmtId="3" fontId="0" fillId="5" borderId="5" xfId="0" applyNumberFormat="1" applyFill="1" applyBorder="1" applyAlignment="1">
      <alignment horizontal="center"/>
    </xf>
    <xf numFmtId="164" fontId="0" fillId="0" borderId="5" xfId="0" applyNumberFormat="1" applyBorder="1" applyAlignment="1">
      <alignment horizontal="center"/>
    </xf>
    <xf numFmtId="3" fontId="0" fillId="0" borderId="5" xfId="0" applyNumberFormat="1" applyBorder="1" applyAlignment="1">
      <alignment horizontal="center"/>
    </xf>
    <xf numFmtId="44" fontId="0" fillId="0" borderId="5" xfId="0" applyNumberFormat="1" applyBorder="1" applyAlignment="1">
      <alignment horizontal="center"/>
    </xf>
    <xf numFmtId="44" fontId="0" fillId="0" borderId="5" xfId="2" applyFont="1" applyBorder="1" applyAlignment="1">
      <alignment horizontal="center"/>
    </xf>
    <xf numFmtId="166" fontId="0" fillId="6" borderId="5" xfId="1" applyNumberFormat="1" applyFont="1" applyFill="1" applyBorder="1" applyAlignment="1"/>
    <xf numFmtId="3" fontId="0" fillId="6" borderId="5" xfId="0" applyNumberFormat="1" applyFill="1" applyBorder="1" applyAlignment="1">
      <alignment horizontal="center"/>
    </xf>
    <xf numFmtId="3" fontId="6" fillId="0" borderId="6" xfId="0" applyNumberFormat="1" applyFont="1" applyBorder="1" applyAlignment="1">
      <alignment horizontal="center"/>
    </xf>
    <xf numFmtId="44" fontId="0" fillId="0" borderId="7" xfId="2" applyFont="1" applyFill="1" applyBorder="1" applyAlignment="1">
      <alignment horizontal="center"/>
    </xf>
    <xf numFmtId="0" fontId="7" fillId="5" borderId="5" xfId="0" applyFont="1" applyFill="1" applyBorder="1" applyAlignment="1">
      <alignment wrapText="1"/>
    </xf>
    <xf numFmtId="0" fontId="0" fillId="5" borderId="5" xfId="0" applyFill="1" applyBorder="1"/>
    <xf numFmtId="0" fontId="0" fillId="5" borderId="5" xfId="0" applyFill="1" applyBorder="1" applyAlignment="1">
      <alignment horizontal="left" wrapText="1"/>
    </xf>
    <xf numFmtId="0" fontId="8" fillId="5" borderId="5" xfId="0" applyFont="1" applyFill="1" applyBorder="1" applyAlignment="1">
      <alignment horizontal="left" wrapText="1"/>
    </xf>
    <xf numFmtId="49" fontId="9" fillId="5" borderId="5" xfId="0" applyNumberFormat="1" applyFont="1" applyFill="1" applyBorder="1" applyAlignment="1">
      <alignment horizontal="center"/>
    </xf>
    <xf numFmtId="49" fontId="9" fillId="0" borderId="0" xfId="0" applyNumberFormat="1" applyFont="1" applyAlignment="1">
      <alignment horizontal="center"/>
    </xf>
    <xf numFmtId="0" fontId="0" fillId="5" borderId="5" xfId="0" applyFill="1" applyBorder="1" applyAlignment="1">
      <alignment horizontal="left" vertical="center" wrapText="1"/>
    </xf>
    <xf numFmtId="3" fontId="0" fillId="0" borderId="5" xfId="0" applyNumberFormat="1" applyBorder="1"/>
    <xf numFmtId="3" fontId="0" fillId="5" borderId="5" xfId="0" applyNumberFormat="1" applyFill="1" applyBorder="1"/>
    <xf numFmtId="0" fontId="0" fillId="5" borderId="5" xfId="0" applyFill="1" applyBorder="1" applyAlignment="1">
      <alignment vertical="center" wrapText="1"/>
    </xf>
    <xf numFmtId="3" fontId="0" fillId="0" borderId="5" xfId="0" applyNumberFormat="1" applyBorder="1" applyAlignment="1">
      <alignment vertical="center"/>
    </xf>
    <xf numFmtId="164" fontId="0" fillId="0" borderId="5" xfId="0" applyNumberFormat="1" applyBorder="1" applyAlignment="1">
      <alignment vertical="center"/>
    </xf>
    <xf numFmtId="164" fontId="0" fillId="5" borderId="5" xfId="0" applyNumberFormat="1" applyFill="1" applyBorder="1"/>
    <xf numFmtId="0" fontId="0" fillId="5" borderId="5" xfId="0" applyFill="1" applyBorder="1" applyAlignment="1">
      <alignment wrapText="1"/>
    </xf>
    <xf numFmtId="0" fontId="0" fillId="0" borderId="0" xfId="0" applyAlignment="1">
      <alignment horizontal="center"/>
    </xf>
    <xf numFmtId="0" fontId="10" fillId="4" borderId="5" xfId="0" applyFont="1" applyFill="1" applyBorder="1" applyAlignment="1">
      <alignment horizontal="center" vertical="center"/>
    </xf>
    <xf numFmtId="0" fontId="11" fillId="7" borderId="5" xfId="0" applyFont="1" applyFill="1" applyBorder="1" applyAlignment="1">
      <alignment horizontal="center" vertical="center"/>
    </xf>
    <xf numFmtId="3" fontId="13" fillId="0" borderId="5" xfId="0" applyNumberFormat="1" applyFont="1" applyBorder="1" applyAlignment="1">
      <alignment horizontal="center"/>
    </xf>
    <xf numFmtId="0" fontId="12" fillId="7" borderId="5" xfId="0" applyFont="1" applyFill="1" applyBorder="1" applyAlignment="1">
      <alignment vertical="center"/>
    </xf>
    <xf numFmtId="0" fontId="0" fillId="7" borderId="5" xfId="0" applyFill="1" applyBorder="1"/>
    <xf numFmtId="0" fontId="11" fillId="0" borderId="5" xfId="0" applyFont="1" applyBorder="1" applyAlignment="1">
      <alignment horizontal="center" vertical="center"/>
    </xf>
    <xf numFmtId="6" fontId="13" fillId="0" borderId="5" xfId="0" applyNumberFormat="1" applyFont="1" applyBorder="1" applyAlignment="1">
      <alignment horizontal="center"/>
    </xf>
    <xf numFmtId="0" fontId="13" fillId="0" borderId="5" xfId="0" applyFont="1" applyBorder="1" applyAlignment="1">
      <alignment horizontal="center"/>
    </xf>
    <xf numFmtId="8" fontId="13" fillId="0" borderId="5" xfId="0" applyNumberFormat="1" applyFont="1" applyBorder="1" applyAlignment="1">
      <alignment horizontal="center"/>
    </xf>
    <xf numFmtId="49" fontId="9" fillId="0" borderId="5" xfId="0" applyNumberFormat="1" applyFont="1" applyBorder="1" applyAlignment="1">
      <alignment horizontal="center"/>
    </xf>
    <xf numFmtId="3" fontId="0" fillId="0" borderId="10" xfId="0" applyNumberFormat="1" applyBorder="1"/>
    <xf numFmtId="3" fontId="0" fillId="5" borderId="5" xfId="0" applyNumberFormat="1" applyFill="1" applyBorder="1" applyAlignment="1">
      <alignment vertical="center"/>
    </xf>
    <xf numFmtId="3" fontId="0" fillId="0" borderId="10" xfId="0" applyNumberFormat="1" applyBorder="1" applyAlignment="1">
      <alignment vertical="center"/>
    </xf>
    <xf numFmtId="164" fontId="0" fillId="5" borderId="5" xfId="0" applyNumberFormat="1" applyFill="1" applyBorder="1" applyAlignment="1">
      <alignment vertical="center"/>
    </xf>
    <xf numFmtId="164" fontId="0" fillId="0" borderId="10" xfId="0" applyNumberFormat="1" applyBorder="1" applyAlignment="1">
      <alignment vertical="center"/>
    </xf>
    <xf numFmtId="164" fontId="0" fillId="0" borderId="0" xfId="0" applyNumberFormat="1" applyAlignment="1">
      <alignment vertical="center"/>
    </xf>
    <xf numFmtId="164" fontId="0" fillId="0" borderId="10" xfId="0" applyNumberFormat="1" applyBorder="1"/>
    <xf numFmtId="3" fontId="9" fillId="5" borderId="5" xfId="0" applyNumberFormat="1" applyFont="1" applyFill="1" applyBorder="1" applyAlignment="1">
      <alignment horizontal="center"/>
    </xf>
    <xf numFmtId="3" fontId="13" fillId="0" borderId="5" xfId="1" applyNumberFormat="1" applyFont="1" applyBorder="1" applyAlignment="1">
      <alignment horizontal="center"/>
    </xf>
    <xf numFmtId="3" fontId="4" fillId="2" borderId="0" xfId="0" applyNumberFormat="1" applyFont="1" applyFill="1" applyAlignment="1">
      <alignment horizontal="center" wrapText="1"/>
    </xf>
    <xf numFmtId="0" fontId="12" fillId="0" borderId="5" xfId="0" applyFont="1" applyBorder="1" applyAlignment="1">
      <alignment horizontal="left" vertical="center"/>
    </xf>
    <xf numFmtId="0" fontId="12" fillId="7" borderId="5" xfId="0" applyFont="1" applyFill="1" applyBorder="1" applyAlignment="1">
      <alignment horizontal="lef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5" xfId="0" applyFill="1" applyBorder="1" applyAlignment="1">
      <alignment horizontal="center" vertical="center"/>
    </xf>
    <xf numFmtId="3" fontId="4" fillId="2" borderId="4" xfId="0" applyNumberFormat="1"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75EA5C0A-3A0F-4209-9FA5-95EE94588D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19BA650D-AF1B-4B2F-B399-D48CB1E878B6}"/>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June 2023 Report </a:t>
          </a:r>
          <a:endParaRPr lang="en-US" sz="15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3814F8D6-731F-4A1B-8C63-7F60217626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FA0D06AE-4271-4D8B-B20D-437888B531D0}"/>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July 2023 Report </a:t>
          </a:r>
          <a:endParaRPr lang="en-US" sz="15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E2F9FC24-A3A0-412B-B8D3-C9EACA0390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0B961287-AF5F-4248-9D13-CD2CE4AC090A}"/>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August 2023 Report </a:t>
          </a:r>
          <a:endParaRPr lang="en-US" sz="15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308615\Documents\U-20757_Reporting_Septembe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ata Clarification"/>
      <sheetName val="NormalizedData"/>
      <sheetName val="SourceData"/>
      <sheetName val="U-20757_Reporting_September 20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5EFE-5A77-46CF-9358-C00FC085FD86}">
  <dimension ref="A1:K25"/>
  <sheetViews>
    <sheetView zoomScaleNormal="100" workbookViewId="0">
      <pane ySplit="2" topLeftCell="A3" activePane="bottomLeft" state="frozen"/>
      <selection pane="bottomLeft" activeCell="E13" sqref="E13"/>
    </sheetView>
  </sheetViews>
  <sheetFormatPr defaultRowHeight="14.5" x14ac:dyDescent="0.35"/>
  <cols>
    <col min="1" max="1" width="5" bestFit="1" customWidth="1"/>
    <col min="2" max="2" width="7" bestFit="1" customWidth="1"/>
    <col min="3" max="3" width="11.7265625" style="13" customWidth="1"/>
    <col min="4" max="4" width="11.7265625" style="14" customWidth="1"/>
    <col min="5" max="5" width="11.7265625" customWidth="1"/>
    <col min="6" max="6" width="11.7265625" style="14" customWidth="1"/>
    <col min="7" max="7" width="11.7265625" customWidth="1"/>
    <col min="8" max="8" width="10.7265625" hidden="1" customWidth="1"/>
    <col min="9" max="9" width="14.54296875" bestFit="1" customWidth="1"/>
    <col min="10" max="10" width="14.1796875" bestFit="1" customWidth="1"/>
    <col min="11" max="11" width="14" customWidth="1"/>
  </cols>
  <sheetData>
    <row r="1" spans="1:11" ht="18.75" customHeight="1" x14ac:dyDescent="0.45">
      <c r="A1" s="81" t="s">
        <v>0</v>
      </c>
      <c r="B1" s="81"/>
      <c r="C1" s="81"/>
      <c r="D1" s="81"/>
      <c r="E1" s="81"/>
      <c r="F1" s="81"/>
      <c r="G1" s="81"/>
      <c r="H1" s="81"/>
      <c r="I1" s="81"/>
      <c r="J1" s="81"/>
      <c r="K1" s="81"/>
    </row>
    <row r="2" spans="1:11" ht="101.5" x14ac:dyDescent="0.35">
      <c r="A2" s="4" t="s">
        <v>1</v>
      </c>
      <c r="B2" s="4" t="s">
        <v>2</v>
      </c>
      <c r="C2" s="5" t="s">
        <v>3</v>
      </c>
      <c r="D2" s="6" t="s">
        <v>4</v>
      </c>
      <c r="E2" s="6" t="s">
        <v>5</v>
      </c>
      <c r="F2" s="6" t="s">
        <v>6</v>
      </c>
      <c r="G2" s="6" t="s">
        <v>7</v>
      </c>
      <c r="H2" s="6" t="s">
        <v>8</v>
      </c>
      <c r="I2" s="6" t="s">
        <v>9</v>
      </c>
      <c r="J2" s="6" t="s">
        <v>10</v>
      </c>
      <c r="K2" s="6" t="s">
        <v>11</v>
      </c>
    </row>
    <row r="3" spans="1:11" x14ac:dyDescent="0.35">
      <c r="A3">
        <v>2022</v>
      </c>
      <c r="B3" s="21">
        <v>9</v>
      </c>
      <c r="C3" s="22">
        <v>420149</v>
      </c>
      <c r="D3" s="22">
        <v>38756</v>
      </c>
      <c r="E3" s="23">
        <v>3930584.69</v>
      </c>
      <c r="F3" s="22">
        <v>17312</v>
      </c>
      <c r="G3" s="23">
        <v>7117300.5199999996</v>
      </c>
      <c r="H3" s="24"/>
      <c r="I3" s="22">
        <v>5937</v>
      </c>
      <c r="J3" s="22">
        <v>5066</v>
      </c>
      <c r="K3" s="22">
        <v>65727</v>
      </c>
    </row>
    <row r="4" spans="1:11" x14ac:dyDescent="0.35">
      <c r="A4">
        <v>2022</v>
      </c>
      <c r="B4" s="61">
        <v>10</v>
      </c>
      <c r="C4" s="25">
        <v>420415</v>
      </c>
      <c r="D4" s="25">
        <v>36855</v>
      </c>
      <c r="E4" s="26">
        <v>3583330</v>
      </c>
      <c r="F4" s="25">
        <v>17310</v>
      </c>
      <c r="G4" s="26">
        <v>6421490</v>
      </c>
      <c r="H4" s="61"/>
      <c r="I4" s="25">
        <v>6156</v>
      </c>
      <c r="J4" s="25">
        <v>5212</v>
      </c>
      <c r="K4" s="25">
        <v>66735</v>
      </c>
    </row>
    <row r="5" spans="1:11" x14ac:dyDescent="0.35">
      <c r="A5">
        <v>2022</v>
      </c>
      <c r="B5" s="24">
        <v>11</v>
      </c>
      <c r="C5" s="22">
        <v>419087</v>
      </c>
      <c r="D5" s="22">
        <v>44603</v>
      </c>
      <c r="E5" s="23">
        <v>4746527</v>
      </c>
      <c r="F5" s="22">
        <v>17417</v>
      </c>
      <c r="G5" s="23">
        <v>6404987</v>
      </c>
      <c r="H5" s="24"/>
      <c r="I5" s="22">
        <v>6204</v>
      </c>
      <c r="J5" s="22">
        <v>5366</v>
      </c>
      <c r="K5" s="22">
        <v>64733</v>
      </c>
    </row>
    <row r="6" spans="1:11" x14ac:dyDescent="0.35">
      <c r="A6">
        <v>2022</v>
      </c>
      <c r="B6" s="61">
        <v>12</v>
      </c>
      <c r="C6" s="25">
        <v>419012</v>
      </c>
      <c r="D6" s="25">
        <v>43076</v>
      </c>
      <c r="E6" s="26">
        <v>3897222</v>
      </c>
      <c r="F6" s="25">
        <v>17236</v>
      </c>
      <c r="G6" s="26">
        <v>7186907</v>
      </c>
      <c r="H6" s="61"/>
      <c r="I6" s="25">
        <v>5123</v>
      </c>
      <c r="J6" s="25">
        <v>4556</v>
      </c>
      <c r="K6" s="25">
        <v>61578</v>
      </c>
    </row>
    <row r="7" spans="1:11" x14ac:dyDescent="0.35">
      <c r="A7">
        <v>2023</v>
      </c>
      <c r="B7" s="24">
        <v>1</v>
      </c>
      <c r="C7" s="22">
        <v>419045</v>
      </c>
      <c r="D7" s="22">
        <v>38257</v>
      </c>
      <c r="E7" s="23">
        <v>3517308</v>
      </c>
      <c r="F7" s="22">
        <v>17381</v>
      </c>
      <c r="G7" s="23">
        <v>8096243</v>
      </c>
      <c r="H7" s="24"/>
      <c r="I7" s="24">
        <v>5160</v>
      </c>
      <c r="J7" s="24">
        <v>4332</v>
      </c>
      <c r="K7" s="24">
        <v>61494</v>
      </c>
    </row>
    <row r="8" spans="1:11" x14ac:dyDescent="0.35">
      <c r="A8">
        <v>2023</v>
      </c>
      <c r="B8" s="61">
        <v>2</v>
      </c>
      <c r="C8" s="25">
        <v>419377</v>
      </c>
      <c r="D8" s="25">
        <v>39950</v>
      </c>
      <c r="E8" s="26">
        <v>5124898</v>
      </c>
      <c r="F8" s="25">
        <v>18087</v>
      </c>
      <c r="G8" s="26">
        <v>8997531</v>
      </c>
      <c r="H8" s="61"/>
      <c r="I8" s="61">
        <v>5208</v>
      </c>
      <c r="J8" s="61">
        <v>4218</v>
      </c>
      <c r="K8" s="61">
        <v>64717</v>
      </c>
    </row>
    <row r="9" spans="1:11" x14ac:dyDescent="0.35">
      <c r="A9">
        <v>2023</v>
      </c>
      <c r="B9" s="24">
        <v>3</v>
      </c>
      <c r="C9" s="22">
        <v>419225</v>
      </c>
      <c r="D9" s="22">
        <v>44916</v>
      </c>
      <c r="E9" s="23">
        <v>6493248</v>
      </c>
      <c r="F9" s="22">
        <v>18875</v>
      </c>
      <c r="G9" s="23">
        <v>9488606</v>
      </c>
      <c r="H9" s="24"/>
      <c r="I9" s="22">
        <v>6910</v>
      </c>
      <c r="J9" s="22">
        <v>5894</v>
      </c>
      <c r="K9" s="22">
        <v>65643</v>
      </c>
    </row>
    <row r="10" spans="1:11" x14ac:dyDescent="0.35">
      <c r="A10">
        <v>2023</v>
      </c>
      <c r="B10" s="61">
        <v>4</v>
      </c>
      <c r="C10" s="25">
        <v>420016</v>
      </c>
      <c r="D10" s="25">
        <v>46978</v>
      </c>
      <c r="E10" s="26">
        <v>6673877</v>
      </c>
      <c r="F10" s="25">
        <v>18923</v>
      </c>
      <c r="G10" s="26">
        <v>9728816</v>
      </c>
      <c r="H10" s="61"/>
      <c r="I10" s="25">
        <v>6111</v>
      </c>
      <c r="J10" s="25">
        <v>5119</v>
      </c>
      <c r="K10" s="25">
        <v>63574</v>
      </c>
    </row>
    <row r="11" spans="1:11" x14ac:dyDescent="0.35">
      <c r="A11">
        <v>2023</v>
      </c>
      <c r="B11" s="24">
        <v>5</v>
      </c>
      <c r="C11" s="22">
        <v>421196</v>
      </c>
      <c r="D11" s="22">
        <v>46402</v>
      </c>
      <c r="E11" s="23">
        <v>5923597</v>
      </c>
      <c r="F11" s="22">
        <v>19124</v>
      </c>
      <c r="G11" s="23">
        <v>9127958</v>
      </c>
      <c r="H11" s="24"/>
      <c r="I11" s="22">
        <v>6650</v>
      </c>
      <c r="J11" s="22">
        <v>5444</v>
      </c>
      <c r="K11" s="22">
        <v>69533</v>
      </c>
    </row>
    <row r="12" spans="1:11" x14ac:dyDescent="0.35">
      <c r="A12">
        <v>2023</v>
      </c>
      <c r="B12" s="61">
        <v>6</v>
      </c>
      <c r="C12" s="25">
        <v>420504</v>
      </c>
      <c r="D12" s="25">
        <v>44310</v>
      </c>
      <c r="E12" s="26">
        <v>5195227</v>
      </c>
      <c r="F12" s="25">
        <v>19373</v>
      </c>
      <c r="G12" s="26">
        <v>8409704</v>
      </c>
      <c r="H12" s="61"/>
      <c r="I12" s="25">
        <v>7284</v>
      </c>
      <c r="J12" s="25">
        <v>6417</v>
      </c>
      <c r="K12" s="25">
        <v>64894</v>
      </c>
    </row>
    <row r="13" spans="1:11" x14ac:dyDescent="0.35">
      <c r="A13">
        <v>2023</v>
      </c>
      <c r="B13" s="24">
        <v>7</v>
      </c>
      <c r="C13" s="22">
        <v>421406</v>
      </c>
      <c r="D13" s="22">
        <v>41292</v>
      </c>
      <c r="E13" s="23">
        <v>4093547</v>
      </c>
      <c r="F13" s="22">
        <v>18581</v>
      </c>
      <c r="G13" s="23">
        <v>7565216</v>
      </c>
      <c r="H13" s="27"/>
      <c r="I13" s="22">
        <v>5017</v>
      </c>
      <c r="J13" s="22">
        <v>4168</v>
      </c>
      <c r="K13" s="22">
        <v>67645</v>
      </c>
    </row>
    <row r="14" spans="1:11" x14ac:dyDescent="0.35">
      <c r="C14" s="26"/>
      <c r="D14" s="25"/>
      <c r="E14" s="13"/>
      <c r="I14" s="14"/>
      <c r="J14" s="14"/>
      <c r="K14" s="14"/>
    </row>
    <row r="15" spans="1:11" x14ac:dyDescent="0.35">
      <c r="E15" s="13"/>
      <c r="I15" s="14"/>
      <c r="J15" s="14"/>
      <c r="K15" s="14"/>
    </row>
    <row r="16" spans="1:11" x14ac:dyDescent="0.35">
      <c r="E16" s="13"/>
      <c r="I16" s="14"/>
      <c r="J16" s="14"/>
      <c r="K16" s="14"/>
    </row>
    <row r="17" spans="9:11" x14ac:dyDescent="0.35">
      <c r="I17" s="14"/>
      <c r="J17" s="14"/>
      <c r="K17" s="14"/>
    </row>
    <row r="18" spans="9:11" x14ac:dyDescent="0.35">
      <c r="I18" s="14"/>
      <c r="J18" s="14"/>
      <c r="K18" s="14"/>
    </row>
    <row r="19" spans="9:11" x14ac:dyDescent="0.35">
      <c r="I19" s="14"/>
      <c r="J19" s="14"/>
      <c r="K19" s="14"/>
    </row>
    <row r="20" spans="9:11" x14ac:dyDescent="0.35">
      <c r="I20" s="14"/>
      <c r="J20" s="14"/>
      <c r="K20" s="14"/>
    </row>
    <row r="21" spans="9:11" x14ac:dyDescent="0.35">
      <c r="I21" s="14"/>
      <c r="J21" s="14"/>
      <c r="K21" s="14"/>
    </row>
    <row r="22" spans="9:11" x14ac:dyDescent="0.35">
      <c r="I22" s="14"/>
      <c r="J22" s="14"/>
      <c r="K22" s="14"/>
    </row>
    <row r="23" spans="9:11" x14ac:dyDescent="0.35">
      <c r="I23" s="14"/>
      <c r="J23" s="14"/>
      <c r="K23" s="14"/>
    </row>
    <row r="24" spans="9:11" x14ac:dyDescent="0.35">
      <c r="I24" s="14"/>
      <c r="J24" s="14"/>
      <c r="K24" s="14"/>
    </row>
    <row r="25" spans="9:11" x14ac:dyDescent="0.35">
      <c r="I25" s="14"/>
      <c r="J25" s="14"/>
      <c r="K25" s="14"/>
    </row>
  </sheetData>
  <mergeCells count="1">
    <mergeCell ref="A1:K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2586-5E6A-40A1-B1B9-2E2147F6DE10}">
  <dimension ref="A1:U30"/>
  <sheetViews>
    <sheetView tabSelected="1" workbookViewId="0">
      <pane ySplit="2" topLeftCell="A9" activePane="bottomLeft" state="frozen"/>
      <selection activeCell="I1" sqref="I1"/>
      <selection pane="bottomLeft" activeCell="A27" sqref="A27"/>
    </sheetView>
  </sheetViews>
  <sheetFormatPr defaultColWidth="12.7265625" defaultRowHeight="14.5" x14ac:dyDescent="0.35"/>
  <cols>
    <col min="1" max="9" width="13.26953125" customWidth="1"/>
    <col min="10" max="10" width="15.54296875" bestFit="1" customWidth="1"/>
    <col min="11" max="12" width="14.26953125" bestFit="1" customWidth="1"/>
    <col min="13" max="13" width="14.1796875" customWidth="1"/>
    <col min="14" max="14" width="14.26953125" customWidth="1"/>
    <col min="15" max="15" width="15" customWidth="1"/>
    <col min="16" max="16" width="14.54296875" customWidth="1"/>
    <col min="17" max="20" width="15.453125" customWidth="1"/>
    <col min="21" max="21" width="14.1796875" customWidth="1"/>
  </cols>
  <sheetData>
    <row r="1" spans="1:21" ht="18.75" customHeight="1" x14ac:dyDescent="0.45">
      <c r="A1" s="90" t="s">
        <v>68</v>
      </c>
      <c r="B1" s="81"/>
      <c r="C1" s="81"/>
      <c r="D1" s="81"/>
      <c r="E1" s="81"/>
      <c r="F1" s="81"/>
      <c r="G1" s="81"/>
      <c r="H1" s="81"/>
      <c r="I1" s="81"/>
      <c r="J1" s="81"/>
      <c r="K1" s="81"/>
      <c r="L1" s="81"/>
      <c r="M1" s="81"/>
      <c r="N1" s="81"/>
      <c r="O1" s="81"/>
      <c r="P1" s="81"/>
      <c r="Q1" s="81"/>
      <c r="R1" s="81"/>
      <c r="S1" s="81"/>
      <c r="T1" s="81"/>
      <c r="U1" s="81"/>
    </row>
    <row r="2" spans="1:21" ht="87" x14ac:dyDescent="0.35">
      <c r="A2" s="28" t="s">
        <v>1</v>
      </c>
      <c r="B2" s="28" t="s">
        <v>2</v>
      </c>
      <c r="C2" s="29" t="s">
        <v>69</v>
      </c>
      <c r="D2" s="29" t="s">
        <v>70</v>
      </c>
      <c r="E2" s="30" t="s">
        <v>71</v>
      </c>
      <c r="F2" s="30" t="s">
        <v>72</v>
      </c>
      <c r="G2" s="30" t="s">
        <v>73</v>
      </c>
      <c r="H2" s="30" t="s">
        <v>74</v>
      </c>
      <c r="I2" s="30" t="s">
        <v>75</v>
      </c>
      <c r="J2" s="30" t="s">
        <v>76</v>
      </c>
      <c r="K2" s="30" t="s">
        <v>77</v>
      </c>
      <c r="L2" s="30" t="s">
        <v>78</v>
      </c>
      <c r="M2" s="30" t="s">
        <v>79</v>
      </c>
      <c r="N2" s="30" t="s">
        <v>80</v>
      </c>
      <c r="O2" s="30" t="s">
        <v>81</v>
      </c>
      <c r="P2" s="30" t="s">
        <v>82</v>
      </c>
      <c r="Q2" s="30" t="s">
        <v>83</v>
      </c>
      <c r="R2" s="30" t="s">
        <v>84</v>
      </c>
      <c r="S2" s="30" t="s">
        <v>85</v>
      </c>
      <c r="T2" s="30" t="s">
        <v>86</v>
      </c>
      <c r="U2" s="30" t="s">
        <v>87</v>
      </c>
    </row>
    <row r="3" spans="1:21" x14ac:dyDescent="0.35">
      <c r="A3" s="31">
        <v>2022</v>
      </c>
      <c r="B3" s="31">
        <v>1</v>
      </c>
      <c r="C3" s="32">
        <v>785667</v>
      </c>
      <c r="D3" s="32">
        <v>422832</v>
      </c>
      <c r="E3" s="33">
        <v>7687478.4799999995</v>
      </c>
      <c r="F3" s="32">
        <v>93220</v>
      </c>
      <c r="G3" s="32">
        <v>6754</v>
      </c>
      <c r="H3" s="32">
        <v>1139</v>
      </c>
      <c r="I3" s="32">
        <v>2970</v>
      </c>
      <c r="J3" s="34">
        <v>4588130.49</v>
      </c>
      <c r="K3" s="35">
        <v>608145.22</v>
      </c>
      <c r="L3" s="35">
        <v>969103.23</v>
      </c>
      <c r="M3" s="32">
        <v>523</v>
      </c>
      <c r="N3" s="36">
        <v>223</v>
      </c>
      <c r="O3" s="32">
        <v>60621</v>
      </c>
      <c r="P3" s="32">
        <v>0</v>
      </c>
      <c r="Q3" s="32">
        <v>7091</v>
      </c>
      <c r="R3" s="32">
        <v>9732</v>
      </c>
      <c r="S3" s="32"/>
      <c r="T3" s="32"/>
      <c r="U3" s="35">
        <v>4288631.7699999996</v>
      </c>
    </row>
    <row r="4" spans="1:21" x14ac:dyDescent="0.35">
      <c r="A4" s="37">
        <v>2022</v>
      </c>
      <c r="B4" s="37">
        <v>2</v>
      </c>
      <c r="C4" s="38">
        <v>786253</v>
      </c>
      <c r="D4" s="38">
        <v>423047</v>
      </c>
      <c r="E4" s="39">
        <v>9641170.75</v>
      </c>
      <c r="F4" s="40">
        <v>89973</v>
      </c>
      <c r="G4" s="40">
        <v>6926</v>
      </c>
      <c r="H4" s="40">
        <v>1098</v>
      </c>
      <c r="I4" s="40">
        <v>3630</v>
      </c>
      <c r="J4" s="41">
        <v>5006262.9800000004</v>
      </c>
      <c r="K4" s="42">
        <v>634643.65</v>
      </c>
      <c r="L4" s="42">
        <v>1346281.62</v>
      </c>
      <c r="M4" s="40">
        <v>553</v>
      </c>
      <c r="N4" s="43">
        <v>245</v>
      </c>
      <c r="O4" s="40">
        <v>60458</v>
      </c>
      <c r="P4" s="40">
        <v>0</v>
      </c>
      <c r="Q4" s="40">
        <v>5827</v>
      </c>
      <c r="R4" s="40">
        <v>12650</v>
      </c>
      <c r="S4" s="40"/>
      <c r="T4" s="40"/>
      <c r="U4" s="42">
        <v>6814626.4199999999</v>
      </c>
    </row>
    <row r="5" spans="1:21" x14ac:dyDescent="0.35">
      <c r="A5" s="31">
        <v>2022</v>
      </c>
      <c r="B5" s="31">
        <v>3</v>
      </c>
      <c r="C5" s="32">
        <v>786462</v>
      </c>
      <c r="D5" s="32">
        <v>423178</v>
      </c>
      <c r="E5" s="33">
        <v>11968195.41</v>
      </c>
      <c r="F5" s="32">
        <v>89517</v>
      </c>
      <c r="G5" s="32">
        <v>7018</v>
      </c>
      <c r="H5" s="32">
        <v>1101</v>
      </c>
      <c r="I5" s="32">
        <v>3873</v>
      </c>
      <c r="J5" s="34">
        <v>5437844.0700000003</v>
      </c>
      <c r="K5" s="35">
        <v>704898.43</v>
      </c>
      <c r="L5" s="35">
        <v>1603122.08</v>
      </c>
      <c r="M5" s="32">
        <v>1623</v>
      </c>
      <c r="N5" s="36">
        <v>692</v>
      </c>
      <c r="O5" s="32">
        <v>60163</v>
      </c>
      <c r="P5" s="32">
        <v>0</v>
      </c>
      <c r="Q5" s="32">
        <v>5855</v>
      </c>
      <c r="R5" s="32">
        <v>12611</v>
      </c>
      <c r="S5" s="32"/>
      <c r="T5" s="32"/>
      <c r="U5" s="35">
        <v>7257095.21</v>
      </c>
    </row>
    <row r="6" spans="1:21" x14ac:dyDescent="0.35">
      <c r="A6" s="37">
        <v>2022</v>
      </c>
      <c r="B6" s="37">
        <v>4</v>
      </c>
      <c r="C6" s="44">
        <v>786793</v>
      </c>
      <c r="D6" s="44">
        <v>423460</v>
      </c>
      <c r="E6" s="39">
        <v>12406209.43</v>
      </c>
      <c r="F6" s="40">
        <v>91747</v>
      </c>
      <c r="G6" s="40">
        <v>7035</v>
      </c>
      <c r="H6" s="40">
        <v>1046</v>
      </c>
      <c r="I6" s="40">
        <v>3967</v>
      </c>
      <c r="J6" s="41">
        <v>5480871.3499999996</v>
      </c>
      <c r="K6" s="42">
        <v>670287.37</v>
      </c>
      <c r="L6" s="42">
        <v>1668577.36</v>
      </c>
      <c r="M6" s="40">
        <v>1421</v>
      </c>
      <c r="N6" s="43">
        <v>568</v>
      </c>
      <c r="O6" s="40">
        <v>57021</v>
      </c>
      <c r="P6" s="40">
        <v>0</v>
      </c>
      <c r="Q6" s="40">
        <v>3245</v>
      </c>
      <c r="R6" s="40">
        <v>11757</v>
      </c>
      <c r="S6" s="40"/>
      <c r="T6" s="40"/>
      <c r="U6" s="42">
        <v>6863167.8499999996</v>
      </c>
    </row>
    <row r="7" spans="1:21" x14ac:dyDescent="0.35">
      <c r="A7" s="31">
        <v>2022</v>
      </c>
      <c r="B7" s="31">
        <v>5</v>
      </c>
      <c r="C7" s="32">
        <v>785943</v>
      </c>
      <c r="D7" s="32">
        <v>423236</v>
      </c>
      <c r="E7" s="33">
        <v>12600505.76</v>
      </c>
      <c r="F7" s="32">
        <v>96539</v>
      </c>
      <c r="G7" s="32">
        <v>8336</v>
      </c>
      <c r="H7" s="32">
        <v>1215</v>
      </c>
      <c r="I7" s="32">
        <v>4359</v>
      </c>
      <c r="J7" s="34">
        <v>6925853.0899999999</v>
      </c>
      <c r="K7" s="35">
        <v>810367.71</v>
      </c>
      <c r="L7" s="35">
        <v>1790777.05</v>
      </c>
      <c r="M7" s="32">
        <v>1825</v>
      </c>
      <c r="N7" s="36">
        <v>524</v>
      </c>
      <c r="O7" s="32">
        <v>63866</v>
      </c>
      <c r="P7" s="32">
        <v>176</v>
      </c>
      <c r="Q7" s="32">
        <v>3200</v>
      </c>
      <c r="R7" s="32">
        <v>12683</v>
      </c>
      <c r="S7" s="32"/>
      <c r="T7" s="32"/>
      <c r="U7" s="35">
        <v>6471935.46</v>
      </c>
    </row>
    <row r="8" spans="1:21" x14ac:dyDescent="0.35">
      <c r="A8" s="37">
        <v>2022</v>
      </c>
      <c r="B8" s="37">
        <v>6</v>
      </c>
      <c r="C8" s="44">
        <v>785108</v>
      </c>
      <c r="D8" s="44">
        <v>423366</v>
      </c>
      <c r="E8" s="39">
        <v>9559617.7600000016</v>
      </c>
      <c r="F8" s="40">
        <v>94704</v>
      </c>
      <c r="G8" s="40">
        <v>8926</v>
      </c>
      <c r="H8" s="40">
        <v>1285</v>
      </c>
      <c r="I8" s="40">
        <v>4399</v>
      </c>
      <c r="J8" s="41">
        <v>7315408.7000000002</v>
      </c>
      <c r="K8" s="42">
        <v>854700.95</v>
      </c>
      <c r="L8" s="42">
        <v>1725529.95</v>
      </c>
      <c r="M8" s="40">
        <v>2029</v>
      </c>
      <c r="N8" s="43">
        <v>497</v>
      </c>
      <c r="O8" s="40">
        <v>57440</v>
      </c>
      <c r="P8" s="40">
        <v>208</v>
      </c>
      <c r="Q8" s="40">
        <v>711</v>
      </c>
      <c r="R8" s="40">
        <v>10724</v>
      </c>
      <c r="S8" s="40"/>
      <c r="T8" s="40"/>
      <c r="U8" s="42">
        <v>3251137.02</v>
      </c>
    </row>
    <row r="9" spans="1:21" x14ac:dyDescent="0.35">
      <c r="A9" s="31">
        <v>2022</v>
      </c>
      <c r="B9" s="31">
        <v>7</v>
      </c>
      <c r="C9" s="32">
        <v>784580</v>
      </c>
      <c r="D9" s="32">
        <v>423262</v>
      </c>
      <c r="E9" s="33">
        <v>7839518.2799999993</v>
      </c>
      <c r="F9" s="32">
        <v>105430</v>
      </c>
      <c r="G9" s="32">
        <v>8524</v>
      </c>
      <c r="H9" s="32">
        <v>1226</v>
      </c>
      <c r="I9" s="32">
        <v>3821</v>
      </c>
      <c r="J9" s="34">
        <v>6716073.2999999998</v>
      </c>
      <c r="K9" s="35">
        <v>782987.69</v>
      </c>
      <c r="L9" s="35">
        <v>1450459.23</v>
      </c>
      <c r="M9" s="32">
        <v>1690</v>
      </c>
      <c r="N9" s="36">
        <v>431</v>
      </c>
      <c r="O9" s="32">
        <v>51795</v>
      </c>
      <c r="P9" s="32">
        <v>118</v>
      </c>
      <c r="Q9" s="32">
        <v>484</v>
      </c>
      <c r="R9" s="32">
        <v>10151</v>
      </c>
      <c r="S9" s="32"/>
      <c r="T9" s="32"/>
      <c r="U9" s="35">
        <v>2839235.7</v>
      </c>
    </row>
    <row r="10" spans="1:21" x14ac:dyDescent="0.35">
      <c r="A10" s="37">
        <v>2022</v>
      </c>
      <c r="B10" s="37">
        <v>8</v>
      </c>
      <c r="C10" s="44">
        <v>784700</v>
      </c>
      <c r="D10" s="44">
        <v>423551</v>
      </c>
      <c r="E10" s="39">
        <v>5902578.5800000001</v>
      </c>
      <c r="F10" s="40">
        <v>98224</v>
      </c>
      <c r="G10" s="40">
        <v>8575</v>
      </c>
      <c r="H10" s="40">
        <v>1295</v>
      </c>
      <c r="I10" s="40">
        <v>3044</v>
      </c>
      <c r="J10" s="41">
        <v>6538095.0999999996</v>
      </c>
      <c r="K10" s="42">
        <v>764801.72</v>
      </c>
      <c r="L10" s="42">
        <v>1152559.24</v>
      </c>
      <c r="M10" s="40">
        <v>1364</v>
      </c>
      <c r="N10" s="43">
        <v>343</v>
      </c>
      <c r="O10" s="40">
        <v>54955</v>
      </c>
      <c r="P10" s="40">
        <v>108</v>
      </c>
      <c r="Q10" s="40">
        <v>44</v>
      </c>
      <c r="R10" s="40" t="s">
        <v>88</v>
      </c>
      <c r="S10" s="40"/>
      <c r="T10" s="40"/>
      <c r="U10" s="42" t="s">
        <v>88</v>
      </c>
    </row>
    <row r="11" spans="1:21" x14ac:dyDescent="0.35">
      <c r="A11" s="31">
        <v>2022</v>
      </c>
      <c r="B11" s="31">
        <v>9</v>
      </c>
      <c r="C11" s="32">
        <v>785173</v>
      </c>
      <c r="D11" s="32">
        <v>423765</v>
      </c>
      <c r="E11" s="33">
        <v>6390977.54</v>
      </c>
      <c r="F11" s="32">
        <v>103681</v>
      </c>
      <c r="G11" s="32">
        <v>8492</v>
      </c>
      <c r="H11" s="32">
        <v>1312</v>
      </c>
      <c r="I11" s="32">
        <v>2348</v>
      </c>
      <c r="J11" s="34">
        <v>6260520.9299999997</v>
      </c>
      <c r="K11" s="35">
        <v>731016.51</v>
      </c>
      <c r="L11" s="35">
        <v>870882.89</v>
      </c>
      <c r="M11" s="32">
        <v>1220</v>
      </c>
      <c r="N11" s="36">
        <v>350</v>
      </c>
      <c r="O11" s="32">
        <v>47742</v>
      </c>
      <c r="P11" s="32">
        <v>68</v>
      </c>
      <c r="Q11" s="32">
        <v>384</v>
      </c>
      <c r="R11" s="32">
        <v>10713</v>
      </c>
      <c r="S11" s="32"/>
      <c r="T11" s="32"/>
      <c r="U11" s="35">
        <v>2575294.4500000002</v>
      </c>
    </row>
    <row r="12" spans="1:21" x14ac:dyDescent="0.35">
      <c r="A12" s="37">
        <v>2022</v>
      </c>
      <c r="B12" s="37">
        <v>10</v>
      </c>
      <c r="C12" s="44">
        <v>786920</v>
      </c>
      <c r="D12" s="44">
        <v>424027</v>
      </c>
      <c r="E12" s="39">
        <v>5609878</v>
      </c>
      <c r="F12" s="40">
        <v>96192</v>
      </c>
      <c r="G12" s="40">
        <v>8354</v>
      </c>
      <c r="H12" s="40">
        <v>1315</v>
      </c>
      <c r="I12" s="40">
        <v>1814</v>
      </c>
      <c r="J12" s="41">
        <v>6008776.9000000004</v>
      </c>
      <c r="K12" s="42">
        <v>715811.79</v>
      </c>
      <c r="L12" s="42">
        <v>671028.56000000006</v>
      </c>
      <c r="M12" s="45">
        <v>1012</v>
      </c>
      <c r="N12" s="43">
        <v>353</v>
      </c>
      <c r="O12" s="45">
        <v>46882</v>
      </c>
      <c r="P12" s="40">
        <v>40</v>
      </c>
      <c r="Q12" s="40">
        <v>868</v>
      </c>
      <c r="R12" s="40">
        <v>420</v>
      </c>
      <c r="S12" s="40"/>
      <c r="T12" s="40"/>
      <c r="U12" s="42">
        <v>185010.46</v>
      </c>
    </row>
    <row r="13" spans="1:21" x14ac:dyDescent="0.35">
      <c r="A13" s="31">
        <v>2022</v>
      </c>
      <c r="B13" s="31">
        <v>11</v>
      </c>
      <c r="C13" s="32">
        <v>788612</v>
      </c>
      <c r="D13" s="32">
        <v>424366</v>
      </c>
      <c r="E13" s="33">
        <v>5223842.79</v>
      </c>
      <c r="F13" s="32">
        <v>89857</v>
      </c>
      <c r="G13" s="32">
        <v>7597</v>
      </c>
      <c r="H13" s="32">
        <v>1222</v>
      </c>
      <c r="I13" s="32">
        <v>1762</v>
      </c>
      <c r="J13" s="34">
        <v>5409192.9500000002</v>
      </c>
      <c r="K13" s="34">
        <v>661761.31999999995</v>
      </c>
      <c r="L13" s="34">
        <v>601894.64</v>
      </c>
      <c r="M13" s="32">
        <v>956</v>
      </c>
      <c r="N13" s="36">
        <v>336</v>
      </c>
      <c r="O13" s="32">
        <v>46845</v>
      </c>
      <c r="P13" s="32">
        <v>0</v>
      </c>
      <c r="Q13" s="32">
        <v>7592</v>
      </c>
      <c r="R13" s="32">
        <v>3318</v>
      </c>
      <c r="S13" s="32"/>
      <c r="T13" s="32"/>
      <c r="U13" s="35">
        <v>1440108.44</v>
      </c>
    </row>
    <row r="14" spans="1:21" x14ac:dyDescent="0.35">
      <c r="A14" s="37">
        <v>2022</v>
      </c>
      <c r="B14" s="37">
        <v>12</v>
      </c>
      <c r="C14" s="44">
        <v>789914</v>
      </c>
      <c r="D14" s="44">
        <v>424736</v>
      </c>
      <c r="E14" s="39">
        <v>7614441</v>
      </c>
      <c r="F14" s="40">
        <v>97380</v>
      </c>
      <c r="G14" s="40">
        <v>6853</v>
      </c>
      <c r="H14" s="40">
        <v>1119</v>
      </c>
      <c r="I14" s="40">
        <v>1975</v>
      </c>
      <c r="J14" s="41">
        <v>4733509.24</v>
      </c>
      <c r="K14" s="41">
        <v>594069.44999999995</v>
      </c>
      <c r="L14" s="41">
        <v>629050.12</v>
      </c>
      <c r="M14" s="40">
        <v>779</v>
      </c>
      <c r="N14" s="43">
        <v>338</v>
      </c>
      <c r="O14" s="40">
        <v>48744</v>
      </c>
      <c r="P14" s="40" t="s">
        <v>89</v>
      </c>
      <c r="Q14" s="40">
        <v>6223</v>
      </c>
      <c r="R14" s="40">
        <v>6735</v>
      </c>
      <c r="S14" s="40"/>
      <c r="T14" s="40"/>
      <c r="U14" s="42">
        <v>3143867.7</v>
      </c>
    </row>
    <row r="15" spans="1:21" x14ac:dyDescent="0.35">
      <c r="A15" s="31">
        <v>2023</v>
      </c>
      <c r="B15" s="31">
        <v>1</v>
      </c>
      <c r="C15" s="32">
        <v>790620</v>
      </c>
      <c r="D15" s="32">
        <v>424897</v>
      </c>
      <c r="E15" s="33">
        <v>8968925</v>
      </c>
      <c r="F15" s="32">
        <v>88573</v>
      </c>
      <c r="G15" s="32">
        <v>7011</v>
      </c>
      <c r="H15" s="32">
        <v>1073</v>
      </c>
      <c r="I15" s="32">
        <v>3281</v>
      </c>
      <c r="J15" s="34">
        <v>4942690</v>
      </c>
      <c r="K15" s="35">
        <v>592956</v>
      </c>
      <c r="L15" s="35">
        <v>1136079</v>
      </c>
      <c r="M15" s="32">
        <v>925</v>
      </c>
      <c r="N15" s="36">
        <v>422</v>
      </c>
      <c r="O15" s="32">
        <v>64757</v>
      </c>
      <c r="P15" s="32">
        <v>0</v>
      </c>
      <c r="Q15" s="32">
        <v>10352</v>
      </c>
      <c r="R15" s="32">
        <v>10243</v>
      </c>
      <c r="S15" s="32">
        <v>7211</v>
      </c>
      <c r="T15" s="32">
        <v>3032</v>
      </c>
      <c r="U15" s="35">
        <v>5625252</v>
      </c>
    </row>
    <row r="16" spans="1:21" x14ac:dyDescent="0.35">
      <c r="A16" s="37">
        <v>2023</v>
      </c>
      <c r="B16" s="37">
        <v>2</v>
      </c>
      <c r="C16" s="38">
        <v>790917</v>
      </c>
      <c r="D16" s="38">
        <v>424921</v>
      </c>
      <c r="E16" s="39">
        <v>10953774</v>
      </c>
      <c r="F16" s="40">
        <v>84624</v>
      </c>
      <c r="G16" s="40">
        <v>7787</v>
      </c>
      <c r="H16" s="40">
        <v>1078</v>
      </c>
      <c r="I16" s="40">
        <v>4278</v>
      </c>
      <c r="J16" s="41">
        <v>6006222.3399999999</v>
      </c>
      <c r="K16" s="42">
        <v>640516.61</v>
      </c>
      <c r="L16" s="42">
        <v>1743511</v>
      </c>
      <c r="M16" s="40">
        <v>1343</v>
      </c>
      <c r="N16" s="43">
        <v>599</v>
      </c>
      <c r="O16" s="40">
        <v>61410</v>
      </c>
      <c r="P16" s="40">
        <v>0</v>
      </c>
      <c r="Q16" s="40">
        <v>7184</v>
      </c>
      <c r="R16" s="40">
        <v>12927</v>
      </c>
      <c r="S16" s="40">
        <v>9138</v>
      </c>
      <c r="T16" s="40">
        <v>3789</v>
      </c>
      <c r="U16" s="42">
        <v>7582975</v>
      </c>
    </row>
    <row r="17" spans="1:21" x14ac:dyDescent="0.35">
      <c r="A17" s="31">
        <v>2023</v>
      </c>
      <c r="B17" s="31">
        <v>3</v>
      </c>
      <c r="C17" s="32">
        <v>791030</v>
      </c>
      <c r="D17" s="32">
        <v>425091</v>
      </c>
      <c r="E17" s="33">
        <v>14330875</v>
      </c>
      <c r="F17" s="32">
        <v>90595</v>
      </c>
      <c r="G17" s="32">
        <v>9479</v>
      </c>
      <c r="H17" s="32">
        <v>1204</v>
      </c>
      <c r="I17" s="32">
        <v>4706</v>
      </c>
      <c r="J17" s="34">
        <v>8651582.6400000006</v>
      </c>
      <c r="K17" s="35">
        <v>853389.02</v>
      </c>
      <c r="L17" s="35">
        <v>2142933.91</v>
      </c>
      <c r="M17" s="32">
        <v>1698</v>
      </c>
      <c r="N17" s="36">
        <v>788</v>
      </c>
      <c r="O17" s="32">
        <v>72389</v>
      </c>
      <c r="P17" s="32">
        <v>1</v>
      </c>
      <c r="Q17" s="32">
        <v>5083</v>
      </c>
      <c r="R17" s="32">
        <v>13623</v>
      </c>
      <c r="S17" s="32">
        <v>9665</v>
      </c>
      <c r="T17" s="32">
        <v>3958</v>
      </c>
      <c r="U17" s="35">
        <v>7896608</v>
      </c>
    </row>
    <row r="18" spans="1:21" x14ac:dyDescent="0.35">
      <c r="A18" s="37">
        <v>2023</v>
      </c>
      <c r="B18" s="37">
        <v>4</v>
      </c>
      <c r="C18" s="44">
        <v>790657</v>
      </c>
      <c r="D18" s="44">
        <v>425106</v>
      </c>
      <c r="E18" s="39">
        <v>15818521.99</v>
      </c>
      <c r="F18" s="40">
        <v>96543</v>
      </c>
      <c r="G18" s="40">
        <v>10480</v>
      </c>
      <c r="H18" s="40">
        <v>1332</v>
      </c>
      <c r="I18" s="40">
        <v>5028</v>
      </c>
      <c r="J18" s="41">
        <v>9784840.1600000001</v>
      </c>
      <c r="K18" s="42">
        <v>974747.09</v>
      </c>
      <c r="L18" s="46">
        <v>2302684.2999999998</v>
      </c>
      <c r="M18" s="40">
        <v>1439</v>
      </c>
      <c r="N18" s="43">
        <v>489</v>
      </c>
      <c r="O18" s="40">
        <v>63423</v>
      </c>
      <c r="P18" s="40">
        <v>0</v>
      </c>
      <c r="Q18" s="40">
        <v>3279</v>
      </c>
      <c r="R18" s="40">
        <v>14839</v>
      </c>
      <c r="S18" s="40">
        <v>10485</v>
      </c>
      <c r="T18" s="40">
        <v>4354</v>
      </c>
      <c r="U18" s="42">
        <v>7819125</v>
      </c>
    </row>
    <row r="19" spans="1:21" x14ac:dyDescent="0.35">
      <c r="A19" s="31">
        <v>2023</v>
      </c>
      <c r="B19" s="31">
        <v>5</v>
      </c>
      <c r="C19" s="32">
        <v>790372</v>
      </c>
      <c r="D19" s="32">
        <v>425197</v>
      </c>
      <c r="E19" s="33">
        <v>15117789.15</v>
      </c>
      <c r="F19" s="32">
        <v>97366</v>
      </c>
      <c r="G19" s="32">
        <v>11044</v>
      </c>
      <c r="H19" s="32">
        <v>1470</v>
      </c>
      <c r="I19" s="32">
        <v>5179</v>
      </c>
      <c r="J19" s="34">
        <v>9868413.5399999991</v>
      </c>
      <c r="K19" s="34">
        <v>1061911.3</v>
      </c>
      <c r="L19" s="35">
        <v>2264858.44</v>
      </c>
      <c r="M19" s="32">
        <v>1594</v>
      </c>
      <c r="N19" s="36">
        <v>505</v>
      </c>
      <c r="O19" s="32">
        <v>65227</v>
      </c>
      <c r="P19" s="32">
        <v>2</v>
      </c>
      <c r="Q19" s="32">
        <v>2747</v>
      </c>
      <c r="R19" s="32">
        <v>16522</v>
      </c>
      <c r="S19" s="32">
        <v>11700</v>
      </c>
      <c r="T19" s="32">
        <v>4822</v>
      </c>
      <c r="U19" s="35">
        <v>6888334</v>
      </c>
    </row>
    <row r="20" spans="1:21" x14ac:dyDescent="0.35">
      <c r="A20" s="37">
        <v>2023</v>
      </c>
      <c r="B20" s="37">
        <v>6</v>
      </c>
      <c r="C20" s="44">
        <v>790324</v>
      </c>
      <c r="D20" s="44">
        <v>425405</v>
      </c>
      <c r="E20" s="39">
        <v>13376885</v>
      </c>
      <c r="F20" s="40">
        <v>111550</v>
      </c>
      <c r="G20" s="40">
        <v>10701</v>
      </c>
      <c r="H20" s="40">
        <v>1480</v>
      </c>
      <c r="I20" s="40">
        <v>4720</v>
      </c>
      <c r="J20" s="41">
        <v>9221061.7200000007</v>
      </c>
      <c r="K20" s="42">
        <v>1029194</v>
      </c>
      <c r="L20" s="42">
        <v>1991398.99</v>
      </c>
      <c r="M20" s="40">
        <v>1437</v>
      </c>
      <c r="N20" s="43">
        <v>397</v>
      </c>
      <c r="O20" s="40">
        <v>58737</v>
      </c>
      <c r="P20" s="40">
        <v>2</v>
      </c>
      <c r="Q20" s="40">
        <v>854</v>
      </c>
      <c r="R20" s="40">
        <v>16432</v>
      </c>
      <c r="S20" s="40">
        <v>11665</v>
      </c>
      <c r="T20" s="40">
        <v>4767</v>
      </c>
      <c r="U20" s="42">
        <v>5532659</v>
      </c>
    </row>
    <row r="21" spans="1:21" x14ac:dyDescent="0.35">
      <c r="A21" s="31">
        <v>2023</v>
      </c>
      <c r="B21" s="31">
        <v>7</v>
      </c>
      <c r="C21" s="32">
        <v>790365</v>
      </c>
      <c r="D21" s="32">
        <v>425549</v>
      </c>
      <c r="E21" s="33">
        <v>9850169</v>
      </c>
      <c r="F21" s="32">
        <v>113407</v>
      </c>
      <c r="G21" s="32">
        <v>10685</v>
      </c>
      <c r="H21" s="32">
        <v>1517</v>
      </c>
      <c r="I21" s="32">
        <v>4429</v>
      </c>
      <c r="J21" s="34">
        <v>8944431.1199999992</v>
      </c>
      <c r="K21" s="35">
        <v>1036364.44</v>
      </c>
      <c r="L21" s="35">
        <v>1826924.37</v>
      </c>
      <c r="M21" s="32">
        <v>979</v>
      </c>
      <c r="N21" s="36">
        <v>246</v>
      </c>
      <c r="O21" s="32">
        <v>47806</v>
      </c>
      <c r="P21" s="32">
        <v>3</v>
      </c>
      <c r="Q21" s="32">
        <v>182</v>
      </c>
      <c r="R21" s="32">
        <v>14982</v>
      </c>
      <c r="S21" s="32">
        <v>10551</v>
      </c>
      <c r="T21" s="32">
        <v>4431</v>
      </c>
      <c r="U21" s="35">
        <v>4474842</v>
      </c>
    </row>
    <row r="22" spans="1:21" x14ac:dyDescent="0.35">
      <c r="A22" s="37">
        <v>2023</v>
      </c>
      <c r="B22" s="37">
        <v>8</v>
      </c>
      <c r="C22" s="44">
        <v>790590</v>
      </c>
      <c r="D22" s="44">
        <v>425805</v>
      </c>
      <c r="E22" s="39">
        <v>8778505</v>
      </c>
      <c r="F22" s="40">
        <v>106506</v>
      </c>
      <c r="G22" s="40">
        <v>9594</v>
      </c>
      <c r="H22" s="40">
        <v>1393</v>
      </c>
      <c r="I22" s="40">
        <v>3478</v>
      </c>
      <c r="J22" s="41">
        <v>7824024.3799999999</v>
      </c>
      <c r="K22" s="42">
        <v>923295.51</v>
      </c>
      <c r="L22" s="42">
        <v>1421085.85</v>
      </c>
      <c r="M22" s="40">
        <v>1118</v>
      </c>
      <c r="N22" s="43">
        <v>297</v>
      </c>
      <c r="O22" s="40">
        <v>47235</v>
      </c>
      <c r="P22" s="40">
        <v>3</v>
      </c>
      <c r="Q22" s="40">
        <v>847</v>
      </c>
      <c r="R22" s="40">
        <v>15466</v>
      </c>
      <c r="S22" s="40">
        <v>10858</v>
      </c>
      <c r="T22" s="40">
        <v>4608</v>
      </c>
      <c r="U22" s="42">
        <v>4598804</v>
      </c>
    </row>
    <row r="23" spans="1:21" x14ac:dyDescent="0.35">
      <c r="A23" s="31">
        <v>2023</v>
      </c>
      <c r="B23" s="31">
        <v>9</v>
      </c>
      <c r="C23" s="32">
        <v>790913</v>
      </c>
      <c r="D23" s="32">
        <v>426055</v>
      </c>
      <c r="E23" s="33">
        <v>8165176</v>
      </c>
      <c r="F23" s="32">
        <v>108192</v>
      </c>
      <c r="G23" s="32">
        <v>9594</v>
      </c>
      <c r="H23" s="32">
        <v>1417</v>
      </c>
      <c r="I23" s="32">
        <v>2874</v>
      </c>
      <c r="J23" s="34">
        <v>7542220.9199999999</v>
      </c>
      <c r="K23" s="35">
        <v>886408.9</v>
      </c>
      <c r="L23" s="35">
        <v>1170046.06</v>
      </c>
      <c r="M23" s="32">
        <v>985</v>
      </c>
      <c r="N23" s="36">
        <v>264</v>
      </c>
      <c r="O23" s="32">
        <v>50352</v>
      </c>
      <c r="P23" s="32">
        <v>110</v>
      </c>
      <c r="Q23" s="32">
        <v>36</v>
      </c>
      <c r="R23" s="32" t="s">
        <v>102</v>
      </c>
      <c r="S23" s="32" t="s">
        <v>102</v>
      </c>
      <c r="T23" s="32" t="s">
        <v>102</v>
      </c>
      <c r="U23" s="35" t="s">
        <v>102</v>
      </c>
    </row>
    <row r="24" spans="1:21" x14ac:dyDescent="0.35">
      <c r="A24" s="37">
        <v>2023</v>
      </c>
      <c r="B24" s="37">
        <v>10</v>
      </c>
      <c r="C24" s="44"/>
      <c r="D24" s="44"/>
      <c r="E24" s="39"/>
      <c r="F24" s="40"/>
      <c r="G24" s="40"/>
      <c r="H24" s="40"/>
      <c r="I24" s="40"/>
      <c r="J24" s="41"/>
      <c r="K24" s="42"/>
      <c r="L24" s="42"/>
      <c r="M24" s="45"/>
      <c r="N24" s="43"/>
      <c r="O24" s="45"/>
      <c r="P24" s="40"/>
      <c r="Q24" s="40"/>
      <c r="R24" s="40"/>
      <c r="S24" s="40"/>
      <c r="T24" s="40"/>
      <c r="U24" s="42"/>
    </row>
    <row r="25" spans="1:21" x14ac:dyDescent="0.35">
      <c r="A25" s="31">
        <v>2023</v>
      </c>
      <c r="B25" s="31">
        <v>11</v>
      </c>
      <c r="C25" s="32"/>
      <c r="D25" s="32"/>
      <c r="E25" s="33"/>
      <c r="F25" s="32"/>
      <c r="G25" s="32"/>
      <c r="H25" s="32"/>
      <c r="I25" s="32"/>
      <c r="J25" s="34"/>
      <c r="K25" s="34"/>
      <c r="L25" s="35"/>
      <c r="M25" s="32"/>
      <c r="N25" s="36"/>
      <c r="O25" s="32"/>
      <c r="P25" s="32"/>
      <c r="Q25" s="32"/>
      <c r="R25" s="32"/>
      <c r="S25" s="32"/>
      <c r="T25" s="32"/>
      <c r="U25" s="35"/>
    </row>
    <row r="26" spans="1:21" x14ac:dyDescent="0.35">
      <c r="A26" s="37">
        <v>2023</v>
      </c>
      <c r="B26" s="37">
        <v>12</v>
      </c>
      <c r="C26" s="44"/>
      <c r="D26" s="44"/>
      <c r="E26" s="39"/>
      <c r="F26" s="40"/>
      <c r="G26" s="40"/>
      <c r="H26" s="40"/>
      <c r="I26" s="40"/>
      <c r="J26" s="41"/>
      <c r="K26" s="41"/>
      <c r="L26" s="42"/>
      <c r="M26" s="40"/>
      <c r="N26" s="43"/>
      <c r="O26" s="40"/>
      <c r="P26" s="40"/>
      <c r="Q26" s="40"/>
      <c r="R26" s="40"/>
      <c r="S26" s="40"/>
      <c r="T26" s="40"/>
      <c r="U26" s="42"/>
    </row>
    <row r="27" spans="1:21" x14ac:dyDescent="0.35">
      <c r="A27" t="s">
        <v>103</v>
      </c>
    </row>
    <row r="28" spans="1:21" x14ac:dyDescent="0.35">
      <c r="A28" t="s">
        <v>90</v>
      </c>
    </row>
    <row r="29" spans="1:21" x14ac:dyDescent="0.35">
      <c r="A29" t="s">
        <v>91</v>
      </c>
    </row>
    <row r="30" spans="1:21" x14ac:dyDescent="0.35">
      <c r="A30" t="s">
        <v>92</v>
      </c>
    </row>
  </sheetData>
  <mergeCells count="1">
    <mergeCell ref="A1:U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8AFE-AFB6-46F6-8C34-865C111163FA}">
  <dimension ref="A1:F27"/>
  <sheetViews>
    <sheetView workbookViewId="0">
      <pane ySplit="2" topLeftCell="A3" activePane="bottomLeft" state="frozen"/>
      <selection pane="bottomLeft" activeCell="G7" sqref="G7"/>
    </sheetView>
  </sheetViews>
  <sheetFormatPr defaultRowHeight="14.5" x14ac:dyDescent="0.35"/>
  <cols>
    <col min="1" max="1" width="5" bestFit="1" customWidth="1"/>
    <col min="2" max="2" width="7" bestFit="1" customWidth="1"/>
    <col min="3" max="3" width="11.7265625" style="13" customWidth="1"/>
    <col min="4" max="4" width="11.7265625" style="14" customWidth="1"/>
    <col min="5" max="5" width="11.7265625" style="13" customWidth="1"/>
    <col min="6" max="6" width="15.1796875" customWidth="1"/>
  </cols>
  <sheetData>
    <row r="1" spans="1:6" ht="18.649999999999999" customHeight="1" x14ac:dyDescent="0.45">
      <c r="A1" s="81" t="s">
        <v>12</v>
      </c>
      <c r="B1" s="81"/>
      <c r="C1" s="81"/>
      <c r="D1" s="81"/>
      <c r="E1" s="81"/>
      <c r="F1" s="81"/>
    </row>
    <row r="2" spans="1:6" ht="58" x14ac:dyDescent="0.35">
      <c r="A2" s="4" t="s">
        <v>1</v>
      </c>
      <c r="B2" s="4" t="s">
        <v>2</v>
      </c>
      <c r="C2" s="5" t="s">
        <v>13</v>
      </c>
      <c r="D2" s="6" t="s">
        <v>14</v>
      </c>
      <c r="E2" s="5" t="s">
        <v>15</v>
      </c>
      <c r="F2" s="6" t="s">
        <v>9</v>
      </c>
    </row>
    <row r="3" spans="1:6" x14ac:dyDescent="0.35">
      <c r="A3">
        <v>2022</v>
      </c>
      <c r="B3" s="24">
        <v>9</v>
      </c>
      <c r="C3" s="22">
        <v>14970</v>
      </c>
      <c r="D3" s="22">
        <v>4988</v>
      </c>
      <c r="E3" s="23">
        <v>684972.38</v>
      </c>
      <c r="F3" s="24">
        <v>192</v>
      </c>
    </row>
    <row r="4" spans="1:6" x14ac:dyDescent="0.35">
      <c r="A4">
        <v>2022</v>
      </c>
      <c r="B4" s="61">
        <v>10</v>
      </c>
      <c r="C4" s="25">
        <v>15241</v>
      </c>
      <c r="D4" s="25">
        <v>3089</v>
      </c>
      <c r="E4" s="26">
        <v>432262</v>
      </c>
      <c r="F4" s="61">
        <v>265</v>
      </c>
    </row>
    <row r="5" spans="1:6" x14ac:dyDescent="0.35">
      <c r="A5">
        <v>2022</v>
      </c>
      <c r="B5" s="24">
        <v>11</v>
      </c>
      <c r="C5" s="22">
        <v>14524</v>
      </c>
      <c r="D5" s="22">
        <v>4180</v>
      </c>
      <c r="E5" s="23">
        <v>483129</v>
      </c>
      <c r="F5" s="24">
        <v>323</v>
      </c>
    </row>
    <row r="6" spans="1:6" x14ac:dyDescent="0.35">
      <c r="A6">
        <v>2022</v>
      </c>
      <c r="B6" s="61">
        <v>12</v>
      </c>
      <c r="C6" s="25">
        <v>14434</v>
      </c>
      <c r="D6" s="25">
        <v>5110</v>
      </c>
      <c r="E6" s="26">
        <v>629046</v>
      </c>
      <c r="F6" s="61">
        <v>156</v>
      </c>
    </row>
    <row r="7" spans="1:6" x14ac:dyDescent="0.35">
      <c r="A7">
        <v>2023</v>
      </c>
      <c r="B7" s="24">
        <v>1</v>
      </c>
      <c r="C7" s="22">
        <v>11533</v>
      </c>
      <c r="D7" s="22">
        <v>5099</v>
      </c>
      <c r="E7" s="23">
        <v>896215</v>
      </c>
      <c r="F7" s="24">
        <v>125</v>
      </c>
    </row>
    <row r="8" spans="1:6" x14ac:dyDescent="0.35">
      <c r="A8">
        <v>2023</v>
      </c>
      <c r="B8" s="61">
        <v>2</v>
      </c>
      <c r="C8" s="25">
        <v>11457</v>
      </c>
      <c r="D8" s="25">
        <v>5139</v>
      </c>
      <c r="E8" s="26">
        <v>1028272</v>
      </c>
      <c r="F8" s="61">
        <v>110</v>
      </c>
    </row>
    <row r="9" spans="1:6" x14ac:dyDescent="0.35">
      <c r="A9">
        <v>2023</v>
      </c>
      <c r="B9" s="24">
        <v>3</v>
      </c>
      <c r="C9" s="22">
        <v>13814</v>
      </c>
      <c r="D9" s="22">
        <v>6494</v>
      </c>
      <c r="E9" s="23">
        <v>1251859</v>
      </c>
      <c r="F9" s="24">
        <v>82</v>
      </c>
    </row>
    <row r="10" spans="1:6" x14ac:dyDescent="0.35">
      <c r="A10">
        <v>2023</v>
      </c>
      <c r="B10" s="61">
        <v>4</v>
      </c>
      <c r="C10" s="25">
        <v>15529</v>
      </c>
      <c r="D10" s="25">
        <v>7853</v>
      </c>
      <c r="E10" s="26">
        <v>1280867</v>
      </c>
      <c r="F10" s="61">
        <v>182</v>
      </c>
    </row>
    <row r="11" spans="1:6" x14ac:dyDescent="0.35">
      <c r="A11">
        <v>2023</v>
      </c>
      <c r="B11" s="24">
        <v>5</v>
      </c>
      <c r="C11" s="22">
        <v>16849</v>
      </c>
      <c r="D11" s="22">
        <v>8723</v>
      </c>
      <c r="E11" s="23">
        <v>1323657</v>
      </c>
      <c r="F11" s="24">
        <v>433</v>
      </c>
    </row>
    <row r="12" spans="1:6" x14ac:dyDescent="0.35">
      <c r="A12">
        <v>2023</v>
      </c>
      <c r="B12" s="61">
        <v>6</v>
      </c>
      <c r="C12" s="25">
        <v>17267</v>
      </c>
      <c r="D12" s="25">
        <v>8553</v>
      </c>
      <c r="E12" s="26">
        <v>1078392</v>
      </c>
      <c r="F12" s="61">
        <v>633</v>
      </c>
    </row>
    <row r="13" spans="1:6" x14ac:dyDescent="0.35">
      <c r="A13">
        <v>2023</v>
      </c>
      <c r="B13" s="24">
        <v>7</v>
      </c>
      <c r="C13" s="22">
        <v>17040</v>
      </c>
      <c r="D13" s="22">
        <v>8720</v>
      </c>
      <c r="E13" s="23">
        <v>990652</v>
      </c>
      <c r="F13" s="24">
        <v>393</v>
      </c>
    </row>
    <row r="14" spans="1:6" x14ac:dyDescent="0.35">
      <c r="C14" s="14"/>
    </row>
    <row r="15" spans="1:6" x14ac:dyDescent="0.35">
      <c r="C15" s="14"/>
    </row>
    <row r="16" spans="1:6" x14ac:dyDescent="0.35">
      <c r="C16" s="14"/>
    </row>
    <row r="17" spans="3:3" x14ac:dyDescent="0.35">
      <c r="C17" s="14"/>
    </row>
    <row r="18" spans="3:3" x14ac:dyDescent="0.35">
      <c r="C18" s="14"/>
    </row>
    <row r="19" spans="3:3" x14ac:dyDescent="0.35">
      <c r="C19" s="14"/>
    </row>
    <row r="20" spans="3:3" x14ac:dyDescent="0.35">
      <c r="C20" s="14"/>
    </row>
    <row r="21" spans="3:3" x14ac:dyDescent="0.35">
      <c r="C21" s="14"/>
    </row>
    <row r="22" spans="3:3" x14ac:dyDescent="0.35">
      <c r="C22" s="14"/>
    </row>
    <row r="23" spans="3:3" x14ac:dyDescent="0.35">
      <c r="C23" s="14"/>
    </row>
    <row r="24" spans="3:3" x14ac:dyDescent="0.35">
      <c r="C24" s="14"/>
    </row>
    <row r="25" spans="3:3" x14ac:dyDescent="0.35">
      <c r="C25" s="14"/>
    </row>
    <row r="26" spans="3:3" x14ac:dyDescent="0.35">
      <c r="C26" s="14"/>
    </row>
    <row r="27" spans="3:3" x14ac:dyDescent="0.35">
      <c r="C27" s="14"/>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84F8-5B46-4AA9-934F-DA665C9B5529}">
  <sheetPr>
    <pageSetUpPr fitToPage="1"/>
  </sheetPr>
  <dimension ref="A1:J16"/>
  <sheetViews>
    <sheetView zoomScaleNormal="100" workbookViewId="0">
      <pane xSplit="2" ySplit="3" topLeftCell="C4" activePane="bottomRight" state="frozen"/>
      <selection activeCell="B11" sqref="B11"/>
      <selection pane="topRight" activeCell="B11" sqref="B11"/>
      <selection pane="bottomLeft" activeCell="B11" sqref="B11"/>
      <selection pane="bottomRight" activeCell="C16" sqref="C16"/>
    </sheetView>
  </sheetViews>
  <sheetFormatPr defaultRowHeight="14.5" x14ac:dyDescent="0.35"/>
  <cols>
    <col min="1" max="1" width="4.81640625" bestFit="1" customWidth="1"/>
    <col min="2" max="2" width="6.54296875" bestFit="1" customWidth="1"/>
    <col min="3" max="3" width="13.54296875" style="13" customWidth="1"/>
    <col min="4" max="4" width="13.54296875" customWidth="1"/>
    <col min="5" max="6" width="13.54296875" style="14" customWidth="1"/>
    <col min="7" max="7" width="13.54296875" customWidth="1"/>
    <col min="8" max="8" width="14.1796875" customWidth="1"/>
    <col min="9" max="9" width="14.26953125" customWidth="1"/>
    <col min="10" max="10" width="13.54296875" customWidth="1"/>
    <col min="13" max="13" width="11.54296875" bestFit="1" customWidth="1"/>
  </cols>
  <sheetData>
    <row r="1" spans="1:10" ht="18.75" customHeight="1" x14ac:dyDescent="0.45">
      <c r="A1" s="81" t="s">
        <v>16</v>
      </c>
      <c r="B1" s="81"/>
      <c r="C1" s="81"/>
      <c r="D1" s="81"/>
      <c r="E1" s="81"/>
      <c r="F1" s="81"/>
      <c r="G1" s="81"/>
      <c r="H1" s="81"/>
      <c r="I1" s="81"/>
      <c r="J1" s="81"/>
    </row>
    <row r="2" spans="1:10" s="3" customFormat="1" ht="18.75" customHeight="1" x14ac:dyDescent="0.45">
      <c r="A2" s="1"/>
      <c r="B2" s="1"/>
      <c r="C2" s="2" t="s">
        <v>17</v>
      </c>
      <c r="D2" s="2" t="s">
        <v>18</v>
      </c>
      <c r="E2" s="2" t="s">
        <v>19</v>
      </c>
      <c r="F2" s="2" t="s">
        <v>20</v>
      </c>
      <c r="G2" s="2" t="s">
        <v>21</v>
      </c>
      <c r="H2" s="2" t="s">
        <v>22</v>
      </c>
      <c r="I2" s="2" t="s">
        <v>23</v>
      </c>
      <c r="J2" s="2" t="s">
        <v>24</v>
      </c>
    </row>
    <row r="3" spans="1:10" s="3" customFormat="1" ht="78.75" customHeight="1" x14ac:dyDescent="0.35">
      <c r="A3" s="4" t="s">
        <v>1</v>
      </c>
      <c r="B3" s="4" t="s">
        <v>2</v>
      </c>
      <c r="C3" s="5" t="s">
        <v>25</v>
      </c>
      <c r="D3" s="6" t="s">
        <v>26</v>
      </c>
      <c r="E3" s="6" t="s">
        <v>27</v>
      </c>
      <c r="F3" s="6" t="s">
        <v>28</v>
      </c>
      <c r="G3" s="6" t="s">
        <v>29</v>
      </c>
      <c r="H3" s="6" t="s">
        <v>30</v>
      </c>
      <c r="I3" s="6" t="s">
        <v>31</v>
      </c>
      <c r="J3" s="6" t="s">
        <v>32</v>
      </c>
    </row>
    <row r="4" spans="1:10" x14ac:dyDescent="0.35">
      <c r="A4" s="7">
        <v>2022</v>
      </c>
      <c r="B4" s="7">
        <v>9</v>
      </c>
      <c r="C4" s="8">
        <v>578991</v>
      </c>
      <c r="D4" s="8">
        <v>22660</v>
      </c>
      <c r="E4" s="9">
        <v>4112835.2394007146</v>
      </c>
      <c r="F4" s="8">
        <v>858</v>
      </c>
      <c r="G4" s="9">
        <f>F4*306</f>
        <v>262548</v>
      </c>
      <c r="H4" s="8">
        <v>2679</v>
      </c>
      <c r="I4" s="8">
        <v>1370</v>
      </c>
      <c r="J4" s="8">
        <v>19300</v>
      </c>
    </row>
    <row r="5" spans="1:10" x14ac:dyDescent="0.35">
      <c r="A5" s="10">
        <v>2022</v>
      </c>
      <c r="B5" s="10">
        <f t="shared" ref="B5" si="0">B4+1</f>
        <v>10</v>
      </c>
      <c r="C5" s="11">
        <v>581690</v>
      </c>
      <c r="D5" s="11">
        <v>19336</v>
      </c>
      <c r="E5" s="12">
        <v>3137917</v>
      </c>
      <c r="F5" s="11">
        <v>809</v>
      </c>
      <c r="G5" s="12">
        <f>F5*292</f>
        <v>236228</v>
      </c>
      <c r="H5" s="11">
        <v>1343</v>
      </c>
      <c r="I5" s="11">
        <v>1618</v>
      </c>
      <c r="J5" s="11">
        <v>17144</v>
      </c>
    </row>
    <row r="6" spans="1:10" x14ac:dyDescent="0.35">
      <c r="A6" s="7">
        <v>2022</v>
      </c>
      <c r="B6" s="7">
        <v>11</v>
      </c>
      <c r="C6" s="8">
        <v>585804</v>
      </c>
      <c r="D6" s="8">
        <v>17147</v>
      </c>
      <c r="E6" s="9">
        <v>2402747.4408666636</v>
      </c>
      <c r="F6" s="8">
        <v>886</v>
      </c>
      <c r="G6" s="9">
        <f>F6*291</f>
        <v>257826</v>
      </c>
      <c r="H6" s="8">
        <v>591</v>
      </c>
      <c r="I6" s="8">
        <v>1293</v>
      </c>
      <c r="J6" s="8">
        <v>19450</v>
      </c>
    </row>
    <row r="7" spans="1:10" x14ac:dyDescent="0.35">
      <c r="A7" s="10">
        <v>2022</v>
      </c>
      <c r="B7" s="10">
        <v>12</v>
      </c>
      <c r="C7" s="11">
        <v>588947</v>
      </c>
      <c r="D7" s="11">
        <v>14781</v>
      </c>
      <c r="E7" s="12">
        <v>1747378.2209728579</v>
      </c>
      <c r="F7" s="11">
        <v>1453</v>
      </c>
      <c r="G7" s="12">
        <f>F7*278</f>
        <v>403934</v>
      </c>
      <c r="H7" s="11">
        <v>670</v>
      </c>
      <c r="I7" s="11">
        <v>717</v>
      </c>
      <c r="J7" s="11">
        <v>31779</v>
      </c>
    </row>
    <row r="8" spans="1:10" x14ac:dyDescent="0.35">
      <c r="A8" s="7">
        <v>2023</v>
      </c>
      <c r="B8" s="7">
        <v>1</v>
      </c>
      <c r="C8" s="8">
        <v>590474</v>
      </c>
      <c r="D8" s="8">
        <v>11954</v>
      </c>
      <c r="E8" s="9">
        <v>1388234.4200702496</v>
      </c>
      <c r="F8" s="8">
        <v>2256</v>
      </c>
      <c r="G8" s="9">
        <f>F8*364</f>
        <v>821184</v>
      </c>
      <c r="H8" s="8">
        <v>920</v>
      </c>
      <c r="I8" s="8">
        <v>615</v>
      </c>
      <c r="J8" s="8">
        <v>51597</v>
      </c>
    </row>
    <row r="9" spans="1:10" x14ac:dyDescent="0.35">
      <c r="A9" s="10">
        <v>2023</v>
      </c>
      <c r="B9" s="10">
        <v>2</v>
      </c>
      <c r="C9" s="11">
        <v>591200</v>
      </c>
      <c r="D9" s="11">
        <v>9785</v>
      </c>
      <c r="E9" s="12">
        <v>1374830.0792961083</v>
      </c>
      <c r="F9" s="11">
        <v>2324</v>
      </c>
      <c r="G9" s="12">
        <f>2324*416</f>
        <v>966784</v>
      </c>
      <c r="H9" s="11">
        <v>2459</v>
      </c>
      <c r="I9" s="11">
        <v>1175</v>
      </c>
      <c r="J9" s="11">
        <v>58903</v>
      </c>
    </row>
    <row r="10" spans="1:10" x14ac:dyDescent="0.35">
      <c r="A10" s="7">
        <v>2023</v>
      </c>
      <c r="B10" s="7">
        <v>3</v>
      </c>
      <c r="C10" s="8">
        <v>591197</v>
      </c>
      <c r="D10" s="8">
        <v>10385</v>
      </c>
      <c r="E10" s="9">
        <v>1888210.8186878432</v>
      </c>
      <c r="F10" s="8">
        <v>2460</v>
      </c>
      <c r="G10" s="9">
        <f>2460*404</f>
        <v>993840</v>
      </c>
      <c r="H10" s="8">
        <v>2132</v>
      </c>
      <c r="I10" s="8">
        <v>1271</v>
      </c>
      <c r="J10" s="8">
        <v>58641</v>
      </c>
    </row>
    <row r="11" spans="1:10" x14ac:dyDescent="0.35">
      <c r="A11" s="10">
        <v>2023</v>
      </c>
      <c r="B11" s="10">
        <v>4</v>
      </c>
      <c r="C11" s="11">
        <v>590841</v>
      </c>
      <c r="D11" s="11">
        <v>12453</v>
      </c>
      <c r="E11" s="12">
        <v>2644307.3796512289</v>
      </c>
      <c r="F11" s="11">
        <v>1741</v>
      </c>
      <c r="G11" s="12">
        <f>F11*373</f>
        <v>649393</v>
      </c>
      <c r="H11" s="11">
        <v>2230</v>
      </c>
      <c r="I11" s="11">
        <v>946</v>
      </c>
      <c r="J11" s="11">
        <v>50240</v>
      </c>
    </row>
    <row r="12" spans="1:10" x14ac:dyDescent="0.35">
      <c r="A12" s="7">
        <v>2023</v>
      </c>
      <c r="B12" s="7">
        <v>5</v>
      </c>
      <c r="C12" s="8">
        <v>589571</v>
      </c>
      <c r="D12" s="8">
        <v>15068</v>
      </c>
      <c r="E12" s="9">
        <v>3341325.789839318</v>
      </c>
      <c r="F12" s="8">
        <v>1860</v>
      </c>
      <c r="G12" s="9">
        <f>F12*310</f>
        <v>576600</v>
      </c>
      <c r="H12" s="8">
        <v>3212</v>
      </c>
      <c r="I12" s="8">
        <v>1298</v>
      </c>
      <c r="J12" s="8">
        <v>47847</v>
      </c>
    </row>
    <row r="13" spans="1:10" x14ac:dyDescent="0.35">
      <c r="A13" s="10">
        <v>2023</v>
      </c>
      <c r="B13" s="10">
        <v>6</v>
      </c>
      <c r="C13" s="11">
        <v>588139</v>
      </c>
      <c r="D13" s="11">
        <v>15888</v>
      </c>
      <c r="E13" s="12">
        <v>3428995.0988656422</v>
      </c>
      <c r="F13" s="11">
        <v>1123</v>
      </c>
      <c r="G13" s="12">
        <f>F13*294</f>
        <v>330162</v>
      </c>
      <c r="H13" s="11">
        <v>1948</v>
      </c>
      <c r="I13" s="11">
        <v>757</v>
      </c>
      <c r="J13" s="11">
        <v>24184</v>
      </c>
    </row>
    <row r="14" spans="1:10" x14ac:dyDescent="0.35">
      <c r="A14" s="7">
        <v>2023</v>
      </c>
      <c r="B14" s="7">
        <v>7</v>
      </c>
      <c r="C14" s="8">
        <v>587353</v>
      </c>
      <c r="D14" s="8">
        <v>19945</v>
      </c>
      <c r="E14" s="9">
        <v>3485362.4112147749</v>
      </c>
      <c r="F14" s="8">
        <v>799</v>
      </c>
      <c r="G14" s="9">
        <f>+F14*239</f>
        <v>190961</v>
      </c>
      <c r="H14" s="8">
        <v>752</v>
      </c>
      <c r="I14" s="8">
        <v>555</v>
      </c>
      <c r="J14" s="8">
        <v>20392</v>
      </c>
    </row>
    <row r="15" spans="1:10" x14ac:dyDescent="0.35">
      <c r="A15" s="10">
        <v>2023</v>
      </c>
      <c r="B15" s="10">
        <v>8</v>
      </c>
      <c r="C15" s="11">
        <v>586551</v>
      </c>
      <c r="D15" s="11">
        <v>20843</v>
      </c>
      <c r="E15" s="12">
        <v>2885554.71</v>
      </c>
      <c r="F15" s="11">
        <v>657</v>
      </c>
      <c r="G15" s="12">
        <v>148482</v>
      </c>
      <c r="H15" s="11">
        <v>936</v>
      </c>
      <c r="I15" s="11">
        <v>795</v>
      </c>
      <c r="J15" s="11">
        <v>15630</v>
      </c>
    </row>
    <row r="16" spans="1:10" x14ac:dyDescent="0.35">
      <c r="A16" s="7">
        <v>2023</v>
      </c>
      <c r="B16" s="7">
        <v>9</v>
      </c>
      <c r="C16" s="8">
        <v>586945</v>
      </c>
      <c r="D16" s="8">
        <v>20640</v>
      </c>
      <c r="E16" s="9">
        <v>2131196.19</v>
      </c>
      <c r="F16" s="8">
        <v>591</v>
      </c>
      <c r="G16" s="9">
        <f>F16*209</f>
        <v>123519</v>
      </c>
      <c r="H16" s="8">
        <v>838</v>
      </c>
      <c r="I16" s="8">
        <v>728</v>
      </c>
      <c r="J16" s="8">
        <v>14740</v>
      </c>
    </row>
  </sheetData>
  <mergeCells count="1">
    <mergeCell ref="A1:J1"/>
  </mergeCells>
  <pageMargins left="0.7" right="0.7" top="1" bottom="0.75" header="0.3" footer="0.3"/>
  <pageSetup orientation="landscape" r:id="rId1"/>
  <headerFooter>
    <oddHeader>&amp;R&amp;10Vectren Energy Delivery of Indiana, Inc.
Cause No. 45380
Attachment 1
Page 1 of 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2030-AB1F-4311-A5B9-3A5FB0DAD3B9}">
  <sheetPr>
    <pageSetUpPr fitToPage="1"/>
  </sheetPr>
  <dimension ref="A1:K16"/>
  <sheetViews>
    <sheetView zoomScaleNormal="100" workbookViewId="0">
      <pane xSplit="2" ySplit="3" topLeftCell="C4" activePane="bottomRight" state="frozen"/>
      <selection activeCell="B11" sqref="B11"/>
      <selection pane="topRight" activeCell="B11" sqref="B11"/>
      <selection pane="bottomLeft" activeCell="B11" sqref="B11"/>
      <selection pane="bottomRight" activeCell="I4" sqref="I4"/>
    </sheetView>
  </sheetViews>
  <sheetFormatPr defaultRowHeight="14.5" x14ac:dyDescent="0.35"/>
  <cols>
    <col min="1" max="1" width="4.81640625" bestFit="1" customWidth="1"/>
    <col min="2" max="2" width="6.54296875" bestFit="1" customWidth="1"/>
    <col min="3" max="5" width="13.54296875" style="13" customWidth="1"/>
    <col min="6" max="6" width="13.54296875" customWidth="1"/>
    <col min="7" max="8" width="13.54296875" style="14" customWidth="1"/>
    <col min="9" max="9" width="14.26953125" customWidth="1"/>
    <col min="10" max="10" width="14" customWidth="1"/>
    <col min="11" max="11" width="13.54296875" customWidth="1"/>
  </cols>
  <sheetData>
    <row r="1" spans="1:11" ht="18.75" customHeight="1" x14ac:dyDescent="0.45">
      <c r="A1" s="81" t="s">
        <v>33</v>
      </c>
      <c r="B1" s="81"/>
      <c r="C1" s="81"/>
      <c r="D1" s="81"/>
      <c r="E1" s="81"/>
      <c r="F1" s="81"/>
      <c r="G1" s="81"/>
      <c r="H1" s="81"/>
      <c r="I1" s="81"/>
      <c r="J1" s="81"/>
      <c r="K1" s="81"/>
    </row>
    <row r="2" spans="1:11" s="3" customFormat="1" ht="18.75" customHeight="1" x14ac:dyDescent="0.45">
      <c r="A2" s="1"/>
      <c r="B2" s="1"/>
      <c r="C2" s="2" t="s">
        <v>17</v>
      </c>
      <c r="D2" s="2" t="s">
        <v>17</v>
      </c>
      <c r="E2" s="2" t="s">
        <v>18</v>
      </c>
      <c r="F2" s="2" t="s">
        <v>19</v>
      </c>
      <c r="G2" s="2" t="s">
        <v>20</v>
      </c>
      <c r="H2" s="2" t="s">
        <v>21</v>
      </c>
      <c r="I2" s="2" t="s">
        <v>22</v>
      </c>
      <c r="J2" s="2" t="s">
        <v>23</v>
      </c>
      <c r="K2" s="2" t="s">
        <v>24</v>
      </c>
    </row>
    <row r="3" spans="1:11" s="3" customFormat="1" ht="72.5" x14ac:dyDescent="0.35">
      <c r="A3" s="4" t="s">
        <v>1</v>
      </c>
      <c r="B3" s="4" t="s">
        <v>2</v>
      </c>
      <c r="C3" s="5" t="s">
        <v>34</v>
      </c>
      <c r="D3" s="5" t="s">
        <v>35</v>
      </c>
      <c r="E3" s="6" t="s">
        <v>36</v>
      </c>
      <c r="F3" s="6" t="s">
        <v>27</v>
      </c>
      <c r="G3" s="6" t="s">
        <v>28</v>
      </c>
      <c r="H3" s="6" t="s">
        <v>29</v>
      </c>
      <c r="I3" s="6" t="s">
        <v>30</v>
      </c>
      <c r="J3" s="6" t="s">
        <v>31</v>
      </c>
      <c r="K3" s="6" t="s">
        <v>32</v>
      </c>
    </row>
    <row r="4" spans="1:11" x14ac:dyDescent="0.35">
      <c r="A4" s="7">
        <v>2022</v>
      </c>
      <c r="B4" s="7">
        <v>9</v>
      </c>
      <c r="C4" s="8">
        <v>103238</v>
      </c>
      <c r="D4" s="8">
        <v>131780</v>
      </c>
      <c r="E4" s="8">
        <v>5877</v>
      </c>
      <c r="F4" s="9">
        <v>2731743.2695651241</v>
      </c>
      <c r="G4" s="8">
        <v>1173</v>
      </c>
      <c r="H4" s="9">
        <f>G4*758</f>
        <v>889134</v>
      </c>
      <c r="I4" s="8">
        <v>263</v>
      </c>
      <c r="J4" s="8">
        <v>187</v>
      </c>
      <c r="K4" s="8">
        <v>18598</v>
      </c>
    </row>
    <row r="5" spans="1:11" x14ac:dyDescent="0.35">
      <c r="A5" s="10">
        <v>2022</v>
      </c>
      <c r="B5" s="10">
        <f t="shared" ref="B5" si="0">B4+1</f>
        <v>10</v>
      </c>
      <c r="C5" s="11">
        <v>103518</v>
      </c>
      <c r="D5" s="11">
        <v>131885</v>
      </c>
      <c r="E5" s="11">
        <v>5575</v>
      </c>
      <c r="F5" s="12">
        <v>2671136</v>
      </c>
      <c r="G5" s="11">
        <v>1248</v>
      </c>
      <c r="H5" s="12">
        <f>G5*711</f>
        <v>887328</v>
      </c>
      <c r="I5" s="11">
        <v>100</v>
      </c>
      <c r="J5" s="11">
        <v>221</v>
      </c>
      <c r="K5" s="11">
        <v>19127</v>
      </c>
    </row>
    <row r="6" spans="1:11" x14ac:dyDescent="0.35">
      <c r="A6" s="7">
        <v>2022</v>
      </c>
      <c r="B6" s="7">
        <v>11</v>
      </c>
      <c r="C6" s="8">
        <v>104036</v>
      </c>
      <c r="D6" s="8">
        <v>132126</v>
      </c>
      <c r="E6" s="8">
        <v>5733</v>
      </c>
      <c r="F6" s="9">
        <v>2759277.6298584095</v>
      </c>
      <c r="G6" s="8">
        <v>1191</v>
      </c>
      <c r="H6" s="9">
        <f>G6*629</f>
        <v>749139</v>
      </c>
      <c r="I6" s="8">
        <v>67</v>
      </c>
      <c r="J6" s="8">
        <v>127</v>
      </c>
      <c r="K6" s="8">
        <v>19123</v>
      </c>
    </row>
    <row r="7" spans="1:11" x14ac:dyDescent="0.35">
      <c r="A7" s="10">
        <v>2022</v>
      </c>
      <c r="B7" s="10">
        <v>12</v>
      </c>
      <c r="C7" s="11">
        <v>104366</v>
      </c>
      <c r="D7" s="11">
        <v>132269</v>
      </c>
      <c r="E7" s="11">
        <v>5789</v>
      </c>
      <c r="F7" s="12">
        <v>2695658.4998442587</v>
      </c>
      <c r="G7" s="11">
        <v>1044</v>
      </c>
      <c r="H7" s="12">
        <f>G7*590</f>
        <v>615960</v>
      </c>
      <c r="I7" s="11">
        <v>346</v>
      </c>
      <c r="J7" s="11">
        <v>213</v>
      </c>
      <c r="K7" s="11">
        <v>18842</v>
      </c>
    </row>
    <row r="8" spans="1:11" x14ac:dyDescent="0.35">
      <c r="A8" s="7">
        <v>2023</v>
      </c>
      <c r="B8" s="7">
        <v>1</v>
      </c>
      <c r="C8" s="8">
        <v>104541</v>
      </c>
      <c r="D8" s="8">
        <v>132404</v>
      </c>
      <c r="E8" s="8">
        <v>5080</v>
      </c>
      <c r="F8" s="9">
        <v>2252769.101005964</v>
      </c>
      <c r="G8" s="8">
        <v>1251</v>
      </c>
      <c r="H8" s="9">
        <f>G8*673</f>
        <v>841923</v>
      </c>
      <c r="I8" s="8">
        <v>360</v>
      </c>
      <c r="J8" s="8">
        <v>194</v>
      </c>
      <c r="K8" s="8">
        <v>20057</v>
      </c>
    </row>
    <row r="9" spans="1:11" x14ac:dyDescent="0.35">
      <c r="A9" s="10">
        <v>2023</v>
      </c>
      <c r="B9" s="10">
        <v>2</v>
      </c>
      <c r="C9" s="11">
        <v>104558</v>
      </c>
      <c r="D9" s="11">
        <v>132381</v>
      </c>
      <c r="E9" s="11">
        <v>4492</v>
      </c>
      <c r="F9" s="12">
        <v>2095536.0507957921</v>
      </c>
      <c r="G9" s="11">
        <v>1260</v>
      </c>
      <c r="H9" s="12">
        <f>1260*732</f>
        <v>922320</v>
      </c>
      <c r="I9" s="11">
        <v>865</v>
      </c>
      <c r="J9" s="11">
        <v>401</v>
      </c>
      <c r="K9" s="11">
        <v>22141</v>
      </c>
    </row>
    <row r="10" spans="1:11" x14ac:dyDescent="0.35">
      <c r="A10" s="7">
        <v>2023</v>
      </c>
      <c r="B10" s="7">
        <v>3</v>
      </c>
      <c r="C10" s="8">
        <v>104461</v>
      </c>
      <c r="D10" s="8">
        <v>132404</v>
      </c>
      <c r="E10" s="8">
        <v>4590</v>
      </c>
      <c r="F10" s="9">
        <v>2285331.7389849108</v>
      </c>
      <c r="G10" s="8">
        <v>1433</v>
      </c>
      <c r="H10" s="9">
        <f>G10*763</f>
        <v>1093379</v>
      </c>
      <c r="I10" s="8">
        <v>655</v>
      </c>
      <c r="J10" s="8">
        <v>340</v>
      </c>
      <c r="K10" s="8">
        <v>21799</v>
      </c>
    </row>
    <row r="11" spans="1:11" x14ac:dyDescent="0.35">
      <c r="A11" s="10">
        <v>2023</v>
      </c>
      <c r="B11" s="10">
        <v>4</v>
      </c>
      <c r="C11" s="11">
        <v>104316</v>
      </c>
      <c r="D11" s="11">
        <v>132444</v>
      </c>
      <c r="E11" s="11">
        <v>4951</v>
      </c>
      <c r="F11" s="12">
        <v>2480956.3597567081</v>
      </c>
      <c r="G11" s="11">
        <v>1092</v>
      </c>
      <c r="H11" s="12">
        <f>G11*756</f>
        <v>825552</v>
      </c>
      <c r="I11" s="11">
        <v>658</v>
      </c>
      <c r="J11" s="11">
        <v>272</v>
      </c>
      <c r="K11" s="11">
        <v>18716</v>
      </c>
    </row>
    <row r="12" spans="1:11" x14ac:dyDescent="0.35">
      <c r="A12" s="7">
        <v>2023</v>
      </c>
      <c r="B12" s="7">
        <v>5</v>
      </c>
      <c r="C12" s="8">
        <v>103974</v>
      </c>
      <c r="D12" s="8">
        <v>132396</v>
      </c>
      <c r="E12" s="8">
        <v>5123</v>
      </c>
      <c r="F12" s="9">
        <v>2552839.3682355974</v>
      </c>
      <c r="G12" s="8">
        <v>1406</v>
      </c>
      <c r="H12" s="9">
        <f>G12*655</f>
        <v>920930</v>
      </c>
      <c r="I12" s="8">
        <v>912</v>
      </c>
      <c r="J12" s="8">
        <v>300</v>
      </c>
      <c r="K12" s="8">
        <v>20610</v>
      </c>
    </row>
    <row r="13" spans="1:11" x14ac:dyDescent="0.35">
      <c r="A13" s="10">
        <v>2023</v>
      </c>
      <c r="B13" s="10">
        <v>6</v>
      </c>
      <c r="C13" s="11">
        <v>103676</v>
      </c>
      <c r="D13" s="11">
        <v>132384</v>
      </c>
      <c r="E13" s="11">
        <v>4943</v>
      </c>
      <c r="F13" s="12">
        <v>2348159.039817404</v>
      </c>
      <c r="G13" s="11">
        <v>1129</v>
      </c>
      <c r="H13" s="12">
        <f>G13*645</f>
        <v>728205</v>
      </c>
      <c r="I13" s="11">
        <v>931</v>
      </c>
      <c r="J13" s="11">
        <v>411</v>
      </c>
      <c r="K13" s="11">
        <v>17167</v>
      </c>
    </row>
    <row r="14" spans="1:11" x14ac:dyDescent="0.35">
      <c r="A14" s="7">
        <v>2023</v>
      </c>
      <c r="B14" s="7">
        <v>7</v>
      </c>
      <c r="C14" s="8">
        <v>103456</v>
      </c>
      <c r="D14" s="8">
        <v>132413</v>
      </c>
      <c r="E14" s="8">
        <v>4966</v>
      </c>
      <c r="F14" s="9">
        <v>2209872.2985631991</v>
      </c>
      <c r="G14" s="8">
        <v>1098</v>
      </c>
      <c r="H14" s="9">
        <f>G14*590</f>
        <v>647820</v>
      </c>
      <c r="I14" s="8">
        <v>342</v>
      </c>
      <c r="J14" s="8">
        <v>299</v>
      </c>
      <c r="K14" s="8">
        <v>17557</v>
      </c>
    </row>
    <row r="15" spans="1:11" x14ac:dyDescent="0.35">
      <c r="A15" s="10">
        <v>2023</v>
      </c>
      <c r="B15" s="10">
        <v>8</v>
      </c>
      <c r="C15" s="11">
        <v>103340</v>
      </c>
      <c r="D15" s="11">
        <v>132427</v>
      </c>
      <c r="E15" s="11">
        <v>4692</v>
      </c>
      <c r="F15" s="12">
        <v>1890059.12</v>
      </c>
      <c r="G15" s="11">
        <v>1436</v>
      </c>
      <c r="H15" s="12">
        <v>886012</v>
      </c>
      <c r="I15" s="11">
        <v>318</v>
      </c>
      <c r="J15" s="11">
        <v>415</v>
      </c>
      <c r="K15" s="11">
        <v>18936</v>
      </c>
    </row>
    <row r="16" spans="1:11" x14ac:dyDescent="0.35">
      <c r="A16" s="7">
        <v>2023</v>
      </c>
      <c r="B16" s="7">
        <v>9</v>
      </c>
      <c r="C16" s="8">
        <v>103344</v>
      </c>
      <c r="D16" s="8">
        <v>132470</v>
      </c>
      <c r="E16" s="8">
        <v>4644</v>
      </c>
      <c r="F16" s="9">
        <v>1727539.76</v>
      </c>
      <c r="G16" s="8">
        <v>1362</v>
      </c>
      <c r="H16" s="9">
        <f>G16*650</f>
        <v>885300</v>
      </c>
      <c r="I16" s="8">
        <v>700</v>
      </c>
      <c r="J16" s="8">
        <v>540</v>
      </c>
      <c r="K16" s="8">
        <v>18997</v>
      </c>
    </row>
  </sheetData>
  <mergeCells count="1">
    <mergeCell ref="A1:K1"/>
  </mergeCells>
  <pageMargins left="0.7" right="0.7" top="1" bottom="0.75" header="0.3" footer="0.3"/>
  <pageSetup scale="90" orientation="landscape" r:id="rId1"/>
  <headerFooter>
    <oddHeader>&amp;RVectren Energy Delivery of Indiana, Inc.
Cause No. 45380
Attachment 1
Page 3 of 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988C-9CF1-41AE-8092-9092798E04A5}">
  <dimension ref="A1:E18"/>
  <sheetViews>
    <sheetView workbookViewId="0">
      <selection activeCell="G35" sqref="G35"/>
    </sheetView>
  </sheetViews>
  <sheetFormatPr defaultColWidth="9.1796875" defaultRowHeight="14.5" x14ac:dyDescent="0.35"/>
  <cols>
    <col min="1" max="1" width="4.81640625" bestFit="1" customWidth="1"/>
    <col min="2" max="2" width="7.1796875" customWidth="1"/>
    <col min="3" max="5" width="25.7265625" customWidth="1"/>
  </cols>
  <sheetData>
    <row r="1" spans="1:5" ht="18.5" x14ac:dyDescent="0.45">
      <c r="A1" s="81" t="s">
        <v>101</v>
      </c>
      <c r="B1" s="81"/>
      <c r="C1" s="81"/>
      <c r="D1" s="81"/>
      <c r="E1" s="81"/>
    </row>
    <row r="2" spans="1:5" ht="18.5" x14ac:dyDescent="0.45">
      <c r="A2" s="1"/>
      <c r="B2" s="1"/>
      <c r="C2" s="2" t="s">
        <v>37</v>
      </c>
      <c r="D2" s="2" t="s">
        <v>38</v>
      </c>
      <c r="E2" s="2" t="s">
        <v>39</v>
      </c>
    </row>
    <row r="3" spans="1:5" ht="29" x14ac:dyDescent="0.35">
      <c r="A3" s="5" t="s">
        <v>1</v>
      </c>
      <c r="B3" s="5" t="s">
        <v>2</v>
      </c>
      <c r="C3" s="5" t="s">
        <v>40</v>
      </c>
      <c r="D3" s="5" t="s">
        <v>41</v>
      </c>
      <c r="E3" s="5" t="s">
        <v>42</v>
      </c>
    </row>
    <row r="4" spans="1:5" x14ac:dyDescent="0.35">
      <c r="A4" s="7">
        <v>2022</v>
      </c>
      <c r="B4" s="7">
        <v>9</v>
      </c>
      <c r="C4" s="15">
        <v>22893</v>
      </c>
      <c r="D4" s="15">
        <v>2399</v>
      </c>
      <c r="E4" s="16">
        <v>755642.46</v>
      </c>
    </row>
    <row r="5" spans="1:5" x14ac:dyDescent="0.35">
      <c r="A5" s="10">
        <v>2022</v>
      </c>
      <c r="B5" s="10">
        <f t="shared" ref="B5" si="0">B4+1</f>
        <v>10</v>
      </c>
      <c r="C5" s="17">
        <v>23229</v>
      </c>
      <c r="D5" s="17">
        <v>2742</v>
      </c>
      <c r="E5" s="18">
        <v>834822.35</v>
      </c>
    </row>
    <row r="6" spans="1:5" ht="16.5" x14ac:dyDescent="0.35">
      <c r="A6" s="7">
        <v>2022</v>
      </c>
      <c r="B6" s="19" t="s">
        <v>43</v>
      </c>
      <c r="C6" s="15">
        <v>3183</v>
      </c>
      <c r="D6" s="15">
        <v>66</v>
      </c>
      <c r="E6" s="16">
        <v>13096.07</v>
      </c>
    </row>
    <row r="7" spans="1:5" x14ac:dyDescent="0.35">
      <c r="A7" s="10">
        <v>2022</v>
      </c>
      <c r="B7" s="10">
        <v>12</v>
      </c>
      <c r="C7" s="17">
        <v>7492</v>
      </c>
      <c r="D7" s="17">
        <v>382</v>
      </c>
      <c r="E7" s="18">
        <v>103150.56</v>
      </c>
    </row>
    <row r="8" spans="1:5" x14ac:dyDescent="0.35">
      <c r="A8" s="7">
        <v>2023</v>
      </c>
      <c r="B8" s="19">
        <v>1</v>
      </c>
      <c r="C8" s="15">
        <v>11951</v>
      </c>
      <c r="D8" s="15">
        <v>1031</v>
      </c>
      <c r="E8" s="16">
        <v>225192.07</v>
      </c>
    </row>
    <row r="9" spans="1:5" x14ac:dyDescent="0.35">
      <c r="A9" s="10">
        <v>2023</v>
      </c>
      <c r="B9" s="10">
        <v>2</v>
      </c>
      <c r="C9" s="17">
        <v>15854</v>
      </c>
      <c r="D9" s="17">
        <v>1992</v>
      </c>
      <c r="E9" s="18">
        <v>524633.78</v>
      </c>
    </row>
    <row r="10" spans="1:5" x14ac:dyDescent="0.35">
      <c r="A10" s="7">
        <v>2023</v>
      </c>
      <c r="B10" s="19">
        <v>3</v>
      </c>
      <c r="C10" s="15">
        <v>19919</v>
      </c>
      <c r="D10" s="15">
        <v>3555</v>
      </c>
      <c r="E10" s="16">
        <v>934913.4800000001</v>
      </c>
    </row>
    <row r="11" spans="1:5" x14ac:dyDescent="0.35">
      <c r="A11" s="10">
        <v>2023</v>
      </c>
      <c r="B11" s="10">
        <v>4</v>
      </c>
      <c r="C11" s="17">
        <v>22442</v>
      </c>
      <c r="D11" s="17">
        <v>4979</v>
      </c>
      <c r="E11" s="18">
        <v>1284132.7599999998</v>
      </c>
    </row>
    <row r="12" spans="1:5" x14ac:dyDescent="0.35">
      <c r="A12" s="7">
        <v>2023</v>
      </c>
      <c r="B12" s="19">
        <v>5</v>
      </c>
      <c r="C12" s="15">
        <v>24334</v>
      </c>
      <c r="D12" s="15">
        <v>6343</v>
      </c>
      <c r="E12" s="16">
        <v>1485259.95</v>
      </c>
    </row>
    <row r="13" spans="1:5" x14ac:dyDescent="0.35">
      <c r="A13" s="10">
        <v>2023</v>
      </c>
      <c r="B13" s="10">
        <v>6</v>
      </c>
      <c r="C13" s="17">
        <v>25009</v>
      </c>
      <c r="D13" s="17">
        <v>6520</v>
      </c>
      <c r="E13" s="18">
        <v>1449448.92</v>
      </c>
    </row>
    <row r="14" spans="1:5" x14ac:dyDescent="0.35">
      <c r="A14" s="7">
        <v>2023</v>
      </c>
      <c r="B14" s="19">
        <v>7</v>
      </c>
      <c r="C14" s="15">
        <v>25070</v>
      </c>
      <c r="D14" s="15">
        <v>7087</v>
      </c>
      <c r="E14" s="16">
        <v>1535622.53</v>
      </c>
    </row>
    <row r="15" spans="1:5" x14ac:dyDescent="0.35">
      <c r="A15" s="10">
        <v>2023</v>
      </c>
      <c r="B15" s="10">
        <v>8</v>
      </c>
      <c r="C15" s="17">
        <v>25161</v>
      </c>
      <c r="D15" s="17">
        <v>7205</v>
      </c>
      <c r="E15" s="18">
        <v>1571804.74</v>
      </c>
    </row>
    <row r="16" spans="1:5" x14ac:dyDescent="0.35">
      <c r="A16" s="7">
        <v>2023</v>
      </c>
      <c r="B16" s="19">
        <v>9</v>
      </c>
      <c r="C16" s="15">
        <v>27349</v>
      </c>
      <c r="D16" s="15">
        <v>7296</v>
      </c>
      <c r="E16" s="16">
        <v>1566997.8</v>
      </c>
    </row>
    <row r="18" spans="1:1" ht="16.5" x14ac:dyDescent="0.35">
      <c r="A18" s="20" t="s">
        <v>44</v>
      </c>
    </row>
  </sheetData>
  <mergeCells count="1">
    <mergeCell ref="A1:E1"/>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658A-2614-4A3C-83DA-15BEF5F3B64B}">
  <dimension ref="A1:I16"/>
  <sheetViews>
    <sheetView workbookViewId="0">
      <pane xSplit="1" topLeftCell="G1" activePane="topRight" state="frozen"/>
      <selection pane="topRight" activeCell="M9" sqref="M9"/>
    </sheetView>
  </sheetViews>
  <sheetFormatPr defaultColWidth="8.54296875" defaultRowHeight="14.5" x14ac:dyDescent="0.35"/>
  <cols>
    <col min="1" max="1" width="93.453125" style="60" bestFit="1" customWidth="1"/>
    <col min="2" max="2" width="11.1796875" style="48" bestFit="1" customWidth="1"/>
    <col min="3" max="3" width="11.81640625" style="48" bestFit="1" customWidth="1"/>
    <col min="4" max="4" width="10.81640625" style="48" bestFit="1" customWidth="1"/>
    <col min="5" max="5" width="12.54296875" style="48" bestFit="1" customWidth="1"/>
    <col min="6" max="6" width="11.1796875" style="48" bestFit="1" customWidth="1"/>
    <col min="7" max="9" width="10.81640625" style="48" bestFit="1" customWidth="1"/>
    <col min="10" max="16384" width="8.54296875" style="48"/>
  </cols>
  <sheetData>
    <row r="1" spans="1:9" ht="52" x14ac:dyDescent="0.6">
      <c r="A1" s="47" t="s">
        <v>45</v>
      </c>
    </row>
    <row r="2" spans="1:9" x14ac:dyDescent="0.35">
      <c r="A2" s="49"/>
    </row>
    <row r="3" spans="1:9" ht="18.5" x14ac:dyDescent="0.45">
      <c r="A3" s="50" t="s">
        <v>46</v>
      </c>
      <c r="B3" s="51" t="s">
        <v>93</v>
      </c>
      <c r="C3" s="51" t="s">
        <v>94</v>
      </c>
      <c r="D3" s="51" t="s">
        <v>95</v>
      </c>
      <c r="E3" s="51" t="s">
        <v>96</v>
      </c>
      <c r="F3" s="51" t="s">
        <v>97</v>
      </c>
      <c r="G3" s="52" t="s">
        <v>98</v>
      </c>
      <c r="H3" s="71" t="s">
        <v>99</v>
      </c>
      <c r="I3" s="71" t="s">
        <v>100</v>
      </c>
    </row>
    <row r="4" spans="1:9" x14ac:dyDescent="0.35">
      <c r="A4" s="53" t="s">
        <v>47</v>
      </c>
      <c r="B4" s="55">
        <v>882803</v>
      </c>
      <c r="C4" s="55">
        <v>881310</v>
      </c>
      <c r="D4" s="55">
        <v>749236</v>
      </c>
      <c r="E4" s="72">
        <v>751566</v>
      </c>
      <c r="F4" s="54">
        <v>750037</v>
      </c>
      <c r="G4" s="55">
        <v>746245</v>
      </c>
      <c r="H4" s="55">
        <v>747888</v>
      </c>
      <c r="I4" s="54">
        <v>750660</v>
      </c>
    </row>
    <row r="5" spans="1:9" x14ac:dyDescent="0.35">
      <c r="A5" s="56" t="s">
        <v>48</v>
      </c>
      <c r="B5" s="55">
        <v>48560</v>
      </c>
      <c r="C5" s="55">
        <v>30503</v>
      </c>
      <c r="D5" s="55">
        <v>24057</v>
      </c>
      <c r="E5" s="72">
        <v>24009</v>
      </c>
      <c r="F5" s="54">
        <v>25843</v>
      </c>
      <c r="G5" s="55">
        <v>25569</v>
      </c>
      <c r="H5" s="55">
        <v>26477</v>
      </c>
      <c r="I5" s="54">
        <v>25321</v>
      </c>
    </row>
    <row r="6" spans="1:9" x14ac:dyDescent="0.35">
      <c r="A6" s="56" t="s">
        <v>49</v>
      </c>
      <c r="B6" s="55">
        <v>4218</v>
      </c>
      <c r="C6" s="55">
        <v>2572</v>
      </c>
      <c r="D6" s="55">
        <v>1840</v>
      </c>
      <c r="E6" s="72">
        <v>2230</v>
      </c>
      <c r="F6" s="54">
        <v>1709</v>
      </c>
      <c r="G6" s="55">
        <v>2570</v>
      </c>
      <c r="H6" s="55">
        <v>2545</v>
      </c>
      <c r="I6" s="54">
        <v>2493</v>
      </c>
    </row>
    <row r="7" spans="1:9" x14ac:dyDescent="0.35">
      <c r="A7" s="56" t="s">
        <v>50</v>
      </c>
      <c r="B7" s="55">
        <v>2366</v>
      </c>
      <c r="C7" s="55">
        <v>1549</v>
      </c>
      <c r="D7" s="55">
        <v>1107</v>
      </c>
      <c r="E7" s="72">
        <v>1359</v>
      </c>
      <c r="F7" s="54">
        <v>1066</v>
      </c>
      <c r="G7" s="55">
        <v>1674</v>
      </c>
      <c r="H7" s="55">
        <v>1557</v>
      </c>
      <c r="I7" s="54">
        <v>1692</v>
      </c>
    </row>
    <row r="8" spans="1:9" x14ac:dyDescent="0.35">
      <c r="A8" s="56" t="s">
        <v>51</v>
      </c>
      <c r="B8" s="73">
        <v>48316</v>
      </c>
      <c r="C8" s="55">
        <v>49644</v>
      </c>
      <c r="D8" s="55">
        <v>65303</v>
      </c>
      <c r="E8" s="74">
        <v>71720</v>
      </c>
      <c r="F8" s="57">
        <v>58069</v>
      </c>
      <c r="G8" s="55">
        <v>46953</v>
      </c>
      <c r="H8" s="55">
        <v>44539</v>
      </c>
      <c r="I8" s="57">
        <v>40390</v>
      </c>
    </row>
    <row r="9" spans="1:9" x14ac:dyDescent="0.35">
      <c r="A9" s="56" t="s">
        <v>52</v>
      </c>
      <c r="B9" s="75">
        <v>38766511</v>
      </c>
      <c r="C9" s="59">
        <v>22938876</v>
      </c>
      <c r="D9" s="59">
        <v>23802556</v>
      </c>
      <c r="E9" s="76">
        <v>22972085</v>
      </c>
      <c r="F9" s="58">
        <v>21126876</v>
      </c>
      <c r="G9" s="59">
        <v>18994010</v>
      </c>
      <c r="H9" s="59">
        <v>20696541</v>
      </c>
      <c r="I9" s="77">
        <v>21938492.940000001</v>
      </c>
    </row>
    <row r="10" spans="1:9" x14ac:dyDescent="0.35">
      <c r="A10" s="56" t="s">
        <v>53</v>
      </c>
      <c r="B10" s="55">
        <v>25866</v>
      </c>
      <c r="C10" s="55">
        <v>25340</v>
      </c>
      <c r="D10" s="55">
        <v>26224</v>
      </c>
      <c r="E10" s="72">
        <v>25743</v>
      </c>
      <c r="F10" s="55">
        <v>23371</v>
      </c>
      <c r="G10" s="55">
        <v>13392</v>
      </c>
      <c r="H10" s="55">
        <v>11798</v>
      </c>
      <c r="I10" s="55">
        <v>17713</v>
      </c>
    </row>
    <row r="11" spans="1:9" x14ac:dyDescent="0.35">
      <c r="A11" s="56" t="s">
        <v>54</v>
      </c>
      <c r="B11" s="59">
        <v>17338784.739999998</v>
      </c>
      <c r="C11" s="59">
        <v>17558650.789999999</v>
      </c>
      <c r="D11" s="59">
        <v>18262125.73</v>
      </c>
      <c r="E11" s="78">
        <v>16860806.710000001</v>
      </c>
      <c r="F11" s="59">
        <v>14935408</v>
      </c>
      <c r="G11" s="59">
        <v>7804986</v>
      </c>
      <c r="H11" s="59">
        <v>6251161</v>
      </c>
      <c r="I11" s="59">
        <v>9749317</v>
      </c>
    </row>
    <row r="12" spans="1:9" x14ac:dyDescent="0.35">
      <c r="C12" s="55"/>
    </row>
    <row r="13" spans="1:9" ht="18.5" x14ac:dyDescent="0.45">
      <c r="A13" s="50" t="s">
        <v>55</v>
      </c>
      <c r="B13" s="51" t="s">
        <v>93</v>
      </c>
      <c r="C13" s="79" t="s">
        <v>94</v>
      </c>
      <c r="D13" s="51" t="s">
        <v>95</v>
      </c>
      <c r="E13" s="51" t="s">
        <v>96</v>
      </c>
      <c r="F13" s="51" t="s">
        <v>97</v>
      </c>
      <c r="G13" s="52" t="s">
        <v>98</v>
      </c>
      <c r="H13" s="71" t="s">
        <v>99</v>
      </c>
      <c r="I13" s="71" t="s">
        <v>100</v>
      </c>
    </row>
    <row r="14" spans="1:9" x14ac:dyDescent="0.35">
      <c r="A14" s="49" t="s">
        <v>47</v>
      </c>
      <c r="B14" s="55">
        <v>1860</v>
      </c>
      <c r="C14" s="55">
        <v>4011</v>
      </c>
      <c r="D14" s="55">
        <v>21157</v>
      </c>
      <c r="E14" s="72">
        <v>4490</v>
      </c>
      <c r="F14" s="54">
        <v>7416</v>
      </c>
      <c r="G14" s="55">
        <v>2299</v>
      </c>
      <c r="H14" s="55">
        <v>230</v>
      </c>
      <c r="I14" s="55">
        <v>83</v>
      </c>
    </row>
    <row r="15" spans="1:9" x14ac:dyDescent="0.35">
      <c r="A15" s="60" t="s">
        <v>51</v>
      </c>
      <c r="B15" s="55">
        <v>333</v>
      </c>
      <c r="C15" s="55">
        <v>582</v>
      </c>
      <c r="D15" s="55">
        <v>6821</v>
      </c>
      <c r="E15" s="72">
        <v>6865</v>
      </c>
      <c r="F15" s="54">
        <v>7572</v>
      </c>
      <c r="G15" s="55">
        <v>11816</v>
      </c>
      <c r="H15" s="55">
        <v>10977</v>
      </c>
      <c r="I15" s="54">
        <v>9780</v>
      </c>
    </row>
    <row r="16" spans="1:9" x14ac:dyDescent="0.35">
      <c r="A16" s="56" t="s">
        <v>52</v>
      </c>
      <c r="B16" s="75">
        <v>162378</v>
      </c>
      <c r="C16" s="59">
        <v>328179</v>
      </c>
      <c r="D16" s="59">
        <v>3444125</v>
      </c>
      <c r="E16" s="13">
        <v>3441093.03</v>
      </c>
      <c r="F16" s="58">
        <v>4124167</v>
      </c>
      <c r="G16" s="59">
        <v>6850590</v>
      </c>
      <c r="H16" s="59">
        <v>5915537</v>
      </c>
      <c r="I16" s="58">
        <v>4703387.08</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C8C0-782F-4CC8-9788-81FDB77EDD73}">
  <dimension ref="A1:L23"/>
  <sheetViews>
    <sheetView zoomScaleNormal="100" zoomScaleSheetLayoutView="80" workbookViewId="0">
      <selection activeCell="G24" sqref="G24"/>
    </sheetView>
  </sheetViews>
  <sheetFormatPr defaultRowHeight="14.5" x14ac:dyDescent="0.35"/>
  <cols>
    <col min="6" max="6" width="45.7265625" customWidth="1"/>
    <col min="7" max="7" width="76.453125" customWidth="1"/>
  </cols>
  <sheetData>
    <row r="1" spans="1:12" x14ac:dyDescent="0.35">
      <c r="A1" s="87"/>
      <c r="B1" s="87"/>
      <c r="C1" s="87"/>
      <c r="D1" s="87"/>
      <c r="E1" s="87"/>
      <c r="F1" s="87"/>
      <c r="G1" s="87"/>
      <c r="H1" s="88"/>
      <c r="I1" s="88"/>
      <c r="J1" s="88"/>
      <c r="K1" s="88"/>
      <c r="L1" s="88"/>
    </row>
    <row r="2" spans="1:12" x14ac:dyDescent="0.35">
      <c r="A2" s="87"/>
      <c r="B2" s="87"/>
      <c r="C2" s="87"/>
      <c r="D2" s="87"/>
      <c r="E2" s="87"/>
      <c r="F2" s="87"/>
      <c r="G2" s="87"/>
      <c r="H2" s="88"/>
      <c r="I2" s="88"/>
      <c r="J2" s="88"/>
      <c r="K2" s="88"/>
      <c r="L2" s="88"/>
    </row>
    <row r="3" spans="1:12" x14ac:dyDescent="0.35">
      <c r="A3" s="87"/>
      <c r="B3" s="87"/>
      <c r="C3" s="87"/>
      <c r="D3" s="87"/>
      <c r="E3" s="87"/>
      <c r="F3" s="87"/>
      <c r="G3" s="87"/>
      <c r="H3" s="88"/>
      <c r="I3" s="88"/>
      <c r="J3" s="88"/>
      <c r="K3" s="88"/>
      <c r="L3" s="88"/>
    </row>
    <row r="4" spans="1:12" x14ac:dyDescent="0.35">
      <c r="A4" s="87"/>
      <c r="B4" s="87"/>
      <c r="C4" s="87"/>
      <c r="D4" s="87"/>
      <c r="E4" s="87"/>
      <c r="F4" s="87"/>
      <c r="G4" s="87"/>
      <c r="H4" s="88"/>
      <c r="I4" s="88"/>
      <c r="J4" s="88"/>
      <c r="K4" s="88"/>
      <c r="L4" s="88"/>
    </row>
    <row r="5" spans="1:12" x14ac:dyDescent="0.35">
      <c r="A5" s="87"/>
      <c r="B5" s="87"/>
      <c r="C5" s="87"/>
      <c r="D5" s="87"/>
      <c r="E5" s="87"/>
      <c r="F5" s="87"/>
      <c r="G5" s="87"/>
      <c r="H5" s="88"/>
      <c r="I5" s="88"/>
      <c r="J5" s="88"/>
      <c r="K5" s="88"/>
      <c r="L5" s="88"/>
    </row>
    <row r="6" spans="1:12" x14ac:dyDescent="0.35">
      <c r="A6" s="87"/>
      <c r="B6" s="87"/>
      <c r="C6" s="87"/>
      <c r="D6" s="87"/>
      <c r="E6" s="87"/>
      <c r="F6" s="87"/>
      <c r="G6" s="87"/>
      <c r="H6" s="88"/>
      <c r="I6" s="88"/>
      <c r="J6" s="88"/>
      <c r="K6" s="88"/>
      <c r="L6" s="88"/>
    </row>
    <row r="7" spans="1:12" x14ac:dyDescent="0.35">
      <c r="A7" s="87"/>
      <c r="B7" s="87"/>
      <c r="C7" s="87"/>
      <c r="D7" s="87"/>
      <c r="E7" s="87"/>
      <c r="F7" s="87"/>
      <c r="G7" s="87"/>
      <c r="H7" s="88"/>
      <c r="I7" s="88"/>
      <c r="J7" s="88"/>
      <c r="K7" s="88"/>
      <c r="L7" s="88"/>
    </row>
    <row r="8" spans="1:12" x14ac:dyDescent="0.35">
      <c r="A8" s="87"/>
      <c r="B8" s="87"/>
      <c r="C8" s="87"/>
      <c r="D8" s="87"/>
      <c r="E8" s="87"/>
      <c r="F8" s="87"/>
      <c r="G8" s="87"/>
      <c r="H8" s="88"/>
      <c r="I8" s="88"/>
      <c r="J8" s="88"/>
      <c r="K8" s="88"/>
      <c r="L8" s="88"/>
    </row>
    <row r="9" spans="1:12" x14ac:dyDescent="0.35">
      <c r="A9" s="87"/>
      <c r="B9" s="87"/>
      <c r="C9" s="87"/>
      <c r="D9" s="87"/>
      <c r="E9" s="87"/>
      <c r="F9" s="87"/>
      <c r="G9" s="87"/>
      <c r="H9" s="88"/>
      <c r="I9" s="88"/>
      <c r="J9" s="88"/>
      <c r="K9" s="88"/>
      <c r="L9" s="88"/>
    </row>
    <row r="10" spans="1:12" ht="14.15" customHeight="1" x14ac:dyDescent="0.35">
      <c r="A10" s="87"/>
      <c r="B10" s="87"/>
      <c r="C10" s="87"/>
      <c r="D10" s="87"/>
      <c r="E10" s="87"/>
      <c r="F10" s="87"/>
      <c r="G10" s="87"/>
      <c r="H10" s="88"/>
      <c r="I10" s="88"/>
      <c r="J10" s="88"/>
      <c r="K10" s="88"/>
      <c r="L10" s="88"/>
    </row>
    <row r="11" spans="1:12" ht="25" customHeight="1" x14ac:dyDescent="0.35">
      <c r="A11" s="89"/>
      <c r="B11" s="89"/>
      <c r="C11" s="89"/>
      <c r="D11" s="89"/>
      <c r="E11" s="89"/>
      <c r="F11" s="89"/>
      <c r="G11" s="62" t="s">
        <v>56</v>
      </c>
    </row>
    <row r="12" spans="1:12" ht="25" customHeight="1" x14ac:dyDescent="0.35">
      <c r="A12" s="63">
        <v>1</v>
      </c>
      <c r="B12" s="83" t="s">
        <v>57</v>
      </c>
      <c r="C12" s="83"/>
      <c r="D12" s="83"/>
      <c r="E12" s="83"/>
      <c r="F12" s="83"/>
      <c r="G12" s="64">
        <v>418269</v>
      </c>
    </row>
    <row r="13" spans="1:12" ht="25" customHeight="1" x14ac:dyDescent="0.35">
      <c r="A13" s="63">
        <v>2</v>
      </c>
      <c r="B13" s="65" t="s">
        <v>58</v>
      </c>
      <c r="C13" s="66"/>
      <c r="D13" s="66"/>
      <c r="E13" s="66"/>
      <c r="F13" s="66"/>
      <c r="G13" s="64">
        <v>13760</v>
      </c>
    </row>
    <row r="14" spans="1:12" ht="25" customHeight="1" x14ac:dyDescent="0.35">
      <c r="A14" s="67"/>
      <c r="B14" s="82" t="s">
        <v>59</v>
      </c>
      <c r="C14" s="82"/>
      <c r="D14" s="82"/>
      <c r="E14" s="82"/>
      <c r="F14" s="82"/>
      <c r="G14" s="68">
        <v>1365306</v>
      </c>
    </row>
    <row r="15" spans="1:12" ht="25" customHeight="1" x14ac:dyDescent="0.35">
      <c r="A15" s="63">
        <v>3</v>
      </c>
      <c r="B15" s="83" t="s">
        <v>60</v>
      </c>
      <c r="C15" s="83"/>
      <c r="D15" s="83"/>
      <c r="E15" s="83"/>
      <c r="F15" s="83"/>
      <c r="G15" s="64">
        <v>3348</v>
      </c>
    </row>
    <row r="16" spans="1:12" ht="25" customHeight="1" x14ac:dyDescent="0.35">
      <c r="A16" s="67"/>
      <c r="B16" s="82" t="s">
        <v>59</v>
      </c>
      <c r="C16" s="82"/>
      <c r="D16" s="82"/>
      <c r="E16" s="82"/>
      <c r="F16" s="82"/>
      <c r="G16" s="68">
        <v>1465629.57</v>
      </c>
    </row>
    <row r="17" spans="1:7" ht="25" customHeight="1" x14ac:dyDescent="0.35">
      <c r="A17" s="63">
        <v>4</v>
      </c>
      <c r="B17" s="65" t="s">
        <v>61</v>
      </c>
      <c r="C17" s="66"/>
      <c r="D17" s="66"/>
      <c r="E17" s="66"/>
      <c r="F17" s="66"/>
      <c r="G17" s="64">
        <v>4837</v>
      </c>
    </row>
    <row r="18" spans="1:7" ht="25" customHeight="1" x14ac:dyDescent="0.35">
      <c r="A18" s="63">
        <v>5</v>
      </c>
      <c r="B18" s="83" t="s">
        <v>62</v>
      </c>
      <c r="C18" s="83"/>
      <c r="D18" s="83"/>
      <c r="E18" s="83"/>
      <c r="F18" s="83"/>
      <c r="G18" s="64">
        <v>4135</v>
      </c>
    </row>
    <row r="19" spans="1:7" ht="25" customHeight="1" x14ac:dyDescent="0.35">
      <c r="A19" s="63">
        <v>6</v>
      </c>
      <c r="B19" s="83" t="s">
        <v>63</v>
      </c>
      <c r="C19" s="83"/>
      <c r="D19" s="83"/>
      <c r="E19" s="83"/>
      <c r="F19" s="83"/>
      <c r="G19" s="64">
        <v>40410</v>
      </c>
    </row>
    <row r="20" spans="1:7" ht="25" customHeight="1" x14ac:dyDescent="0.35">
      <c r="A20" s="63">
        <v>7</v>
      </c>
      <c r="B20" s="65" t="s">
        <v>64</v>
      </c>
      <c r="C20" s="66"/>
      <c r="D20" s="66"/>
      <c r="E20" s="66"/>
      <c r="F20" s="66"/>
      <c r="G20" s="64">
        <v>464</v>
      </c>
    </row>
    <row r="21" spans="1:7" ht="25" customHeight="1" x14ac:dyDescent="0.35">
      <c r="A21" s="84"/>
      <c r="B21" s="82" t="s">
        <v>65</v>
      </c>
      <c r="C21" s="82"/>
      <c r="D21" s="82"/>
      <c r="E21" s="82"/>
      <c r="F21" s="82"/>
      <c r="G21" s="69">
        <v>791</v>
      </c>
    </row>
    <row r="22" spans="1:7" ht="25" customHeight="1" x14ac:dyDescent="0.35">
      <c r="A22" s="85"/>
      <c r="B22" s="82" t="s">
        <v>66</v>
      </c>
      <c r="C22" s="82"/>
      <c r="D22" s="82"/>
      <c r="E22" s="82"/>
      <c r="F22" s="82"/>
      <c r="G22" s="69">
        <v>428</v>
      </c>
    </row>
    <row r="23" spans="1:7" ht="25" customHeight="1" x14ac:dyDescent="0.35">
      <c r="A23" s="86"/>
      <c r="B23" s="82" t="s">
        <v>67</v>
      </c>
      <c r="C23" s="82"/>
      <c r="D23" s="82"/>
      <c r="E23" s="82"/>
      <c r="F23" s="82"/>
      <c r="G23" s="70">
        <v>110456.67</v>
      </c>
    </row>
  </sheetData>
  <mergeCells count="13">
    <mergeCell ref="B15:F15"/>
    <mergeCell ref="A1:G10"/>
    <mergeCell ref="H1:L10"/>
    <mergeCell ref="A11:F11"/>
    <mergeCell ref="B12:F12"/>
    <mergeCell ref="B14:F14"/>
    <mergeCell ref="B16:F16"/>
    <mergeCell ref="B18:F18"/>
    <mergeCell ref="B19:F19"/>
    <mergeCell ref="A21:A23"/>
    <mergeCell ref="B21:F21"/>
    <mergeCell ref="B22:F22"/>
    <mergeCell ref="B23:F23"/>
  </mergeCells>
  <pageMargins left="0.7" right="0.7" top="0.75" bottom="0.75" header="0.3" footer="0.3"/>
  <pageSetup scale="48" orientation="portrait" r:id="rId1"/>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CF5C-F9CB-4D7B-BBF8-76886C8AD5D4}">
  <dimension ref="A1:L23"/>
  <sheetViews>
    <sheetView zoomScaleNormal="100" zoomScaleSheetLayoutView="80" workbookViewId="0">
      <selection activeCell="E56" sqref="E56"/>
    </sheetView>
  </sheetViews>
  <sheetFormatPr defaultRowHeight="14.5" x14ac:dyDescent="0.35"/>
  <cols>
    <col min="6" max="6" width="45.7265625" customWidth="1"/>
    <col min="7" max="7" width="76.453125" customWidth="1"/>
  </cols>
  <sheetData>
    <row r="1" spans="1:12" x14ac:dyDescent="0.35">
      <c r="A1" s="87"/>
      <c r="B1" s="87"/>
      <c r="C1" s="87"/>
      <c r="D1" s="87"/>
      <c r="E1" s="87"/>
      <c r="F1" s="87"/>
      <c r="G1" s="87"/>
      <c r="H1" s="88"/>
      <c r="I1" s="88"/>
      <c r="J1" s="88"/>
      <c r="K1" s="88"/>
      <c r="L1" s="88"/>
    </row>
    <row r="2" spans="1:12" x14ac:dyDescent="0.35">
      <c r="A2" s="87"/>
      <c r="B2" s="87"/>
      <c r="C2" s="87"/>
      <c r="D2" s="87"/>
      <c r="E2" s="87"/>
      <c r="F2" s="87"/>
      <c r="G2" s="87"/>
      <c r="H2" s="88"/>
      <c r="I2" s="88"/>
      <c r="J2" s="88"/>
      <c r="K2" s="88"/>
      <c r="L2" s="88"/>
    </row>
    <row r="3" spans="1:12" x14ac:dyDescent="0.35">
      <c r="A3" s="87"/>
      <c r="B3" s="87"/>
      <c r="C3" s="87"/>
      <c r="D3" s="87"/>
      <c r="E3" s="87"/>
      <c r="F3" s="87"/>
      <c r="G3" s="87"/>
      <c r="H3" s="88"/>
      <c r="I3" s="88"/>
      <c r="J3" s="88"/>
      <c r="K3" s="88"/>
      <c r="L3" s="88"/>
    </row>
    <row r="4" spans="1:12" x14ac:dyDescent="0.35">
      <c r="A4" s="87"/>
      <c r="B4" s="87"/>
      <c r="C4" s="87"/>
      <c r="D4" s="87"/>
      <c r="E4" s="87"/>
      <c r="F4" s="87"/>
      <c r="G4" s="87"/>
      <c r="H4" s="88"/>
      <c r="I4" s="88"/>
      <c r="J4" s="88"/>
      <c r="K4" s="88"/>
      <c r="L4" s="88"/>
    </row>
    <row r="5" spans="1:12" x14ac:dyDescent="0.35">
      <c r="A5" s="87"/>
      <c r="B5" s="87"/>
      <c r="C5" s="87"/>
      <c r="D5" s="87"/>
      <c r="E5" s="87"/>
      <c r="F5" s="87"/>
      <c r="G5" s="87"/>
      <c r="H5" s="88"/>
      <c r="I5" s="88"/>
      <c r="J5" s="88"/>
      <c r="K5" s="88"/>
      <c r="L5" s="88"/>
    </row>
    <row r="6" spans="1:12" x14ac:dyDescent="0.35">
      <c r="A6" s="87"/>
      <c r="B6" s="87"/>
      <c r="C6" s="87"/>
      <c r="D6" s="87"/>
      <c r="E6" s="87"/>
      <c r="F6" s="87"/>
      <c r="G6" s="87"/>
      <c r="H6" s="88"/>
      <c r="I6" s="88"/>
      <c r="J6" s="88"/>
      <c r="K6" s="88"/>
      <c r="L6" s="88"/>
    </row>
    <row r="7" spans="1:12" x14ac:dyDescent="0.35">
      <c r="A7" s="87"/>
      <c r="B7" s="87"/>
      <c r="C7" s="87"/>
      <c r="D7" s="87"/>
      <c r="E7" s="87"/>
      <c r="F7" s="87"/>
      <c r="G7" s="87"/>
      <c r="H7" s="88"/>
      <c r="I7" s="88"/>
      <c r="J7" s="88"/>
      <c r="K7" s="88"/>
      <c r="L7" s="88"/>
    </row>
    <row r="8" spans="1:12" x14ac:dyDescent="0.35">
      <c r="A8" s="87"/>
      <c r="B8" s="87"/>
      <c r="C8" s="87"/>
      <c r="D8" s="87"/>
      <c r="E8" s="87"/>
      <c r="F8" s="87"/>
      <c r="G8" s="87"/>
      <c r="H8" s="88"/>
      <c r="I8" s="88"/>
      <c r="J8" s="88"/>
      <c r="K8" s="88"/>
      <c r="L8" s="88"/>
    </row>
    <row r="9" spans="1:12" x14ac:dyDescent="0.35">
      <c r="A9" s="87"/>
      <c r="B9" s="87"/>
      <c r="C9" s="87"/>
      <c r="D9" s="87"/>
      <c r="E9" s="87"/>
      <c r="F9" s="87"/>
      <c r="G9" s="87"/>
      <c r="H9" s="88"/>
      <c r="I9" s="88"/>
      <c r="J9" s="88"/>
      <c r="K9" s="88"/>
      <c r="L9" s="88"/>
    </row>
    <row r="10" spans="1:12" ht="14.15" customHeight="1" x14ac:dyDescent="0.35">
      <c r="A10" s="87"/>
      <c r="B10" s="87"/>
      <c r="C10" s="87"/>
      <c r="D10" s="87"/>
      <c r="E10" s="87"/>
      <c r="F10" s="87"/>
      <c r="G10" s="87"/>
      <c r="H10" s="88"/>
      <c r="I10" s="88"/>
      <c r="J10" s="88"/>
      <c r="K10" s="88"/>
      <c r="L10" s="88"/>
    </row>
    <row r="11" spans="1:12" ht="25" customHeight="1" x14ac:dyDescent="0.35">
      <c r="A11" s="89"/>
      <c r="B11" s="89"/>
      <c r="C11" s="89"/>
      <c r="D11" s="89"/>
      <c r="E11" s="89"/>
      <c r="F11" s="89"/>
      <c r="G11" s="62" t="s">
        <v>56</v>
      </c>
    </row>
    <row r="12" spans="1:12" ht="25" customHeight="1" x14ac:dyDescent="0.35">
      <c r="A12" s="63">
        <v>1</v>
      </c>
      <c r="B12" s="83" t="s">
        <v>57</v>
      </c>
      <c r="C12" s="83"/>
      <c r="D12" s="83"/>
      <c r="E12" s="83"/>
      <c r="F12" s="83"/>
      <c r="G12" s="64">
        <v>418459</v>
      </c>
    </row>
    <row r="13" spans="1:12" ht="25" customHeight="1" x14ac:dyDescent="0.35">
      <c r="A13" s="63">
        <v>2</v>
      </c>
      <c r="B13" s="65" t="s">
        <v>58</v>
      </c>
      <c r="C13" s="66"/>
      <c r="D13" s="66"/>
      <c r="E13" s="66"/>
      <c r="F13" s="66"/>
      <c r="G13" s="64">
        <v>13323</v>
      </c>
    </row>
    <row r="14" spans="1:12" ht="25" customHeight="1" x14ac:dyDescent="0.35">
      <c r="A14" s="67"/>
      <c r="B14" s="82" t="s">
        <v>59</v>
      </c>
      <c r="C14" s="82"/>
      <c r="D14" s="82"/>
      <c r="E14" s="82"/>
      <c r="F14" s="82"/>
      <c r="G14" s="68">
        <v>1365306</v>
      </c>
    </row>
    <row r="15" spans="1:12" ht="25" customHeight="1" x14ac:dyDescent="0.35">
      <c r="A15" s="63">
        <v>3</v>
      </c>
      <c r="B15" s="83" t="s">
        <v>60</v>
      </c>
      <c r="C15" s="83"/>
      <c r="D15" s="83"/>
      <c r="E15" s="83"/>
      <c r="F15" s="83"/>
      <c r="G15" s="64">
        <v>3440</v>
      </c>
    </row>
    <row r="16" spans="1:12" ht="25" customHeight="1" x14ac:dyDescent="0.35">
      <c r="A16" s="67"/>
      <c r="B16" s="82" t="s">
        <v>59</v>
      </c>
      <c r="C16" s="82"/>
      <c r="D16" s="82"/>
      <c r="E16" s="82"/>
      <c r="F16" s="82"/>
      <c r="G16" s="68">
        <v>1422025.15</v>
      </c>
    </row>
    <row r="17" spans="1:7" ht="25" customHeight="1" x14ac:dyDescent="0.35">
      <c r="A17" s="63">
        <v>4</v>
      </c>
      <c r="B17" s="65" t="s">
        <v>61</v>
      </c>
      <c r="C17" s="66"/>
      <c r="D17" s="66"/>
      <c r="E17" s="66"/>
      <c r="F17" s="66"/>
      <c r="G17" s="64">
        <v>4779</v>
      </c>
    </row>
    <row r="18" spans="1:7" ht="25" customHeight="1" x14ac:dyDescent="0.35">
      <c r="A18" s="63">
        <v>5</v>
      </c>
      <c r="B18" s="83" t="s">
        <v>62</v>
      </c>
      <c r="C18" s="83"/>
      <c r="D18" s="83"/>
      <c r="E18" s="83"/>
      <c r="F18" s="83"/>
      <c r="G18" s="64">
        <v>3957</v>
      </c>
    </row>
    <row r="19" spans="1:7" ht="25" customHeight="1" x14ac:dyDescent="0.35">
      <c r="A19" s="63">
        <v>6</v>
      </c>
      <c r="B19" s="83" t="s">
        <v>63</v>
      </c>
      <c r="C19" s="83"/>
      <c r="D19" s="83"/>
      <c r="E19" s="83"/>
      <c r="F19" s="83"/>
      <c r="G19" s="64">
        <v>38165</v>
      </c>
    </row>
    <row r="20" spans="1:7" ht="25" customHeight="1" x14ac:dyDescent="0.35">
      <c r="A20" s="63">
        <v>7</v>
      </c>
      <c r="B20" s="65" t="s">
        <v>64</v>
      </c>
      <c r="C20" s="66"/>
      <c r="D20" s="66"/>
      <c r="E20" s="66"/>
      <c r="F20" s="66"/>
      <c r="G20" s="64">
        <v>6</v>
      </c>
    </row>
    <row r="21" spans="1:7" ht="25" customHeight="1" x14ac:dyDescent="0.35">
      <c r="A21" s="84"/>
      <c r="B21" s="82" t="s">
        <v>65</v>
      </c>
      <c r="C21" s="82"/>
      <c r="D21" s="82"/>
      <c r="E21" s="82"/>
      <c r="F21" s="82"/>
      <c r="G21" s="69">
        <v>481</v>
      </c>
    </row>
    <row r="22" spans="1:7" ht="25" customHeight="1" x14ac:dyDescent="0.35">
      <c r="A22" s="85"/>
      <c r="B22" s="82" t="s">
        <v>66</v>
      </c>
      <c r="C22" s="82"/>
      <c r="D22" s="82"/>
      <c r="E22" s="82"/>
      <c r="F22" s="82"/>
      <c r="G22" s="69">
        <v>223</v>
      </c>
    </row>
    <row r="23" spans="1:7" ht="25" customHeight="1" x14ac:dyDescent="0.35">
      <c r="A23" s="86"/>
      <c r="B23" s="82" t="s">
        <v>67</v>
      </c>
      <c r="C23" s="82"/>
      <c r="D23" s="82"/>
      <c r="E23" s="82"/>
      <c r="F23" s="82"/>
      <c r="G23" s="70">
        <v>56286.92</v>
      </c>
    </row>
  </sheetData>
  <mergeCells count="13">
    <mergeCell ref="B15:F15"/>
    <mergeCell ref="A1:G10"/>
    <mergeCell ref="H1:L10"/>
    <mergeCell ref="A11:F11"/>
    <mergeCell ref="B12:F12"/>
    <mergeCell ref="B14:F14"/>
    <mergeCell ref="B16:F16"/>
    <mergeCell ref="B18:F18"/>
    <mergeCell ref="B19:F19"/>
    <mergeCell ref="A21:A23"/>
    <mergeCell ref="B21:F21"/>
    <mergeCell ref="B22:F22"/>
    <mergeCell ref="B23:F23"/>
  </mergeCells>
  <pageMargins left="0.7" right="0.7" top="0.75" bottom="0.75" header="0.3" footer="0.3"/>
  <pageSetup scale="48" orientation="portrait" r:id="rId1"/>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321F-2A57-43BD-8ED8-DE6EEA270344}">
  <dimension ref="A1:L23"/>
  <sheetViews>
    <sheetView zoomScaleNormal="100" zoomScaleSheetLayoutView="80" workbookViewId="0">
      <selection activeCell="G21" sqref="G21"/>
    </sheetView>
  </sheetViews>
  <sheetFormatPr defaultRowHeight="14.5" x14ac:dyDescent="0.35"/>
  <cols>
    <col min="6" max="6" width="45.7265625" customWidth="1"/>
    <col min="7" max="7" width="76.453125" customWidth="1"/>
  </cols>
  <sheetData>
    <row r="1" spans="1:12" x14ac:dyDescent="0.35">
      <c r="A1" s="87"/>
      <c r="B1" s="87"/>
      <c r="C1" s="87"/>
      <c r="D1" s="87"/>
      <c r="E1" s="87"/>
      <c r="F1" s="87"/>
      <c r="G1" s="87"/>
      <c r="H1" s="88"/>
      <c r="I1" s="88"/>
      <c r="J1" s="88"/>
      <c r="K1" s="88"/>
      <c r="L1" s="88"/>
    </row>
    <row r="2" spans="1:12" x14ac:dyDescent="0.35">
      <c r="A2" s="87"/>
      <c r="B2" s="87"/>
      <c r="C2" s="87"/>
      <c r="D2" s="87"/>
      <c r="E2" s="87"/>
      <c r="F2" s="87"/>
      <c r="G2" s="87"/>
      <c r="H2" s="88"/>
      <c r="I2" s="88"/>
      <c r="J2" s="88"/>
      <c r="K2" s="88"/>
      <c r="L2" s="88"/>
    </row>
    <row r="3" spans="1:12" x14ac:dyDescent="0.35">
      <c r="A3" s="87"/>
      <c r="B3" s="87"/>
      <c r="C3" s="87"/>
      <c r="D3" s="87"/>
      <c r="E3" s="87"/>
      <c r="F3" s="87"/>
      <c r="G3" s="87"/>
      <c r="H3" s="88"/>
      <c r="I3" s="88"/>
      <c r="J3" s="88"/>
      <c r="K3" s="88"/>
      <c r="L3" s="88"/>
    </row>
    <row r="4" spans="1:12" x14ac:dyDescent="0.35">
      <c r="A4" s="87"/>
      <c r="B4" s="87"/>
      <c r="C4" s="87"/>
      <c r="D4" s="87"/>
      <c r="E4" s="87"/>
      <c r="F4" s="87"/>
      <c r="G4" s="87"/>
      <c r="H4" s="88"/>
      <c r="I4" s="88"/>
      <c r="J4" s="88"/>
      <c r="K4" s="88"/>
      <c r="L4" s="88"/>
    </row>
    <row r="5" spans="1:12" x14ac:dyDescent="0.35">
      <c r="A5" s="87"/>
      <c r="B5" s="87"/>
      <c r="C5" s="87"/>
      <c r="D5" s="87"/>
      <c r="E5" s="87"/>
      <c r="F5" s="87"/>
      <c r="G5" s="87"/>
      <c r="H5" s="88"/>
      <c r="I5" s="88"/>
      <c r="J5" s="88"/>
      <c r="K5" s="88"/>
      <c r="L5" s="88"/>
    </row>
    <row r="6" spans="1:12" x14ac:dyDescent="0.35">
      <c r="A6" s="87"/>
      <c r="B6" s="87"/>
      <c r="C6" s="87"/>
      <c r="D6" s="87"/>
      <c r="E6" s="87"/>
      <c r="F6" s="87"/>
      <c r="G6" s="87"/>
      <c r="H6" s="88"/>
      <c r="I6" s="88"/>
      <c r="J6" s="88"/>
      <c r="K6" s="88"/>
      <c r="L6" s="88"/>
    </row>
    <row r="7" spans="1:12" x14ac:dyDescent="0.35">
      <c r="A7" s="87"/>
      <c r="B7" s="87"/>
      <c r="C7" s="87"/>
      <c r="D7" s="87"/>
      <c r="E7" s="87"/>
      <c r="F7" s="87"/>
      <c r="G7" s="87"/>
      <c r="H7" s="88"/>
      <c r="I7" s="88"/>
      <c r="J7" s="88"/>
      <c r="K7" s="88"/>
      <c r="L7" s="88"/>
    </row>
    <row r="8" spans="1:12" x14ac:dyDescent="0.35">
      <c r="A8" s="87"/>
      <c r="B8" s="87"/>
      <c r="C8" s="87"/>
      <c r="D8" s="87"/>
      <c r="E8" s="87"/>
      <c r="F8" s="87"/>
      <c r="G8" s="87"/>
      <c r="H8" s="88"/>
      <c r="I8" s="88"/>
      <c r="J8" s="88"/>
      <c r="K8" s="88"/>
      <c r="L8" s="88"/>
    </row>
    <row r="9" spans="1:12" x14ac:dyDescent="0.35">
      <c r="A9" s="87"/>
      <c r="B9" s="87"/>
      <c r="C9" s="87"/>
      <c r="D9" s="87"/>
      <c r="E9" s="87"/>
      <c r="F9" s="87"/>
      <c r="G9" s="87"/>
      <c r="H9" s="88"/>
      <c r="I9" s="88"/>
      <c r="J9" s="88"/>
      <c r="K9" s="88"/>
      <c r="L9" s="88"/>
    </row>
    <row r="10" spans="1:12" ht="14.15" customHeight="1" x14ac:dyDescent="0.35">
      <c r="A10" s="87"/>
      <c r="B10" s="87"/>
      <c r="C10" s="87"/>
      <c r="D10" s="87"/>
      <c r="E10" s="87"/>
      <c r="F10" s="87"/>
      <c r="G10" s="87"/>
      <c r="H10" s="88"/>
      <c r="I10" s="88"/>
      <c r="J10" s="88"/>
      <c r="K10" s="88"/>
      <c r="L10" s="88"/>
    </row>
    <row r="11" spans="1:12" ht="25" customHeight="1" x14ac:dyDescent="0.35">
      <c r="A11" s="89"/>
      <c r="B11" s="89"/>
      <c r="C11" s="89"/>
      <c r="D11" s="89"/>
      <c r="E11" s="89"/>
      <c r="F11" s="89"/>
      <c r="G11" s="62" t="s">
        <v>56</v>
      </c>
    </row>
    <row r="12" spans="1:12" ht="25" customHeight="1" x14ac:dyDescent="0.35">
      <c r="A12" s="63">
        <v>1</v>
      </c>
      <c r="B12" s="83" t="s">
        <v>57</v>
      </c>
      <c r="C12" s="83"/>
      <c r="D12" s="83"/>
      <c r="E12" s="83"/>
      <c r="F12" s="83"/>
      <c r="G12" s="64">
        <v>418361</v>
      </c>
    </row>
    <row r="13" spans="1:12" ht="25" customHeight="1" x14ac:dyDescent="0.35">
      <c r="A13" s="63">
        <v>2</v>
      </c>
      <c r="B13" s="65" t="s">
        <v>58</v>
      </c>
      <c r="C13" s="66"/>
      <c r="D13" s="66"/>
      <c r="E13" s="66"/>
      <c r="F13" s="66"/>
      <c r="G13" s="64">
        <v>12510</v>
      </c>
    </row>
    <row r="14" spans="1:12" ht="25" customHeight="1" x14ac:dyDescent="0.35">
      <c r="A14" s="67"/>
      <c r="B14" s="82" t="s">
        <v>59</v>
      </c>
      <c r="C14" s="82"/>
      <c r="D14" s="82"/>
      <c r="E14" s="82"/>
      <c r="F14" s="82"/>
      <c r="G14" s="68">
        <v>1092836</v>
      </c>
    </row>
    <row r="15" spans="1:12" ht="25" customHeight="1" x14ac:dyDescent="0.35">
      <c r="A15" s="63">
        <v>3</v>
      </c>
      <c r="B15" s="83" t="s">
        <v>60</v>
      </c>
      <c r="C15" s="83"/>
      <c r="D15" s="83"/>
      <c r="E15" s="83"/>
      <c r="F15" s="83"/>
      <c r="G15" s="64">
        <v>4177</v>
      </c>
    </row>
    <row r="16" spans="1:12" ht="25" customHeight="1" x14ac:dyDescent="0.35">
      <c r="A16" s="67"/>
      <c r="B16" s="82" t="s">
        <v>59</v>
      </c>
      <c r="C16" s="82"/>
      <c r="D16" s="82"/>
      <c r="E16" s="82"/>
      <c r="F16" s="82"/>
      <c r="G16" s="68">
        <v>1846799</v>
      </c>
    </row>
    <row r="17" spans="1:7" ht="25" customHeight="1" x14ac:dyDescent="0.35">
      <c r="A17" s="63">
        <v>4</v>
      </c>
      <c r="B17" s="65" t="s">
        <v>61</v>
      </c>
      <c r="C17" s="66"/>
      <c r="D17" s="66"/>
      <c r="E17" s="66"/>
      <c r="F17" s="66"/>
      <c r="G17" s="64">
        <v>6169</v>
      </c>
    </row>
    <row r="18" spans="1:7" ht="25" customHeight="1" x14ac:dyDescent="0.35">
      <c r="A18" s="63">
        <v>5</v>
      </c>
      <c r="B18" s="83" t="s">
        <v>62</v>
      </c>
      <c r="C18" s="83"/>
      <c r="D18" s="83"/>
      <c r="E18" s="83"/>
      <c r="F18" s="83"/>
      <c r="G18" s="64">
        <v>5370</v>
      </c>
    </row>
    <row r="19" spans="1:7" ht="25" customHeight="1" x14ac:dyDescent="0.35">
      <c r="A19" s="63">
        <v>6</v>
      </c>
      <c r="B19" s="83" t="s">
        <v>63</v>
      </c>
      <c r="C19" s="83"/>
      <c r="D19" s="83"/>
      <c r="E19" s="83"/>
      <c r="F19" s="83"/>
      <c r="G19" s="64">
        <v>48017</v>
      </c>
    </row>
    <row r="20" spans="1:7" ht="25" customHeight="1" x14ac:dyDescent="0.35">
      <c r="A20" s="63">
        <v>7</v>
      </c>
      <c r="B20" s="65" t="s">
        <v>64</v>
      </c>
      <c r="C20" s="66"/>
      <c r="D20" s="66"/>
      <c r="E20" s="66"/>
      <c r="F20" s="66"/>
      <c r="G20" s="64">
        <v>164</v>
      </c>
    </row>
    <row r="21" spans="1:7" ht="25" customHeight="1" x14ac:dyDescent="0.35">
      <c r="A21" s="84"/>
      <c r="B21" s="82" t="s">
        <v>65</v>
      </c>
      <c r="C21" s="82"/>
      <c r="D21" s="82"/>
      <c r="E21" s="82"/>
      <c r="F21" s="82"/>
      <c r="G21" s="80">
        <v>6975</v>
      </c>
    </row>
    <row r="22" spans="1:7" ht="25" customHeight="1" x14ac:dyDescent="0.35">
      <c r="A22" s="85"/>
      <c r="B22" s="82" t="s">
        <v>66</v>
      </c>
      <c r="C22" s="82"/>
      <c r="D22" s="82"/>
      <c r="E22" s="82"/>
      <c r="F22" s="82"/>
      <c r="G22" s="69">
        <v>666</v>
      </c>
    </row>
    <row r="23" spans="1:7" ht="25" customHeight="1" x14ac:dyDescent="0.35">
      <c r="A23" s="86"/>
      <c r="B23" s="82" t="s">
        <v>67</v>
      </c>
      <c r="C23" s="82"/>
      <c r="D23" s="82"/>
      <c r="E23" s="82"/>
      <c r="F23" s="82"/>
      <c r="G23" s="70">
        <v>169520.97</v>
      </c>
    </row>
  </sheetData>
  <mergeCells count="13">
    <mergeCell ref="B15:F15"/>
    <mergeCell ref="A1:G10"/>
    <mergeCell ref="H1:L10"/>
    <mergeCell ref="A11:F11"/>
    <mergeCell ref="B12:F12"/>
    <mergeCell ref="B14:F14"/>
    <mergeCell ref="B16:F16"/>
    <mergeCell ref="B18:F18"/>
    <mergeCell ref="B19:F19"/>
    <mergeCell ref="A21:A23"/>
    <mergeCell ref="B21:F21"/>
    <mergeCell ref="B22:F22"/>
    <mergeCell ref="B23:F23"/>
  </mergeCells>
  <pageMargins left="0.7" right="0.7" top="0.75" bottom="0.75" header="0.3" footer="0.3"/>
  <pageSetup scale="48"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AES Residential</vt:lpstr>
      <vt:lpstr>AES Residential with LIHEAP</vt:lpstr>
      <vt:lpstr>CEI North</vt:lpstr>
      <vt:lpstr>CEI South</vt:lpstr>
      <vt:lpstr>CEI LIHEAP</vt:lpstr>
      <vt:lpstr>Duke Energy</vt:lpstr>
      <vt:lpstr>I&amp;M June</vt:lpstr>
      <vt:lpstr>I&amp;M July</vt:lpstr>
      <vt:lpstr>I&amp;M August</vt:lpstr>
      <vt:lpstr>NIPSCO</vt:lpstr>
      <vt:lpstr>'I&amp;M August'!Print_Area</vt:lpstr>
      <vt:lpstr>'I&amp;M July'!Print_Area</vt:lpstr>
      <vt:lpstr>'I&amp;M June'!Print_Area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Sandhu, Harpreet (OUCC)</dc:creator>
  <cp:keywords/>
  <dc:description/>
  <cp:lastModifiedBy>Sandhu, Harpreet (OUCC)</cp:lastModifiedBy>
  <cp:revision/>
  <dcterms:created xsi:type="dcterms:W3CDTF">2023-09-11T17:21:46Z</dcterms:created>
  <dcterms:modified xsi:type="dcterms:W3CDTF">2023-11-02T15:32:26Z</dcterms:modified>
  <cp:category/>
  <cp:contentStatus/>
</cp:coreProperties>
</file>