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0380" windowHeight="6540" firstSheet="3" activeTab="5"/>
  </bookViews>
  <sheets>
    <sheet name="Sheet2" sheetId="1" state="hidden" r:id="rId1"/>
    <sheet name="Sheet3" sheetId="2" state="hidden" r:id="rId2"/>
    <sheet name="Fund Center" sheetId="3" state="hidden" r:id="rId3"/>
    <sheet name="AP Detail" sheetId="4" r:id="rId4"/>
    <sheet name="GL Detail" sheetId="5" r:id="rId5"/>
    <sheet name="Appropriation Allotment Summary" sheetId="6" r:id="rId6"/>
  </sheets>
  <definedNames>
    <definedName name="_xlnm._FilterDatabase" localSheetId="3" hidden="1">'AP Detail'!$A$10:$AB$11</definedName>
    <definedName name="_xlnm._FilterDatabase" localSheetId="4" hidden="1">'GL Detail'!$A$10:$W$10</definedName>
    <definedName name="NvsAnswerCol" localSheetId="3">"'[48691_Allotment_Summary.xls]AP Detail'!$A$11"</definedName>
    <definedName name="NvsAnswerCol" localSheetId="4">"'[48691_Allotment_Summary.xls]GL Detail'!$A$11:$A$57"</definedName>
    <definedName name="NvsASD">"V2022-08-02"</definedName>
    <definedName name="NvsAutoDrillOk">"VN"</definedName>
    <definedName name="NvsDateToNumber">"Y"</definedName>
    <definedName name="NvsDrillHyperLink" localSheetId="5">"https://fs.gmis.in.gov/psp/fsprd_newwin/EMPLOYEE/ERP/c/REPORT_BOOKS.IC_RUN_DRILLDOWN.GBL?Action=A&amp;NVS_INSTANCE=29662599_31128023"</definedName>
    <definedName name="NvsElapsedTime">0.000127314815472346</definedName>
    <definedName name="NvsEndTime" localSheetId="3">36754.4060079861</definedName>
    <definedName name="NvsEndTime" localSheetId="4">44775.3847569444</definedName>
    <definedName name="NvsEndTime">44775.3847685185</definedName>
    <definedName name="NvsInstCritOpt" localSheetId="3">"S"</definedName>
    <definedName name="NvsInstCritOpt" localSheetId="4">"S"</definedName>
    <definedName name="NvsInstLang">"VENG"</definedName>
    <definedName name="NvsInstSpec">"%,FBUDGET_REF,V2023,FFUND_CODE,V48691"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"%,X,RZF..R00B,CZF..C00B"</definedName>
    <definedName name="NvsPanelBusUnit">"V"</definedName>
    <definedName name="NvsPanelEffdt" localSheetId="3">"V2004-11-29"</definedName>
    <definedName name="NvsPanelEffdt" localSheetId="4">"V2004-11-24"</definedName>
    <definedName name="NvsPanelEffdt">"V1990-01-01"</definedName>
    <definedName name="NvsPanelSetid">"V00385"</definedName>
    <definedName name="NvsQueryName" localSheetId="3">"SOI_NVS_AP_DETAIL"</definedName>
    <definedName name="NvsQueryName" localSheetId="4">"SOI_NVS_GL_DETAIL"</definedName>
    <definedName name="NvsReqBU">"V00200"</definedName>
    <definedName name="NvsReqBUOnly">"VY"</definedName>
    <definedName name="NvsRowCount" localSheetId="3">1</definedName>
    <definedName name="NvsRowCount" localSheetId="4">47</definedName>
    <definedName name="NvsSheetType" localSheetId="3">"T"</definedName>
    <definedName name="NvsSheetType" localSheetId="5">"M"</definedName>
    <definedName name="NvsSheetType" localSheetId="4">"T"</definedName>
    <definedName name="NvsStyleNme">"Classical.xls"</definedName>
    <definedName name="NvsTransLed">"VN"</definedName>
    <definedName name="NvsTree.RPTG_ACCOUNT" localSheetId="5">"NSNNN"</definedName>
    <definedName name="NvsTreeASD">"V2022-08-02"</definedName>
    <definedName name="NvsUpdateOption" localSheetId="3">"N"</definedName>
    <definedName name="NvsUpdateOption" localSheetId="4">"N"</definedName>
    <definedName name="NvsValTbl.BUDGET_PERIOD">"BUDGET_PERIOD"</definedName>
    <definedName name="_xlnm.Print_Area" localSheetId="3">'AP Detail'!$B$2:$AB$15</definedName>
    <definedName name="_xlnm.Print_Area" localSheetId="5">'Appropriation Allotment Summary'!$B$2:$L$70</definedName>
    <definedName name="_xlnm.Print_Area" localSheetId="4">'GL Detail'!$B$2:$W$61</definedName>
    <definedName name="_xlnm.Print_Titles" localSheetId="3">'AP Detail'!$2:$10</definedName>
    <definedName name="_xlnm.Print_Titles" localSheetId="5">'Appropriation Allotment Summary'!$2:$10</definedName>
    <definedName name="_xlnm.Print_Titles" localSheetId="4">'GL Detail'!$1:$10</definedName>
    <definedName name="stan">'Fund Center'!#REF!</definedName>
  </definedNames>
  <calcPr fullCalcOnLoad="1"/>
</workbook>
</file>

<file path=xl/sharedStrings.xml><?xml version="1.0" encoding="utf-8"?>
<sst xmlns="http://schemas.openxmlformats.org/spreadsheetml/2006/main" count="781" uniqueCount="252">
  <si>
    <t>Major Point &amp; Description</t>
  </si>
  <si>
    <t>Amount Obligated, Pending &amp; Paid</t>
  </si>
  <si>
    <t>%,HRef,RJRNL_LN,FJRNL_LN_REF,B</t>
  </si>
  <si>
    <t>%,HJournal,RJRNL_LN,FJOURNAL_ID,B</t>
  </si>
  <si>
    <t>%,HLine Descr,RJRNL_LN,FLINE_DESCR,B</t>
  </si>
  <si>
    <t>%,OC</t>
  </si>
  <si>
    <t>Ref</t>
  </si>
  <si>
    <t>Journal</t>
  </si>
  <si>
    <t>Date</t>
  </si>
  <si>
    <t>Posted</t>
  </si>
  <si>
    <t>Fund</t>
  </si>
  <si>
    <t>Dept</t>
  </si>
  <si>
    <t>Prj/Grt</t>
  </si>
  <si>
    <t>Line descr</t>
  </si>
  <si>
    <t>Debit</t>
  </si>
  <si>
    <t>Credit</t>
  </si>
  <si>
    <t>Amount</t>
  </si>
  <si>
    <t>%,OA</t>
  </si>
  <si>
    <t>%,OT</t>
  </si>
  <si>
    <t>Net Activity</t>
  </si>
  <si>
    <t>Bus Unit</t>
  </si>
  <si>
    <t>%,HName,RVNDR_FS,FNAME1,B</t>
  </si>
  <si>
    <t>%,HDescr,RVOUCHER_LINE,FDESCR,B</t>
  </si>
  <si>
    <t>Name</t>
  </si>
  <si>
    <t>Descr</t>
  </si>
  <si>
    <t>Line #</t>
  </si>
  <si>
    <t>%,HLine #,RJRNL_LN,FJOURNAL_LINE,B</t>
  </si>
  <si>
    <t>Bud Ref</t>
  </si>
  <si>
    <t>%,HBud Ref,RJRNL_LN,FBUDGET_REF,B</t>
  </si>
  <si>
    <t>%,AFT,FDESCR</t>
  </si>
  <si>
    <t>%,AFF,FACCOUNT,UDESCR</t>
  </si>
  <si>
    <t>Long Descr</t>
  </si>
  <si>
    <t xml:space="preserve">Agency: </t>
  </si>
  <si>
    <t xml:space="preserve">Report ID: </t>
  </si>
  <si>
    <t xml:space="preserve">Fund: </t>
  </si>
  <si>
    <t xml:space="preserve">Report Title: </t>
  </si>
  <si>
    <t xml:space="preserve">Layout ID: </t>
  </si>
  <si>
    <t xml:space="preserve">BudgetRef: </t>
  </si>
  <si>
    <t xml:space="preserve">as of: </t>
  </si>
  <si>
    <t xml:space="preserve">Department: </t>
  </si>
  <si>
    <t xml:space="preserve">Project: </t>
  </si>
  <si>
    <t>Appropriation Spending Plan</t>
  </si>
  <si>
    <t>%,HUnit,RJRNL_LN,FBUSINESS_UNIT</t>
  </si>
  <si>
    <t>%,C</t>
  </si>
  <si>
    <t>%,LALLOT_BD,UPOSTED_TOTAL_AMT,SBEGBOT,R</t>
  </si>
  <si>
    <t>Allotment Spending Plan</t>
  </si>
  <si>
    <t>Allotment Available to Spend</t>
  </si>
  <si>
    <t>Unalloted Reserve</t>
  </si>
  <si>
    <t>% Of Allotment Spent</t>
  </si>
  <si>
    <t>Year</t>
  </si>
  <si>
    <t>%,HYear,RJRNL_HEADER,FFISCAL_YEAR,B</t>
  </si>
  <si>
    <t>Period</t>
  </si>
  <si>
    <t>%,HPeriod,RJRNL_HEADER,FACCOUNTING_PERIOD,B</t>
  </si>
  <si>
    <t>%,HObject,RJRNL_LN,FACCOUNT,B</t>
  </si>
  <si>
    <t>%,HFund,RJRNL_LN,FFUND_CODE,B</t>
  </si>
  <si>
    <t>%,HCenter,RJRNL_LN,FPROGRAM_CODE,B</t>
  </si>
  <si>
    <t>%,HDept,RJRNL_LN,FDEPTID,B</t>
  </si>
  <si>
    <t>%,HProject,RJRNL_LN,FPROJECT_ID,B</t>
  </si>
  <si>
    <t>%,HAmount,RJRNL_LN,FMONETARY_AMOUNT,B</t>
  </si>
  <si>
    <t>%,HLong Descr,RJRNL_HEADER,FDESCR254</t>
  </si>
  <si>
    <t>%,HDate,RJRNL_LN,FJOURNAL_DATE,B</t>
  </si>
  <si>
    <t>%,HPosted,RJRNL_HEADER,FPOSTED_DATE,B</t>
  </si>
  <si>
    <t>Scope:</t>
  </si>
  <si>
    <t xml:space="preserve">Fiscal Year: </t>
  </si>
  <si>
    <t>%,LAPPROP_BD,UPOSTED_TRAN_AMT,SBEGBOT,R</t>
  </si>
  <si>
    <t>%,LDETAIL_PRE,SBEGBOT</t>
  </si>
  <si>
    <t>%,LDETAIL_ENC,SBEGBOT</t>
  </si>
  <si>
    <t>%,LACTUALS,SBEGBOT</t>
  </si>
  <si>
    <t>Appropriation and Allotment vs. Actuals</t>
  </si>
  <si>
    <t>Program:</t>
  </si>
  <si>
    <t>Pre Encumbrance Ledger</t>
  </si>
  <si>
    <t>Encumbrance Ledger</t>
  </si>
  <si>
    <t>Actuals Ledger</t>
  </si>
  <si>
    <t>%,R,FACCOUNT,TRPTG_ACCOUNT,XDYYNYY00,NREVENUE</t>
  </si>
  <si>
    <t>%,R,FACCOUNT,TRPTG_ACCOUNT,XDYYNYY00,NISF_ID_BILL_REVENUES</t>
  </si>
  <si>
    <t>%,FACCOUNT,TRPTG_ACCOUNT,XDYYNYY00,NKK_EXPENSE</t>
  </si>
  <si>
    <t>%,FACCOUNT,TRPTG_ACCOUNT,XDYYNYY00,NPERSONAL_SERVICES</t>
  </si>
  <si>
    <t>%,FACCOUNT,TRPTG_ACCOUNT,XDYYNYY00,NUTILITIES_EXPENSE</t>
  </si>
  <si>
    <t>%,FACCOUNT,TRPTG_ACCOUNT,XDYYNYY00,NEXTERNAL_SVC_EXP</t>
  </si>
  <si>
    <t>%,FACCOUNT,TRPTG_ACCOUNT,XDYYNYY00,NSUPP_MATERIALS_PARTS</t>
  </si>
  <si>
    <t>%,FACCOUNT,TRPTG_ACCOUNT,XDYYNYY00,NCAPITAL</t>
  </si>
  <si>
    <t>%,FACCOUNT,TRPTG_ACCOUNT,XDYYNYY00,NDISTRIB_OTR_GOV_UNIT</t>
  </si>
  <si>
    <t>%,FACCOUNT,TRPTG_ACCOUNT,XDYYNYY00,NGRANTS_EXPENSE</t>
  </si>
  <si>
    <t>%,FACCOUNT,TRPTG_ACCOUNT,XDYYNYY00,NSOCIAL_SERV_PAYMENTS</t>
  </si>
  <si>
    <t>%,FACCOUNT,TRPTG_ACCOUNT,XDYYNYY00,NADM_A_OPR_EXPENSES</t>
  </si>
  <si>
    <t>%,FACCOUNT,TRPTG_ACCOUNT,XDYYNYY00,NADJUSTMENTS_EXP</t>
  </si>
  <si>
    <t>%,FACCOUNT,TRPTG_ACCOUNT,XDYYNYY00,NISF_ID_BILL_EXPENSES</t>
  </si>
  <si>
    <t>Account</t>
  </si>
  <si>
    <t>Program</t>
  </si>
  <si>
    <t>Inception to Date</t>
  </si>
  <si>
    <t xml:space="preserve">Product: </t>
  </si>
  <si>
    <t>%,R,FACCOUNT,TRPTG_ACCOUNT,NREVENUE,NISF_ID_BILL_REVENUES</t>
  </si>
  <si>
    <t>%,FACCOUNT,TRPTG_ACCOUNT,NEXPENSES,NISF_ID_BILL_EXPENSES</t>
  </si>
  <si>
    <t>Net Revenue and Expenses</t>
  </si>
  <si>
    <t>%,FACCOUNT,TRPTG_ACCOUNT,XDYYNYY00,NOTHR_FIN_SRCE_A_UNIT</t>
  </si>
  <si>
    <t>Net Change in Fund Balance</t>
  </si>
  <si>
    <t>%,HSum Amount,RVCHR_ACCTG_LINE,FMONETARY_AMOUNT,AF</t>
  </si>
  <si>
    <t>%,HVoucher,RVOUCHER_LINE,FVOUCHER_ID,AD,B</t>
  </si>
  <si>
    <t>%,HUnit,RVOUCHER_LINE,FBUSINESS_UNIT,AD</t>
  </si>
  <si>
    <t>%,HLine,RVOUCHER_LINE,FVOUCHER_LINE_NUM,AD,B</t>
  </si>
  <si>
    <t>%,HDate,RJRNL_LN,FJOURNAL_DATE,AB,B</t>
  </si>
  <si>
    <t>Activity</t>
  </si>
  <si>
    <t>%,HActivity,RJRNL_LN,FACTIVITY_ID,AB,B</t>
  </si>
  <si>
    <t>Source Type</t>
  </si>
  <si>
    <t>%,HSource Type,RJRNL_LN,FRESOURCE_TYPE,AB,B</t>
  </si>
  <si>
    <t>Category</t>
  </si>
  <si>
    <t>%,HCategory,RJRNL_LN,FRESOURCE_CATEGORY,AB,B</t>
  </si>
  <si>
    <t>%,HSubcategory,RJRNL_LN,FRESOURCE_SUB_CAT,AB,B</t>
  </si>
  <si>
    <t>SubCategory</t>
  </si>
  <si>
    <t>Voucher ID</t>
  </si>
  <si>
    <t>Voucher Line</t>
  </si>
  <si>
    <t>Journal Date</t>
  </si>
  <si>
    <t>Incident</t>
  </si>
  <si>
    <t>%,HIncident,RJRNL_LN,FCHARTFIELD1,AB,B</t>
  </si>
  <si>
    <t>Locality</t>
  </si>
  <si>
    <t>%,HLocality,RJRNL_LN,FCHARTFIELD2,AB,B</t>
  </si>
  <si>
    <t>Product</t>
  </si>
  <si>
    <t>%,HProduct,RJRNL_LN,FPRODUCT,AB,B</t>
  </si>
  <si>
    <t>Invoice</t>
  </si>
  <si>
    <t>%,HDate,RVOUCHER,FINVOICE_DT,AC,B</t>
  </si>
  <si>
    <t>Inv Date</t>
  </si>
  <si>
    <t>%,HInvoice,RVOUCHER,FINVOICE_ID,AC,B</t>
  </si>
  <si>
    <t>%,HUnit,RJRNL_HEADER,FBUSINESS_UNIT,AA,B</t>
  </si>
  <si>
    <t>Journal ID</t>
  </si>
  <si>
    <t>%,HJournal ID,RJRNL_LN,FJOURNAL_ID,AB,B</t>
  </si>
  <si>
    <t>GL BU</t>
  </si>
  <si>
    <t>AP BU</t>
  </si>
  <si>
    <t>%,HAccount,RJRNL_LN,FACCOUNT,B</t>
  </si>
  <si>
    <t>%,HProgram,RJRNL_LN,FPROGRAM_CODE,B</t>
  </si>
  <si>
    <t>An Type</t>
  </si>
  <si>
    <t>%,HIncident,RJRNL_LN,FCHARTFIELD1,B</t>
  </si>
  <si>
    <t>%,HAn Type,RJRNL_LN,FANALYSIS_TYPE,B</t>
  </si>
  <si>
    <t>%,HActivity,RJRNL_LN,FACTIVITY_ID,B</t>
  </si>
  <si>
    <t>00200</t>
  </si>
  <si>
    <t>00023199</t>
  </si>
  <si>
    <t>THE ORDER FULFILLMENT GROUP</t>
  </si>
  <si>
    <t>INV# 8255352</t>
  </si>
  <si>
    <t>2022-06-30</t>
  </si>
  <si>
    <t>48691</t>
  </si>
  <si>
    <t>599119</t>
  </si>
  <si>
    <t>10000</t>
  </si>
  <si>
    <t>089001</t>
  </si>
  <si>
    <t>2023</t>
  </si>
  <si>
    <t>APV6435977</t>
  </si>
  <si>
    <t>2022-07-20</t>
  </si>
  <si>
    <t>AP-ACCRUAL</t>
  </si>
  <si>
    <t>ARD6431234</t>
  </si>
  <si>
    <t>2022-07-12</t>
  </si>
  <si>
    <t>AR Direct Cash Journal</t>
  </si>
  <si>
    <t>ARD6435464</t>
  </si>
  <si>
    <t>2022-07-19</t>
  </si>
  <si>
    <t>ARD6437552</t>
  </si>
  <si>
    <t>2022-07-22</t>
  </si>
  <si>
    <t>HCM6416603</t>
  </si>
  <si>
    <t>2022-07-06</t>
  </si>
  <si>
    <t>2022-07-05</t>
  </si>
  <si>
    <t>HCM Payroll</t>
  </si>
  <si>
    <t>ARD6441359</t>
  </si>
  <si>
    <t>2022-07-29</t>
  </si>
  <si>
    <t>HCM6434954</t>
  </si>
  <si>
    <t>HCM6443054</t>
  </si>
  <si>
    <t>2022-08-03</t>
  </si>
  <si>
    <t>2022-08-02</t>
  </si>
  <si>
    <t>Accounts Payable Vouchers</t>
  </si>
  <si>
    <t>450411</t>
  </si>
  <si>
    <t>089011</t>
  </si>
  <si>
    <t>518161</t>
  </si>
  <si>
    <t>02000</t>
  </si>
  <si>
    <t>089000</t>
  </si>
  <si>
    <t>518606</t>
  </si>
  <si>
    <t>518901</t>
  </si>
  <si>
    <t>519722</t>
  </si>
  <si>
    <t>510101</t>
  </si>
  <si>
    <t>510150</t>
  </si>
  <si>
    <t>517003</t>
  </si>
  <si>
    <t>518800</t>
  </si>
  <si>
    <t>519006</t>
  </si>
  <si>
    <t>519503</t>
  </si>
  <si>
    <t>516002</t>
  </si>
  <si>
    <t>516005</t>
  </si>
  <si>
    <t>517005</t>
  </si>
  <si>
    <t>518796</t>
  </si>
  <si>
    <t>%,V450411</t>
  </si>
  <si>
    <t>Civil Penalties</t>
  </si>
  <si>
    <t>%,VE10000</t>
  </si>
  <si>
    <t>E10000</t>
  </si>
  <si>
    <t>All Expense Accounts</t>
  </si>
  <si>
    <t>%,V510101</t>
  </si>
  <si>
    <t>Payroll Salaries &amp; Wages</t>
  </si>
  <si>
    <t>%,V510150</t>
  </si>
  <si>
    <t>Employee Paid Leave</t>
  </si>
  <si>
    <t>%,V516002</t>
  </si>
  <si>
    <t>FICA - Regular</t>
  </si>
  <si>
    <t>%,V516005</t>
  </si>
  <si>
    <t>Payroll  Medicare</t>
  </si>
  <si>
    <t>%,V517003</t>
  </si>
  <si>
    <t>Payroll  Perf St Pd Em COntr</t>
  </si>
  <si>
    <t>%,V517005</t>
  </si>
  <si>
    <t>Payroll  PERF State Share</t>
  </si>
  <si>
    <t>%,V518161</t>
  </si>
  <si>
    <t>Health Insurance</t>
  </si>
  <si>
    <t>%,V518606</t>
  </si>
  <si>
    <t>Payroll  Life Insurance</t>
  </si>
  <si>
    <t>%,V518796</t>
  </si>
  <si>
    <t>Payroll Anthem Dental Trad</t>
  </si>
  <si>
    <t>%,V518800</t>
  </si>
  <si>
    <t>Anthem Vision</t>
  </si>
  <si>
    <t>%,V518901</t>
  </si>
  <si>
    <t>Payroll  Employee Assistance</t>
  </si>
  <si>
    <t>%,V519006</t>
  </si>
  <si>
    <t>Payroll  Long Term Disability</t>
  </si>
  <si>
    <t>%,V519503</t>
  </si>
  <si>
    <t>Payroll  Def Comp - StateMatch</t>
  </si>
  <si>
    <t>%,V519722</t>
  </si>
  <si>
    <t>Health Savings Account</t>
  </si>
  <si>
    <t>%,VE52000</t>
  </si>
  <si>
    <t>E52000</t>
  </si>
  <si>
    <t>Utilities</t>
  </si>
  <si>
    <t>%,V572304</t>
  </si>
  <si>
    <t>572304</t>
  </si>
  <si>
    <t>GR-Safety Education</t>
  </si>
  <si>
    <t>%,VE57000</t>
  </si>
  <si>
    <t>E57000</t>
  </si>
  <si>
    <t>Grants</t>
  </si>
  <si>
    <t>%,V599119</t>
  </si>
  <si>
    <t>AdmOp-Storage</t>
  </si>
  <si>
    <t>%,VE59000</t>
  </si>
  <si>
    <t>E59000</t>
  </si>
  <si>
    <t>Admin &amp; Operating Expenses</t>
  </si>
  <si>
    <t>Revenue</t>
  </si>
  <si>
    <t>ISF ID Bill Revenues</t>
  </si>
  <si>
    <t>KK Expense</t>
  </si>
  <si>
    <t>Personal Services</t>
  </si>
  <si>
    <t>Utilities Expense</t>
  </si>
  <si>
    <t>External Service Expense</t>
  </si>
  <si>
    <t>Supplies Materials Parts</t>
  </si>
  <si>
    <t>Capital</t>
  </si>
  <si>
    <t>Distribution Other Govern Unit</t>
  </si>
  <si>
    <t>Grants Expense</t>
  </si>
  <si>
    <t>Social Service Payments</t>
  </si>
  <si>
    <t>Administrati and Operating Exp</t>
  </si>
  <si>
    <t>Adjustment Expense</t>
  </si>
  <si>
    <t>ISF ID Bill Expenses</t>
  </si>
  <si>
    <t>Expenses</t>
  </si>
  <si>
    <t>Other Finance Source and Unit</t>
  </si>
  <si>
    <t>Utility Regulatory Comm</t>
  </si>
  <si>
    <t>GL631ALL</t>
  </si>
  <si>
    <t>Underground plant protection a</t>
  </si>
  <si>
    <t>Allotment_Summary</t>
  </si>
  <si>
    <t>ENC_SOI_GL_631_000</t>
  </si>
  <si>
    <t>FYBYFUND</t>
  </si>
  <si>
    <t>FISCAL YEAR REPORT BY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</si>
</sst>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m/d"/>
    <numFmt numFmtId="166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0" fontId="0" fillId="0" borderId="0" xfId="42" applyNumberFormat="1" applyFill="1" applyAlignment="1">
      <alignment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40" fontId="0" fillId="0" borderId="0" xfId="0" applyNumberFormat="1" applyFont="1" applyFill="1" applyAlignment="1" quotePrefix="1">
      <alignment horizontal="left"/>
    </xf>
    <xf numFmtId="1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vertical="top"/>
    </xf>
    <xf numFmtId="4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0" fontId="0" fillId="0" borderId="0" xfId="0" applyNumberFormat="1" applyFill="1" applyBorder="1" applyAlignment="1">
      <alignment vertical="top"/>
    </xf>
    <xf numFmtId="40" fontId="0" fillId="0" borderId="0" xfId="0" applyNumberFormat="1" applyFill="1" applyAlignment="1">
      <alignment vertical="top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top" wrapText="1"/>
    </xf>
    <xf numFmtId="40" fontId="0" fillId="0" borderId="10" xfId="42" applyNumberFormat="1" applyFill="1" applyBorder="1" applyAlignment="1">
      <alignment vertical="top"/>
    </xf>
    <xf numFmtId="40" fontId="0" fillId="0" borderId="0" xfId="42" applyNumberFormat="1" applyFill="1" applyBorder="1" applyAlignment="1">
      <alignment vertical="top"/>
    </xf>
    <xf numFmtId="10" fontId="0" fillId="0" borderId="0" xfId="57" applyNumberFormat="1" applyFont="1" applyAlignment="1">
      <alignment/>
    </xf>
    <xf numFmtId="0" fontId="4" fillId="33" borderId="10" xfId="0" applyFont="1" applyFill="1" applyBorder="1" applyAlignment="1" quotePrefix="1">
      <alignment horizontal="left"/>
    </xf>
    <xf numFmtId="0" fontId="4" fillId="33" borderId="10" xfId="0" applyFont="1" applyFill="1" applyBorder="1" applyAlignment="1" quotePrefix="1">
      <alignment horizontal="center" wrapText="1"/>
    </xf>
    <xf numFmtId="10" fontId="4" fillId="33" borderId="10" xfId="57" applyNumberFormat="1" applyFont="1" applyFill="1" applyBorder="1" applyAlignment="1" quotePrefix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10" fontId="4" fillId="0" borderId="0" xfId="57" applyNumberFormat="1" applyFont="1" applyFill="1" applyBorder="1" applyAlignment="1" quotePrefix="1">
      <alignment horizontal="center" wrapText="1"/>
    </xf>
    <xf numFmtId="40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top"/>
    </xf>
    <xf numFmtId="40" fontId="0" fillId="0" borderId="12" xfId="0" applyNumberFormat="1" applyFill="1" applyBorder="1" applyAlignment="1">
      <alignment vertical="top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40" fontId="0" fillId="0" borderId="12" xfId="42" applyNumberFormat="1" applyFill="1" applyBorder="1" applyAlignment="1">
      <alignment vertical="top"/>
    </xf>
    <xf numFmtId="49" fontId="4" fillId="33" borderId="14" xfId="0" applyNumberFormat="1" applyFont="1" applyFill="1" applyBorder="1" applyAlignment="1">
      <alignment horizontal="left"/>
    </xf>
    <xf numFmtId="4" fontId="4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40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0" fontId="0" fillId="34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57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right"/>
    </xf>
    <xf numFmtId="40" fontId="0" fillId="0" borderId="0" xfId="0" applyNumberFormat="1" applyAlignment="1">
      <alignment horizontal="center"/>
    </xf>
    <xf numFmtId="40" fontId="0" fillId="0" borderId="0" xfId="0" applyNumberFormat="1" applyAlignment="1">
      <alignment horizontal="left"/>
    </xf>
    <xf numFmtId="40" fontId="2" fillId="0" borderId="0" xfId="0" applyNumberFormat="1" applyFont="1" applyAlignment="1">
      <alignment horizontal="center"/>
    </xf>
    <xf numFmtId="40" fontId="4" fillId="33" borderId="10" xfId="0" applyNumberFormat="1" applyFont="1" applyFill="1" applyBorder="1" applyAlignment="1" quotePrefix="1">
      <alignment horizontal="center" wrapText="1"/>
    </xf>
    <xf numFmtId="40" fontId="4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 quotePrefix="1">
      <alignment/>
    </xf>
    <xf numFmtId="40" fontId="4" fillId="0" borderId="0" xfId="0" applyNumberFormat="1" applyFont="1" applyFill="1" applyBorder="1" applyAlignment="1" quotePrefix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10" fontId="0" fillId="0" borderId="11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0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10" fontId="3" fillId="0" borderId="0" xfId="0" applyNumberFormat="1" applyFont="1" applyFill="1" applyAlignment="1">
      <alignment/>
    </xf>
    <xf numFmtId="10" fontId="0" fillId="34" borderId="17" xfId="0" applyNumberFormat="1" applyFont="1" applyFill="1" applyBorder="1" applyAlignment="1">
      <alignment/>
    </xf>
    <xf numFmtId="49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left"/>
    </xf>
    <xf numFmtId="4" fontId="1" fillId="0" borderId="0" xfId="0" applyNumberFormat="1" applyFont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21" fontId="1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PageLayoutView="0" workbookViewId="0" topLeftCell="B1">
      <pane ySplit="10" topLeftCell="A11" activePane="bottomLeft" state="frozen"/>
      <selection pane="topLeft" activeCell="B2" sqref="B2"/>
      <selection pane="bottomLeft" activeCell="A11" sqref="A11"/>
    </sheetView>
  </sheetViews>
  <sheetFormatPr defaultColWidth="9.140625" defaultRowHeight="12.75" outlineLevelCol="1"/>
  <cols>
    <col min="1" max="1" width="9.140625" style="1" hidden="1" customWidth="1"/>
    <col min="2" max="2" width="13.7109375" style="1" customWidth="1"/>
    <col min="3" max="3" width="13.28125" style="1" customWidth="1"/>
    <col min="4" max="4" width="15.57421875" style="1" customWidth="1"/>
    <col min="5" max="5" width="32.421875" style="1" customWidth="1"/>
    <col min="6" max="6" width="12.57421875" style="1" customWidth="1"/>
    <col min="7" max="7" width="10.7109375" style="1" customWidth="1"/>
    <col min="8" max="8" width="8.28125" style="1" customWidth="1"/>
    <col min="9" max="9" width="7.8515625" style="1" customWidth="1"/>
    <col min="10" max="10" width="10.57421875" style="1" bestFit="1" customWidth="1"/>
    <col min="11" max="11" width="11.140625" style="1" bestFit="1" customWidth="1"/>
    <col min="12" max="12" width="7.421875" style="1" customWidth="1"/>
    <col min="13" max="13" width="10.421875" style="1" bestFit="1" customWidth="1"/>
    <col min="14" max="14" width="9.140625" style="1" customWidth="1" outlineLevel="1"/>
    <col min="15" max="15" width="9.8515625" style="1" customWidth="1" outlineLevel="1"/>
    <col min="16" max="16" width="14.7109375" style="1" customWidth="1" outlineLevel="1"/>
    <col min="17" max="17" width="11.421875" style="1" customWidth="1" outlineLevel="1"/>
    <col min="18" max="18" width="15.00390625" style="1" customWidth="1" outlineLevel="1"/>
    <col min="19" max="19" width="10.28125" style="1" customWidth="1" outlineLevel="1"/>
    <col min="20" max="20" width="10.57421875" style="1" customWidth="1" outlineLevel="1"/>
    <col min="21" max="21" width="10.421875" style="1" customWidth="1" outlineLevel="1"/>
    <col min="22" max="22" width="9.00390625" style="1" customWidth="1"/>
    <col min="23" max="23" width="12.57421875" style="1" bestFit="1" customWidth="1"/>
    <col min="24" max="24" width="14.8515625" style="1" customWidth="1"/>
    <col min="25" max="25" width="10.421875" style="1" customWidth="1"/>
    <col min="26" max="26" width="8.00390625" style="1" customWidth="1"/>
    <col min="27" max="27" width="8.7109375" style="1" customWidth="1"/>
    <col min="28" max="29" width="12.7109375" style="5" customWidth="1"/>
    <col min="30" max="16384" width="9.140625" style="1" customWidth="1"/>
  </cols>
  <sheetData>
    <row r="1" spans="2:28" ht="21" customHeight="1" hidden="1">
      <c r="B1" s="1" t="s">
        <v>98</v>
      </c>
      <c r="C1" s="1" t="s">
        <v>97</v>
      </c>
      <c r="D1" s="1" t="s">
        <v>99</v>
      </c>
      <c r="E1" s="1" t="s">
        <v>21</v>
      </c>
      <c r="F1" s="1" t="s">
        <v>121</v>
      </c>
      <c r="G1" s="1" t="s">
        <v>119</v>
      </c>
      <c r="H1" s="1" t="s">
        <v>22</v>
      </c>
      <c r="I1" s="1" t="s">
        <v>54</v>
      </c>
      <c r="J1" s="1" t="s">
        <v>53</v>
      </c>
      <c r="K1" s="1" t="s">
        <v>55</v>
      </c>
      <c r="L1" s="1" t="s">
        <v>56</v>
      </c>
      <c r="M1" s="1" t="s">
        <v>28</v>
      </c>
      <c r="N1" s="1" t="s">
        <v>57</v>
      </c>
      <c r="O1" s="1" t="s">
        <v>102</v>
      </c>
      <c r="P1" s="1" t="s">
        <v>104</v>
      </c>
      <c r="Q1" s="1" t="s">
        <v>106</v>
      </c>
      <c r="R1" s="1" t="s">
        <v>107</v>
      </c>
      <c r="S1" s="1" t="s">
        <v>117</v>
      </c>
      <c r="T1" s="1" t="s">
        <v>113</v>
      </c>
      <c r="U1" s="1" t="s">
        <v>115</v>
      </c>
      <c r="V1" s="1" t="s">
        <v>122</v>
      </c>
      <c r="W1" s="1" t="s">
        <v>124</v>
      </c>
      <c r="X1" s="1" t="s">
        <v>100</v>
      </c>
      <c r="Y1" s="1" t="s">
        <v>52</v>
      </c>
      <c r="Z1" s="5" t="s">
        <v>5</v>
      </c>
      <c r="AA1" s="5" t="s">
        <v>5</v>
      </c>
      <c r="AB1" s="1" t="s">
        <v>96</v>
      </c>
    </row>
    <row r="2" spans="2:28" ht="12.75">
      <c r="B2" s="2" t="str">
        <f>'Appropriation Allotment Summary'!B2</f>
        <v>Agency: 00200 - Utility Regulatory Comm</v>
      </c>
      <c r="C2" s="3"/>
      <c r="E2" s="13"/>
      <c r="F2" s="13"/>
      <c r="G2" s="13"/>
      <c r="K2" s="7"/>
      <c r="L2" s="16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AA2" s="5"/>
      <c r="AB2" s="8" t="str">
        <f>'Appropriation Allotment Summary'!L2</f>
        <v>Report ID: GL631ALL</v>
      </c>
    </row>
    <row r="3" spans="2:28" ht="12.75">
      <c r="B3" s="2" t="str">
        <f>'Appropriation Allotment Summary'!B3</f>
        <v>Fund: 48691 - Underground plant protection a</v>
      </c>
      <c r="C3" s="6"/>
      <c r="E3" s="13"/>
      <c r="F3" s="13"/>
      <c r="G3" s="13"/>
      <c r="K3" s="7"/>
      <c r="L3" s="13"/>
      <c r="N3" s="18"/>
      <c r="P3" s="18"/>
      <c r="Q3" s="18"/>
      <c r="R3" s="18"/>
      <c r="S3" s="18"/>
      <c r="T3" s="18"/>
      <c r="U3" s="18"/>
      <c r="V3" s="18"/>
      <c r="W3" s="18"/>
      <c r="AA3" s="5"/>
      <c r="AB3" s="8" t="str">
        <f>'Appropriation Allotment Summary'!L3</f>
        <v>Report Title: Allotment_Summary</v>
      </c>
    </row>
    <row r="4" spans="2:28" ht="12.75">
      <c r="B4" s="2" t="e">
        <f>'Appropriation Allotment Summary'!B4</f>
        <v>#N/A</v>
      </c>
      <c r="C4" s="3"/>
      <c r="E4" s="9"/>
      <c r="F4" s="9"/>
      <c r="G4" s="9"/>
      <c r="K4" s="7"/>
      <c r="L4" s="13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AA4" s="5"/>
      <c r="AB4" s="8" t="str">
        <f>'Appropriation Allotment Summary'!L4</f>
        <v>Layout ID: ENC_SOI_GL_631_000</v>
      </c>
    </row>
    <row r="5" spans="2:28" ht="12.75">
      <c r="B5" s="2" t="str">
        <f>'Appropriation Allotment Summary'!B5</f>
        <v>Budget Ref: 2023</v>
      </c>
      <c r="C5" s="11"/>
      <c r="E5" s="11"/>
      <c r="F5" s="11"/>
      <c r="G5" s="11"/>
      <c r="K5" s="7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AA5" s="5"/>
      <c r="AB5" s="8" t="str">
        <f>'Appropriation Allotment Summary'!L5</f>
        <v>Scope:FYBYFUND - FISCAL YEAR REPORT BY FUND</v>
      </c>
    </row>
    <row r="6" spans="2:28" ht="12.75">
      <c r="B6" s="2" t="e">
        <f>'Appropriation Allotment Summary'!B6</f>
        <v>#N/A</v>
      </c>
      <c r="C6" s="3"/>
      <c r="E6" s="11"/>
      <c r="F6" s="11"/>
      <c r="G6" s="11"/>
      <c r="K6" s="7"/>
      <c r="L6" s="13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AA6" s="5"/>
      <c r="AB6" s="8" t="str">
        <f>'Appropriation Allotment Summary'!L6</f>
        <v>Fiscal Year: All</v>
      </c>
    </row>
    <row r="7" spans="2:28" ht="12.75">
      <c r="B7" s="2" t="e">
        <f>'Appropriation Allotment Summary'!B7</f>
        <v>#N/A</v>
      </c>
      <c r="C7" s="3"/>
      <c r="E7" s="11"/>
      <c r="F7" s="11"/>
      <c r="G7" s="11"/>
      <c r="K7" s="7"/>
      <c r="L7" s="13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AA7" s="5"/>
      <c r="AB7" s="8" t="str">
        <f>'Appropriation Allotment Summary'!L7</f>
        <v>Run August 02, 2022 at 09:14</v>
      </c>
    </row>
    <row r="8" spans="2:28" ht="12.75">
      <c r="B8" s="2"/>
      <c r="C8" s="3"/>
      <c r="E8" s="11"/>
      <c r="F8" s="11"/>
      <c r="G8" s="11"/>
      <c r="K8" s="7"/>
      <c r="L8" s="13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AA8" s="5"/>
      <c r="AB8" s="8"/>
    </row>
    <row r="9" spans="2:28" ht="13.5" thickBot="1">
      <c r="B9" s="2"/>
      <c r="C9" s="3"/>
      <c r="E9" s="11"/>
      <c r="F9" s="11"/>
      <c r="G9" s="11"/>
      <c r="K9" s="7"/>
      <c r="L9" s="1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AA9" s="5"/>
      <c r="AB9" s="1"/>
    </row>
    <row r="10" spans="2:28" ht="13.5" thickBot="1">
      <c r="B10" s="44" t="s">
        <v>126</v>
      </c>
      <c r="C10" s="45" t="s">
        <v>109</v>
      </c>
      <c r="D10" s="45" t="s">
        <v>110</v>
      </c>
      <c r="E10" s="45" t="s">
        <v>23</v>
      </c>
      <c r="F10" s="45" t="s">
        <v>118</v>
      </c>
      <c r="G10" s="45" t="s">
        <v>120</v>
      </c>
      <c r="H10" s="45" t="s">
        <v>24</v>
      </c>
      <c r="I10" s="45" t="s">
        <v>10</v>
      </c>
      <c r="J10" s="45" t="s">
        <v>87</v>
      </c>
      <c r="K10" s="45" t="s">
        <v>88</v>
      </c>
      <c r="L10" s="45" t="s">
        <v>11</v>
      </c>
      <c r="M10" s="49" t="s">
        <v>27</v>
      </c>
      <c r="N10" s="45" t="s">
        <v>12</v>
      </c>
      <c r="O10" s="45" t="s">
        <v>101</v>
      </c>
      <c r="P10" s="45" t="s">
        <v>103</v>
      </c>
      <c r="Q10" s="45" t="s">
        <v>105</v>
      </c>
      <c r="R10" s="45" t="s">
        <v>108</v>
      </c>
      <c r="S10" s="45" t="s">
        <v>116</v>
      </c>
      <c r="T10" s="45" t="s">
        <v>112</v>
      </c>
      <c r="U10" s="45" t="s">
        <v>114</v>
      </c>
      <c r="V10" s="45" t="s">
        <v>125</v>
      </c>
      <c r="W10" s="45" t="s">
        <v>123</v>
      </c>
      <c r="X10" s="45" t="s">
        <v>111</v>
      </c>
      <c r="Y10" s="45" t="s">
        <v>51</v>
      </c>
      <c r="Z10" s="46" t="s">
        <v>14</v>
      </c>
      <c r="AA10" s="46" t="s">
        <v>15</v>
      </c>
      <c r="AB10" s="50" t="s">
        <v>16</v>
      </c>
    </row>
    <row r="11" spans="1:28" ht="12.75">
      <c r="A11" s="1" t="s">
        <v>17</v>
      </c>
      <c r="B11" s="42" t="s">
        <v>133</v>
      </c>
      <c r="C11" s="42" t="s">
        <v>134</v>
      </c>
      <c r="D11" s="42">
        <v>1</v>
      </c>
      <c r="E11" s="42" t="s">
        <v>135</v>
      </c>
      <c r="F11" s="42" t="s">
        <v>136</v>
      </c>
      <c r="G11" s="42" t="s">
        <v>137</v>
      </c>
      <c r="H11" s="47"/>
      <c r="I11" s="42" t="s">
        <v>138</v>
      </c>
      <c r="J11" s="42" t="s">
        <v>139</v>
      </c>
      <c r="K11" s="42" t="s">
        <v>140</v>
      </c>
      <c r="L11" s="42" t="s">
        <v>141</v>
      </c>
      <c r="M11" s="42" t="s">
        <v>142</v>
      </c>
      <c r="N11" s="42"/>
      <c r="O11" s="42"/>
      <c r="P11" s="42"/>
      <c r="Q11" s="42"/>
      <c r="R11" s="42"/>
      <c r="S11" s="42"/>
      <c r="T11" s="42"/>
      <c r="U11" s="42"/>
      <c r="V11" s="42" t="s">
        <v>133</v>
      </c>
      <c r="W11" s="42" t="s">
        <v>143</v>
      </c>
      <c r="X11" s="42" t="s">
        <v>144</v>
      </c>
      <c r="Y11" s="42">
        <v>1</v>
      </c>
      <c r="Z11" s="48">
        <f>IF(AB11=" "," ",IF(AB11&gt;0,+AB11," "))</f>
        <v>638.4</v>
      </c>
      <c r="AA11" s="48" t="str">
        <f>IF(AB11=" "," ",IF(AB11&lt;0,-AB11," "))</f>
        <v> </v>
      </c>
      <c r="AB11" s="48">
        <v>638.4</v>
      </c>
    </row>
    <row r="12" spans="2:28" ht="12.75">
      <c r="B12" s="26"/>
      <c r="C12" s="26"/>
      <c r="D12" s="26"/>
      <c r="E12" s="26"/>
      <c r="F12" s="26"/>
      <c r="G12" s="26"/>
      <c r="H12" s="3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33"/>
      <c r="AA12" s="33"/>
      <c r="AB12" s="33"/>
    </row>
    <row r="13" spans="1:28" ht="12.75">
      <c r="A13" s="1" t="s">
        <v>18</v>
      </c>
      <c r="B13" s="28"/>
      <c r="C13" s="28"/>
      <c r="D13" s="28"/>
      <c r="E13" s="28"/>
      <c r="F13" s="28"/>
      <c r="G13" s="28"/>
      <c r="H13" s="2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8"/>
      <c r="Z13" s="34">
        <f>SUM(Z11:Z12)</f>
        <v>638.4</v>
      </c>
      <c r="AA13" s="34">
        <f>SUM(AA11:AA12)</f>
        <v>0</v>
      </c>
      <c r="AB13" s="34">
        <f>SUM(AB11:AB12)</f>
        <v>638.4</v>
      </c>
    </row>
    <row r="14" spans="8:28" ht="12.75">
      <c r="H14" s="31"/>
      <c r="Z14" s="12"/>
      <c r="AA14" s="12"/>
      <c r="AB14" s="12"/>
    </row>
    <row r="15" spans="25:28" ht="12.75">
      <c r="Y15" s="8" t="s">
        <v>19</v>
      </c>
      <c r="Z15" s="14">
        <f>IF(Z13-AA13&gt;0,Z13-AA13," ")</f>
        <v>638.4</v>
      </c>
      <c r="AA15" s="14" t="str">
        <f>IF(Z13-AA13&lt;0,Z13-AA13," ")</f>
        <v> </v>
      </c>
      <c r="AB15" s="14"/>
    </row>
    <row r="16" spans="26:28" ht="12.75">
      <c r="Z16" s="5"/>
      <c r="AA16" s="5"/>
      <c r="AB16" s="1"/>
    </row>
    <row r="17" spans="26:27" ht="12.75">
      <c r="Z17" s="14"/>
      <c r="AA17" s="14"/>
    </row>
  </sheetData>
  <sheetProtection/>
  <autoFilter ref="A10:AB11"/>
  <printOptions/>
  <pageMargins left="0.5" right="0.25" top="0.5" bottom="0.5" header="0.25" footer="0.25"/>
  <pageSetup fitToHeight="1000" fitToWidth="1" horizontalDpi="600" verticalDpi="600" orientation="landscape" paperSize="5" scale="60" r:id="rId1"/>
  <headerFooter alignWithMargins="0">
    <oddFooter>&amp;L&amp;A&amp;CPage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P1">
      <pane ySplit="10" topLeftCell="A11" activePane="bottomLeft" state="frozen"/>
      <selection pane="topLeft" activeCell="B2" sqref="B2"/>
      <selection pane="bottomLeft" activeCell="Y52" sqref="Y52"/>
    </sheetView>
  </sheetViews>
  <sheetFormatPr defaultColWidth="9.140625" defaultRowHeight="12.75"/>
  <cols>
    <col min="1" max="1" width="9.140625" style="1" hidden="1" customWidth="1"/>
    <col min="2" max="2" width="10.140625" style="1" customWidth="1"/>
    <col min="3" max="3" width="12.140625" style="1" bestFit="1" customWidth="1"/>
    <col min="4" max="4" width="10.140625" style="1" customWidth="1"/>
    <col min="5" max="5" width="10.140625" style="1" bestFit="1" customWidth="1"/>
    <col min="6" max="6" width="10.7109375" style="1" customWidth="1"/>
    <col min="7" max="7" width="6.28125" style="1" customWidth="1"/>
    <col min="8" max="8" width="8.8515625" style="1" customWidth="1"/>
    <col min="9" max="9" width="7.421875" style="1" customWidth="1"/>
    <col min="10" max="10" width="9.28125" style="1" bestFit="1" customWidth="1"/>
    <col min="11" max="11" width="7.8515625" style="1" customWidth="1"/>
    <col min="12" max="12" width="10.57421875" style="1" bestFit="1" customWidth="1"/>
    <col min="13" max="13" width="11.140625" style="1" bestFit="1" customWidth="1"/>
    <col min="14" max="14" width="7.421875" style="1" customWidth="1"/>
    <col min="15" max="15" width="9.140625" style="1" customWidth="1"/>
    <col min="16" max="16" width="9.8515625" style="1" bestFit="1" customWidth="1"/>
    <col min="17" max="17" width="10.7109375" style="1" bestFit="1" customWidth="1"/>
    <col min="18" max="18" width="10.57421875" style="1" bestFit="1" customWidth="1"/>
    <col min="19" max="19" width="10.421875" style="1" bestFit="1" customWidth="1"/>
    <col min="20" max="20" width="25.00390625" style="1" bestFit="1" customWidth="1"/>
    <col min="21" max="21" width="9.7109375" style="5" customWidth="1"/>
    <col min="22" max="22" width="11.28125" style="5" customWidth="1"/>
    <col min="23" max="23" width="34.140625" style="5" customWidth="1"/>
    <col min="24" max="16384" width="9.140625" style="1" customWidth="1"/>
  </cols>
  <sheetData>
    <row r="1" spans="2:23" ht="16.5" customHeight="1" hidden="1">
      <c r="B1" s="1" t="s">
        <v>42</v>
      </c>
      <c r="C1" s="1" t="s">
        <v>3</v>
      </c>
      <c r="D1" s="1" t="s">
        <v>60</v>
      </c>
      <c r="E1" s="1" t="s">
        <v>61</v>
      </c>
      <c r="F1" s="1" t="s">
        <v>59</v>
      </c>
      <c r="G1" s="1" t="s">
        <v>2</v>
      </c>
      <c r="H1" s="1" t="s">
        <v>26</v>
      </c>
      <c r="I1" s="1" t="s">
        <v>50</v>
      </c>
      <c r="J1" s="1" t="s">
        <v>52</v>
      </c>
      <c r="K1" s="1" t="s">
        <v>54</v>
      </c>
      <c r="L1" s="1" t="s">
        <v>127</v>
      </c>
      <c r="M1" s="1" t="s">
        <v>128</v>
      </c>
      <c r="N1" s="1" t="s">
        <v>56</v>
      </c>
      <c r="O1" s="1" t="s">
        <v>57</v>
      </c>
      <c r="P1" s="1" t="s">
        <v>132</v>
      </c>
      <c r="Q1" s="1" t="s">
        <v>131</v>
      </c>
      <c r="R1" s="1" t="s">
        <v>130</v>
      </c>
      <c r="S1" s="1" t="s">
        <v>28</v>
      </c>
      <c r="T1" s="1" t="s">
        <v>4</v>
      </c>
      <c r="U1" s="5" t="s">
        <v>5</v>
      </c>
      <c r="V1" s="5" t="s">
        <v>5</v>
      </c>
      <c r="W1" s="5" t="s">
        <v>58</v>
      </c>
    </row>
    <row r="2" spans="2:23" ht="12.75">
      <c r="B2" s="2" t="str">
        <f>'Appropriation Allotment Summary'!B2</f>
        <v>Agency: 00200 - Utility Regulatory Comm</v>
      </c>
      <c r="G2" s="3"/>
      <c r="K2" s="7"/>
      <c r="L2" s="7"/>
      <c r="M2" s="15"/>
      <c r="W2" s="8" t="str">
        <f>'Appropriation Allotment Summary'!L2</f>
        <v>Report ID: GL631ALL</v>
      </c>
    </row>
    <row r="3" spans="2:23" ht="12.75">
      <c r="B3" s="2" t="str">
        <f>'Appropriation Allotment Summary'!B3</f>
        <v>Fund: 48691 - Underground plant protection a</v>
      </c>
      <c r="G3" s="6"/>
      <c r="K3" s="13"/>
      <c r="L3" s="7"/>
      <c r="M3" s="18"/>
      <c r="W3" s="8" t="str">
        <f>'Appropriation Allotment Summary'!L3</f>
        <v>Report Title: Allotment_Summary</v>
      </c>
    </row>
    <row r="4" spans="2:23" ht="12.75">
      <c r="B4" s="2" t="e">
        <f>'Appropriation Allotment Summary'!B4</f>
        <v>#N/A</v>
      </c>
      <c r="G4" s="3"/>
      <c r="K4" s="13"/>
      <c r="L4" s="7"/>
      <c r="M4" s="18"/>
      <c r="N4" s="10"/>
      <c r="W4" s="8" t="str">
        <f>'Appropriation Allotment Summary'!L4</f>
        <v>Layout ID: ENC_SOI_GL_631_000</v>
      </c>
    </row>
    <row r="5" spans="2:23" ht="12.75">
      <c r="B5" s="2" t="str">
        <f>'Appropriation Allotment Summary'!B5</f>
        <v>Budget Ref: 2023</v>
      </c>
      <c r="G5" s="11"/>
      <c r="K5" s="13"/>
      <c r="L5" s="7"/>
      <c r="M5" s="18"/>
      <c r="N5" s="10"/>
      <c r="W5" s="8" t="str">
        <f>'Appropriation Allotment Summary'!L5</f>
        <v>Scope:FYBYFUND - FISCAL YEAR REPORT BY FUND</v>
      </c>
    </row>
    <row r="6" spans="2:23" ht="12.75">
      <c r="B6" s="2" t="e">
        <f>'Appropriation Allotment Summary'!B6</f>
        <v>#N/A</v>
      </c>
      <c r="G6" s="3"/>
      <c r="K6" s="13"/>
      <c r="L6" s="7"/>
      <c r="M6" s="18"/>
      <c r="N6" s="10"/>
      <c r="W6" s="8" t="str">
        <f>'Appropriation Allotment Summary'!L6</f>
        <v>Fiscal Year: All</v>
      </c>
    </row>
    <row r="7" spans="2:23" ht="12.75">
      <c r="B7" s="2" t="e">
        <f>'Appropriation Allotment Summary'!B7</f>
        <v>#N/A</v>
      </c>
      <c r="G7" s="3"/>
      <c r="K7" s="13"/>
      <c r="L7" s="7"/>
      <c r="M7" s="18"/>
      <c r="N7" s="10"/>
      <c r="W7" s="8" t="str">
        <f>'Appropriation Allotment Summary'!L7</f>
        <v>Run August 02, 2022 at 09:14</v>
      </c>
    </row>
    <row r="8" spans="2:14" ht="12.75">
      <c r="B8" s="2"/>
      <c r="G8" s="3"/>
      <c r="K8" s="13"/>
      <c r="L8" s="7"/>
      <c r="M8" s="18"/>
      <c r="N8" s="10"/>
    </row>
    <row r="9" spans="2:14" ht="13.5" thickBot="1">
      <c r="B9" s="2"/>
      <c r="G9" s="3"/>
      <c r="K9" s="13"/>
      <c r="L9" s="7"/>
      <c r="M9" s="18"/>
      <c r="N9" s="10"/>
    </row>
    <row r="10" spans="2:23" ht="13.5" thickBot="1">
      <c r="B10" s="44" t="s">
        <v>20</v>
      </c>
      <c r="C10" s="45" t="s">
        <v>7</v>
      </c>
      <c r="D10" s="45" t="s">
        <v>8</v>
      </c>
      <c r="E10" s="45" t="s">
        <v>9</v>
      </c>
      <c r="F10" s="45" t="s">
        <v>31</v>
      </c>
      <c r="G10" s="45" t="s">
        <v>6</v>
      </c>
      <c r="H10" s="45" t="s">
        <v>25</v>
      </c>
      <c r="I10" s="45" t="s">
        <v>49</v>
      </c>
      <c r="J10" s="45" t="s">
        <v>51</v>
      </c>
      <c r="K10" s="45" t="s">
        <v>10</v>
      </c>
      <c r="L10" s="45" t="s">
        <v>87</v>
      </c>
      <c r="M10" s="45" t="s">
        <v>88</v>
      </c>
      <c r="N10" s="45" t="s">
        <v>11</v>
      </c>
      <c r="O10" s="45" t="s">
        <v>12</v>
      </c>
      <c r="P10" s="45" t="s">
        <v>101</v>
      </c>
      <c r="Q10" s="45" t="s">
        <v>129</v>
      </c>
      <c r="R10" s="45" t="s">
        <v>112</v>
      </c>
      <c r="S10" s="45" t="s">
        <v>27</v>
      </c>
      <c r="T10" s="45" t="s">
        <v>13</v>
      </c>
      <c r="U10" s="46" t="s">
        <v>14</v>
      </c>
      <c r="V10" s="46" t="s">
        <v>15</v>
      </c>
      <c r="W10" s="50" t="s">
        <v>16</v>
      </c>
    </row>
    <row r="11" spans="1:23" ht="12.75">
      <c r="A11" s="26" t="s">
        <v>17</v>
      </c>
      <c r="B11" s="42" t="s">
        <v>133</v>
      </c>
      <c r="C11" s="42" t="s">
        <v>143</v>
      </c>
      <c r="D11" s="42" t="s">
        <v>144</v>
      </c>
      <c r="E11" s="42" t="s">
        <v>144</v>
      </c>
      <c r="F11" s="42" t="s">
        <v>145</v>
      </c>
      <c r="G11" s="42"/>
      <c r="H11" s="42">
        <v>28</v>
      </c>
      <c r="I11" s="42">
        <v>2023</v>
      </c>
      <c r="J11" s="42">
        <v>1</v>
      </c>
      <c r="K11" s="42" t="s">
        <v>138</v>
      </c>
      <c r="L11" s="42" t="s">
        <v>139</v>
      </c>
      <c r="M11" s="42" t="s">
        <v>140</v>
      </c>
      <c r="N11" s="42" t="s">
        <v>141</v>
      </c>
      <c r="O11" s="42"/>
      <c r="P11" s="42"/>
      <c r="Q11" s="42"/>
      <c r="R11" s="42"/>
      <c r="S11" s="42" t="s">
        <v>142</v>
      </c>
      <c r="T11" s="42" t="s">
        <v>163</v>
      </c>
      <c r="U11" s="43">
        <f>IF(W11=" "," ",IF(W11&gt;0,+W11," "))</f>
        <v>638.4</v>
      </c>
      <c r="V11" s="43" t="str">
        <f>IF(W11=" "," ",IF(W11&lt;0,-W11," "))</f>
        <v> </v>
      </c>
      <c r="W11" s="43">
        <v>638.4</v>
      </c>
    </row>
    <row r="12" spans="1:23" ht="12.75">
      <c r="A12" s="26"/>
      <c r="B12" s="42" t="s">
        <v>133</v>
      </c>
      <c r="C12" s="42" t="s">
        <v>146</v>
      </c>
      <c r="D12" s="42" t="s">
        <v>147</v>
      </c>
      <c r="E12" s="42" t="s">
        <v>147</v>
      </c>
      <c r="F12" s="42" t="s">
        <v>148</v>
      </c>
      <c r="G12" s="42"/>
      <c r="H12" s="42">
        <v>4</v>
      </c>
      <c r="I12" s="42">
        <v>2023</v>
      </c>
      <c r="J12" s="42">
        <v>1</v>
      </c>
      <c r="K12" s="42" t="s">
        <v>138</v>
      </c>
      <c r="L12" s="42" t="s">
        <v>164</v>
      </c>
      <c r="M12" s="42" t="s">
        <v>140</v>
      </c>
      <c r="N12" s="42" t="s">
        <v>165</v>
      </c>
      <c r="O12" s="42"/>
      <c r="P12" s="42"/>
      <c r="Q12" s="42"/>
      <c r="R12" s="42"/>
      <c r="S12" s="42" t="s">
        <v>142</v>
      </c>
      <c r="T12" s="42" t="s">
        <v>148</v>
      </c>
      <c r="U12" s="43" t="str">
        <f aca="true" t="shared" si="0" ref="U12:U57">IF(W12=" "," ",IF(W12&gt;0,+W12," "))</f>
        <v> </v>
      </c>
      <c r="V12" s="43">
        <f aca="true" t="shared" si="1" ref="V12:V57">IF(W12=" "," ",IF(W12&lt;0,-W12," "))</f>
        <v>102500</v>
      </c>
      <c r="W12" s="43">
        <v>-102500</v>
      </c>
    </row>
    <row r="13" spans="1:23" ht="12.75">
      <c r="A13" s="26"/>
      <c r="B13" s="42" t="s">
        <v>133</v>
      </c>
      <c r="C13" s="42" t="s">
        <v>149</v>
      </c>
      <c r="D13" s="42" t="s">
        <v>150</v>
      </c>
      <c r="E13" s="42" t="s">
        <v>150</v>
      </c>
      <c r="F13" s="42" t="s">
        <v>148</v>
      </c>
      <c r="G13" s="42"/>
      <c r="H13" s="42">
        <v>4</v>
      </c>
      <c r="I13" s="42">
        <v>2023</v>
      </c>
      <c r="J13" s="42">
        <v>1</v>
      </c>
      <c r="K13" s="42" t="s">
        <v>138</v>
      </c>
      <c r="L13" s="42" t="s">
        <v>164</v>
      </c>
      <c r="M13" s="42" t="s">
        <v>140</v>
      </c>
      <c r="N13" s="42" t="s">
        <v>165</v>
      </c>
      <c r="O13" s="42"/>
      <c r="P13" s="42"/>
      <c r="Q13" s="42"/>
      <c r="R13" s="42"/>
      <c r="S13" s="42" t="s">
        <v>142</v>
      </c>
      <c r="T13" s="42" t="s">
        <v>148</v>
      </c>
      <c r="U13" s="43" t="str">
        <f t="shared" si="0"/>
        <v> </v>
      </c>
      <c r="V13" s="43">
        <f t="shared" si="1"/>
        <v>48000</v>
      </c>
      <c r="W13" s="43">
        <v>-48000</v>
      </c>
    </row>
    <row r="14" spans="1:23" ht="12.75">
      <c r="A14" s="26"/>
      <c r="B14" s="42" t="s">
        <v>133</v>
      </c>
      <c r="C14" s="42" t="s">
        <v>151</v>
      </c>
      <c r="D14" s="42" t="s">
        <v>152</v>
      </c>
      <c r="E14" s="42" t="s">
        <v>152</v>
      </c>
      <c r="F14" s="42" t="s">
        <v>148</v>
      </c>
      <c r="G14" s="42"/>
      <c r="H14" s="42">
        <v>2</v>
      </c>
      <c r="I14" s="42">
        <v>2023</v>
      </c>
      <c r="J14" s="42">
        <v>1</v>
      </c>
      <c r="K14" s="42" t="s">
        <v>138</v>
      </c>
      <c r="L14" s="42" t="s">
        <v>164</v>
      </c>
      <c r="M14" s="42" t="s">
        <v>140</v>
      </c>
      <c r="N14" s="42" t="s">
        <v>141</v>
      </c>
      <c r="O14" s="42"/>
      <c r="P14" s="42"/>
      <c r="Q14" s="42"/>
      <c r="R14" s="42"/>
      <c r="S14" s="42" t="s">
        <v>142</v>
      </c>
      <c r="T14" s="42" t="s">
        <v>148</v>
      </c>
      <c r="U14" s="43" t="str">
        <f t="shared" si="0"/>
        <v> </v>
      </c>
      <c r="V14" s="43">
        <f t="shared" si="1"/>
        <v>4000</v>
      </c>
      <c r="W14" s="43">
        <v>-4000</v>
      </c>
    </row>
    <row r="15" spans="1:23" ht="12.75">
      <c r="A15" s="26"/>
      <c r="B15" s="42" t="s">
        <v>133</v>
      </c>
      <c r="C15" s="42" t="s">
        <v>153</v>
      </c>
      <c r="D15" s="42" t="s">
        <v>154</v>
      </c>
      <c r="E15" s="42" t="s">
        <v>155</v>
      </c>
      <c r="F15" s="42" t="s">
        <v>156</v>
      </c>
      <c r="G15" s="42"/>
      <c r="H15" s="42">
        <v>27</v>
      </c>
      <c r="I15" s="42">
        <v>2023</v>
      </c>
      <c r="J15" s="42">
        <v>1</v>
      </c>
      <c r="K15" s="42" t="s">
        <v>138</v>
      </c>
      <c r="L15" s="42" t="s">
        <v>166</v>
      </c>
      <c r="M15" s="42" t="s">
        <v>167</v>
      </c>
      <c r="N15" s="42" t="s">
        <v>168</v>
      </c>
      <c r="O15" s="42"/>
      <c r="P15" s="42"/>
      <c r="Q15" s="42"/>
      <c r="R15" s="42"/>
      <c r="S15" s="42" t="s">
        <v>142</v>
      </c>
      <c r="T15" s="42" t="s">
        <v>156</v>
      </c>
      <c r="U15" s="43">
        <f t="shared" si="0"/>
        <v>690.18</v>
      </c>
      <c r="V15" s="43" t="str">
        <f t="shared" si="1"/>
        <v> </v>
      </c>
      <c r="W15" s="43">
        <v>690.18</v>
      </c>
    </row>
    <row r="16" spans="1:23" ht="12.75">
      <c r="A16" s="26"/>
      <c r="B16" s="42" t="s">
        <v>133</v>
      </c>
      <c r="C16" s="42" t="s">
        <v>157</v>
      </c>
      <c r="D16" s="42" t="s">
        <v>158</v>
      </c>
      <c r="E16" s="42" t="s">
        <v>158</v>
      </c>
      <c r="F16" s="42" t="s">
        <v>148</v>
      </c>
      <c r="G16" s="42"/>
      <c r="H16" s="42">
        <v>2</v>
      </c>
      <c r="I16" s="42">
        <v>2023</v>
      </c>
      <c r="J16" s="42">
        <v>1</v>
      </c>
      <c r="K16" s="42" t="s">
        <v>138</v>
      </c>
      <c r="L16" s="42" t="s">
        <v>164</v>
      </c>
      <c r="M16" s="42" t="s">
        <v>140</v>
      </c>
      <c r="N16" s="42" t="s">
        <v>141</v>
      </c>
      <c r="O16" s="42"/>
      <c r="P16" s="42"/>
      <c r="Q16" s="42"/>
      <c r="R16" s="42"/>
      <c r="S16" s="42" t="s">
        <v>142</v>
      </c>
      <c r="T16" s="42" t="s">
        <v>148</v>
      </c>
      <c r="U16" s="43" t="str">
        <f t="shared" si="0"/>
        <v> </v>
      </c>
      <c r="V16" s="43">
        <f t="shared" si="1"/>
        <v>300</v>
      </c>
      <c r="W16" s="43">
        <v>-300</v>
      </c>
    </row>
    <row r="17" spans="1:23" ht="12.75">
      <c r="A17" s="26"/>
      <c r="B17" s="42" t="s">
        <v>133</v>
      </c>
      <c r="C17" s="42" t="s">
        <v>153</v>
      </c>
      <c r="D17" s="42" t="s">
        <v>154</v>
      </c>
      <c r="E17" s="42" t="s">
        <v>155</v>
      </c>
      <c r="F17" s="42" t="s">
        <v>156</v>
      </c>
      <c r="G17" s="42"/>
      <c r="H17" s="42">
        <v>28</v>
      </c>
      <c r="I17" s="42">
        <v>2023</v>
      </c>
      <c r="J17" s="42">
        <v>1</v>
      </c>
      <c r="K17" s="42" t="s">
        <v>138</v>
      </c>
      <c r="L17" s="42" t="s">
        <v>169</v>
      </c>
      <c r="M17" s="42" t="s">
        <v>167</v>
      </c>
      <c r="N17" s="42" t="s">
        <v>168</v>
      </c>
      <c r="O17" s="42"/>
      <c r="P17" s="42"/>
      <c r="Q17" s="42"/>
      <c r="R17" s="42"/>
      <c r="S17" s="42" t="s">
        <v>142</v>
      </c>
      <c r="T17" s="42" t="s">
        <v>156</v>
      </c>
      <c r="U17" s="43">
        <f t="shared" si="0"/>
        <v>2.75</v>
      </c>
      <c r="V17" s="43" t="str">
        <f t="shared" si="1"/>
        <v> </v>
      </c>
      <c r="W17" s="43">
        <v>2.75</v>
      </c>
    </row>
    <row r="18" spans="1:23" ht="12.75">
      <c r="A18" s="26"/>
      <c r="B18" s="42" t="s">
        <v>133</v>
      </c>
      <c r="C18" s="42" t="s">
        <v>153</v>
      </c>
      <c r="D18" s="42" t="s">
        <v>154</v>
      </c>
      <c r="E18" s="42" t="s">
        <v>155</v>
      </c>
      <c r="F18" s="42" t="s">
        <v>156</v>
      </c>
      <c r="G18" s="42"/>
      <c r="H18" s="42">
        <v>30</v>
      </c>
      <c r="I18" s="42">
        <v>2023</v>
      </c>
      <c r="J18" s="42">
        <v>1</v>
      </c>
      <c r="K18" s="42" t="s">
        <v>138</v>
      </c>
      <c r="L18" s="42" t="s">
        <v>170</v>
      </c>
      <c r="M18" s="42" t="s">
        <v>167</v>
      </c>
      <c r="N18" s="42" t="s">
        <v>168</v>
      </c>
      <c r="O18" s="42"/>
      <c r="P18" s="42"/>
      <c r="Q18" s="42"/>
      <c r="R18" s="42"/>
      <c r="S18" s="42" t="s">
        <v>142</v>
      </c>
      <c r="T18" s="42" t="s">
        <v>156</v>
      </c>
      <c r="U18" s="43">
        <f t="shared" si="0"/>
        <v>0.72</v>
      </c>
      <c r="V18" s="43" t="str">
        <f t="shared" si="1"/>
        <v> </v>
      </c>
      <c r="W18" s="43">
        <v>0.72</v>
      </c>
    </row>
    <row r="19" spans="1:23" ht="12.75">
      <c r="A19" s="26"/>
      <c r="B19" s="42" t="s">
        <v>133</v>
      </c>
      <c r="C19" s="42" t="s">
        <v>153</v>
      </c>
      <c r="D19" s="42" t="s">
        <v>154</v>
      </c>
      <c r="E19" s="42" t="s">
        <v>155</v>
      </c>
      <c r="F19" s="42" t="s">
        <v>156</v>
      </c>
      <c r="G19" s="42"/>
      <c r="H19" s="42">
        <v>34</v>
      </c>
      <c r="I19" s="42">
        <v>2023</v>
      </c>
      <c r="J19" s="42">
        <v>1</v>
      </c>
      <c r="K19" s="42" t="s">
        <v>138</v>
      </c>
      <c r="L19" s="42" t="s">
        <v>171</v>
      </c>
      <c r="M19" s="42" t="s">
        <v>167</v>
      </c>
      <c r="N19" s="42" t="s">
        <v>168</v>
      </c>
      <c r="O19" s="42"/>
      <c r="P19" s="42"/>
      <c r="Q19" s="42"/>
      <c r="R19" s="42"/>
      <c r="S19" s="42" t="s">
        <v>142</v>
      </c>
      <c r="T19" s="42" t="s">
        <v>156</v>
      </c>
      <c r="U19" s="43">
        <f t="shared" si="0"/>
        <v>43.26</v>
      </c>
      <c r="V19" s="43" t="str">
        <f t="shared" si="1"/>
        <v> </v>
      </c>
      <c r="W19" s="43">
        <v>43.26</v>
      </c>
    </row>
    <row r="20" spans="1:23" ht="12.75">
      <c r="A20" s="26"/>
      <c r="B20" s="42" t="s">
        <v>133</v>
      </c>
      <c r="C20" s="42" t="s">
        <v>153</v>
      </c>
      <c r="D20" s="42" t="s">
        <v>154</v>
      </c>
      <c r="E20" s="42" t="s">
        <v>155</v>
      </c>
      <c r="F20" s="42" t="s">
        <v>156</v>
      </c>
      <c r="G20" s="42"/>
      <c r="H20" s="42">
        <v>58</v>
      </c>
      <c r="I20" s="42">
        <v>2023</v>
      </c>
      <c r="J20" s="42">
        <v>1</v>
      </c>
      <c r="K20" s="42" t="s">
        <v>138</v>
      </c>
      <c r="L20" s="42" t="s">
        <v>172</v>
      </c>
      <c r="M20" s="42" t="s">
        <v>167</v>
      </c>
      <c r="N20" s="42" t="s">
        <v>168</v>
      </c>
      <c r="O20" s="42"/>
      <c r="P20" s="42"/>
      <c r="Q20" s="42"/>
      <c r="R20" s="42"/>
      <c r="S20" s="42" t="s">
        <v>142</v>
      </c>
      <c r="T20" s="42" t="s">
        <v>156</v>
      </c>
      <c r="U20" s="43">
        <f t="shared" si="0"/>
        <v>1065.57</v>
      </c>
      <c r="V20" s="43" t="str">
        <f t="shared" si="1"/>
        <v> </v>
      </c>
      <c r="W20" s="43">
        <v>1065.57</v>
      </c>
    </row>
    <row r="21" spans="1:23" ht="12.75">
      <c r="A21" s="26"/>
      <c r="B21" s="42" t="s">
        <v>133</v>
      </c>
      <c r="C21" s="42" t="s">
        <v>153</v>
      </c>
      <c r="D21" s="42" t="s">
        <v>154</v>
      </c>
      <c r="E21" s="42" t="s">
        <v>155</v>
      </c>
      <c r="F21" s="42" t="s">
        <v>156</v>
      </c>
      <c r="G21" s="42"/>
      <c r="H21" s="42">
        <v>59</v>
      </c>
      <c r="I21" s="42">
        <v>2023</v>
      </c>
      <c r="J21" s="42">
        <v>1</v>
      </c>
      <c r="K21" s="42" t="s">
        <v>138</v>
      </c>
      <c r="L21" s="42" t="s">
        <v>173</v>
      </c>
      <c r="M21" s="42" t="s">
        <v>167</v>
      </c>
      <c r="N21" s="42" t="s">
        <v>168</v>
      </c>
      <c r="O21" s="42"/>
      <c r="P21" s="42"/>
      <c r="Q21" s="42"/>
      <c r="R21" s="42"/>
      <c r="S21" s="42" t="s">
        <v>142</v>
      </c>
      <c r="T21" s="42" t="s">
        <v>156</v>
      </c>
      <c r="U21" s="43">
        <f t="shared" si="0"/>
        <v>1065.57</v>
      </c>
      <c r="V21" s="43" t="str">
        <f t="shared" si="1"/>
        <v> </v>
      </c>
      <c r="W21" s="43">
        <v>1065.57</v>
      </c>
    </row>
    <row r="22" spans="1:23" ht="12.75">
      <c r="A22" s="26"/>
      <c r="B22" s="42" t="s">
        <v>133</v>
      </c>
      <c r="C22" s="42" t="s">
        <v>153</v>
      </c>
      <c r="D22" s="42" t="s">
        <v>154</v>
      </c>
      <c r="E22" s="42" t="s">
        <v>155</v>
      </c>
      <c r="F22" s="42" t="s">
        <v>156</v>
      </c>
      <c r="G22" s="42"/>
      <c r="H22" s="42">
        <v>62</v>
      </c>
      <c r="I22" s="42">
        <v>2023</v>
      </c>
      <c r="J22" s="42">
        <v>1</v>
      </c>
      <c r="K22" s="42" t="s">
        <v>138</v>
      </c>
      <c r="L22" s="42" t="s">
        <v>174</v>
      </c>
      <c r="M22" s="42" t="s">
        <v>167</v>
      </c>
      <c r="N22" s="42" t="s">
        <v>168</v>
      </c>
      <c r="O22" s="42"/>
      <c r="P22" s="42"/>
      <c r="Q22" s="42"/>
      <c r="R22" s="42"/>
      <c r="S22" s="42" t="s">
        <v>142</v>
      </c>
      <c r="T22" s="42" t="s">
        <v>156</v>
      </c>
      <c r="U22" s="43">
        <f t="shared" si="0"/>
        <v>63.93</v>
      </c>
      <c r="V22" s="43" t="str">
        <f t="shared" si="1"/>
        <v> </v>
      </c>
      <c r="W22" s="43">
        <v>63.93</v>
      </c>
    </row>
    <row r="23" spans="1:23" ht="12.75">
      <c r="A23" s="26"/>
      <c r="B23" s="42" t="s">
        <v>133</v>
      </c>
      <c r="C23" s="42" t="s">
        <v>153</v>
      </c>
      <c r="D23" s="42" t="s">
        <v>154</v>
      </c>
      <c r="E23" s="42" t="s">
        <v>155</v>
      </c>
      <c r="F23" s="42" t="s">
        <v>156</v>
      </c>
      <c r="G23" s="42"/>
      <c r="H23" s="42">
        <v>67</v>
      </c>
      <c r="I23" s="42">
        <v>2023</v>
      </c>
      <c r="J23" s="42">
        <v>1</v>
      </c>
      <c r="K23" s="42" t="s">
        <v>138</v>
      </c>
      <c r="L23" s="42" t="s">
        <v>175</v>
      </c>
      <c r="M23" s="42" t="s">
        <v>167</v>
      </c>
      <c r="N23" s="42" t="s">
        <v>168</v>
      </c>
      <c r="O23" s="42"/>
      <c r="P23" s="42"/>
      <c r="Q23" s="42"/>
      <c r="R23" s="42"/>
      <c r="S23" s="42" t="s">
        <v>142</v>
      </c>
      <c r="T23" s="42" t="s">
        <v>156</v>
      </c>
      <c r="U23" s="43">
        <f t="shared" si="0"/>
        <v>2.22</v>
      </c>
      <c r="V23" s="43" t="str">
        <f t="shared" si="1"/>
        <v> </v>
      </c>
      <c r="W23" s="43">
        <v>2.22</v>
      </c>
    </row>
    <row r="24" spans="1:23" ht="12.75">
      <c r="A24" s="26"/>
      <c r="B24" s="42" t="s">
        <v>133</v>
      </c>
      <c r="C24" s="42" t="s">
        <v>153</v>
      </c>
      <c r="D24" s="42" t="s">
        <v>154</v>
      </c>
      <c r="E24" s="42" t="s">
        <v>155</v>
      </c>
      <c r="F24" s="42" t="s">
        <v>156</v>
      </c>
      <c r="G24" s="42"/>
      <c r="H24" s="42">
        <v>69</v>
      </c>
      <c r="I24" s="42">
        <v>2023</v>
      </c>
      <c r="J24" s="42">
        <v>1</v>
      </c>
      <c r="K24" s="42" t="s">
        <v>138</v>
      </c>
      <c r="L24" s="42" t="s">
        <v>176</v>
      </c>
      <c r="M24" s="42" t="s">
        <v>167</v>
      </c>
      <c r="N24" s="42" t="s">
        <v>168</v>
      </c>
      <c r="O24" s="42"/>
      <c r="P24" s="42"/>
      <c r="Q24" s="42"/>
      <c r="R24" s="42"/>
      <c r="S24" s="42" t="s">
        <v>142</v>
      </c>
      <c r="T24" s="42" t="s">
        <v>156</v>
      </c>
      <c r="U24" s="43">
        <f t="shared" si="0"/>
        <v>21.31</v>
      </c>
      <c r="V24" s="43" t="str">
        <f t="shared" si="1"/>
        <v> </v>
      </c>
      <c r="W24" s="43">
        <v>21.31</v>
      </c>
    </row>
    <row r="25" spans="1:23" ht="12.75">
      <c r="A25" s="26"/>
      <c r="B25" s="42" t="s">
        <v>133</v>
      </c>
      <c r="C25" s="42" t="s">
        <v>153</v>
      </c>
      <c r="D25" s="42" t="s">
        <v>154</v>
      </c>
      <c r="E25" s="42" t="s">
        <v>155</v>
      </c>
      <c r="F25" s="42" t="s">
        <v>156</v>
      </c>
      <c r="G25" s="42"/>
      <c r="H25" s="42">
        <v>71</v>
      </c>
      <c r="I25" s="42">
        <v>2023</v>
      </c>
      <c r="J25" s="42">
        <v>1</v>
      </c>
      <c r="K25" s="42" t="s">
        <v>138</v>
      </c>
      <c r="L25" s="42" t="s">
        <v>177</v>
      </c>
      <c r="M25" s="42" t="s">
        <v>167</v>
      </c>
      <c r="N25" s="42" t="s">
        <v>168</v>
      </c>
      <c r="O25" s="42"/>
      <c r="P25" s="42"/>
      <c r="Q25" s="42"/>
      <c r="R25" s="42"/>
      <c r="S25" s="42" t="s">
        <v>142</v>
      </c>
      <c r="T25" s="42" t="s">
        <v>156</v>
      </c>
      <c r="U25" s="43">
        <f t="shared" si="0"/>
        <v>15</v>
      </c>
      <c r="V25" s="43" t="str">
        <f t="shared" si="1"/>
        <v> </v>
      </c>
      <c r="W25" s="43">
        <v>15</v>
      </c>
    </row>
    <row r="26" spans="1:23" ht="12.75">
      <c r="A26" s="26"/>
      <c r="B26" s="42" t="s">
        <v>133</v>
      </c>
      <c r="C26" s="42" t="s">
        <v>153</v>
      </c>
      <c r="D26" s="42" t="s">
        <v>154</v>
      </c>
      <c r="E26" s="42" t="s">
        <v>155</v>
      </c>
      <c r="F26" s="42" t="s">
        <v>156</v>
      </c>
      <c r="G26" s="42"/>
      <c r="H26" s="42">
        <v>93</v>
      </c>
      <c r="I26" s="42">
        <v>2023</v>
      </c>
      <c r="J26" s="42">
        <v>1</v>
      </c>
      <c r="K26" s="42" t="s">
        <v>138</v>
      </c>
      <c r="L26" s="42" t="s">
        <v>178</v>
      </c>
      <c r="M26" s="42" t="s">
        <v>167</v>
      </c>
      <c r="N26" s="42" t="s">
        <v>168</v>
      </c>
      <c r="O26" s="42"/>
      <c r="P26" s="42"/>
      <c r="Q26" s="42"/>
      <c r="R26" s="42"/>
      <c r="S26" s="42" t="s">
        <v>142</v>
      </c>
      <c r="T26" s="42" t="s">
        <v>156</v>
      </c>
      <c r="U26" s="43">
        <f t="shared" si="0"/>
        <v>126.78</v>
      </c>
      <c r="V26" s="43" t="str">
        <f t="shared" si="1"/>
        <v> </v>
      </c>
      <c r="W26" s="43">
        <v>126.78</v>
      </c>
    </row>
    <row r="27" spans="1:23" ht="12.75">
      <c r="A27" s="26"/>
      <c r="B27" s="42" t="s">
        <v>133</v>
      </c>
      <c r="C27" s="42" t="s">
        <v>153</v>
      </c>
      <c r="D27" s="42" t="s">
        <v>154</v>
      </c>
      <c r="E27" s="42" t="s">
        <v>155</v>
      </c>
      <c r="F27" s="42" t="s">
        <v>156</v>
      </c>
      <c r="G27" s="42"/>
      <c r="H27" s="42">
        <v>95</v>
      </c>
      <c r="I27" s="42">
        <v>2023</v>
      </c>
      <c r="J27" s="42">
        <v>1</v>
      </c>
      <c r="K27" s="42" t="s">
        <v>138</v>
      </c>
      <c r="L27" s="42" t="s">
        <v>179</v>
      </c>
      <c r="M27" s="42" t="s">
        <v>167</v>
      </c>
      <c r="N27" s="42" t="s">
        <v>168</v>
      </c>
      <c r="O27" s="42"/>
      <c r="P27" s="42"/>
      <c r="Q27" s="42"/>
      <c r="R27" s="42"/>
      <c r="S27" s="42" t="s">
        <v>142</v>
      </c>
      <c r="T27" s="42" t="s">
        <v>156</v>
      </c>
      <c r="U27" s="43">
        <f t="shared" si="0"/>
        <v>29.65</v>
      </c>
      <c r="V27" s="43" t="str">
        <f t="shared" si="1"/>
        <v> </v>
      </c>
      <c r="W27" s="43">
        <v>29.65</v>
      </c>
    </row>
    <row r="28" spans="1:23" ht="12.75">
      <c r="A28" s="26"/>
      <c r="B28" s="42" t="s">
        <v>133</v>
      </c>
      <c r="C28" s="42" t="s">
        <v>153</v>
      </c>
      <c r="D28" s="42" t="s">
        <v>154</v>
      </c>
      <c r="E28" s="42" t="s">
        <v>155</v>
      </c>
      <c r="F28" s="42" t="s">
        <v>156</v>
      </c>
      <c r="G28" s="42"/>
      <c r="H28" s="42">
        <v>97</v>
      </c>
      <c r="I28" s="42">
        <v>2023</v>
      </c>
      <c r="J28" s="42">
        <v>1</v>
      </c>
      <c r="K28" s="42" t="s">
        <v>138</v>
      </c>
      <c r="L28" s="42" t="s">
        <v>180</v>
      </c>
      <c r="M28" s="42" t="s">
        <v>167</v>
      </c>
      <c r="N28" s="42" t="s">
        <v>168</v>
      </c>
      <c r="O28" s="42"/>
      <c r="P28" s="42"/>
      <c r="Q28" s="42"/>
      <c r="R28" s="42"/>
      <c r="S28" s="42" t="s">
        <v>142</v>
      </c>
      <c r="T28" s="42" t="s">
        <v>156</v>
      </c>
      <c r="U28" s="43">
        <f t="shared" si="0"/>
        <v>238.69</v>
      </c>
      <c r="V28" s="43" t="str">
        <f t="shared" si="1"/>
        <v> </v>
      </c>
      <c r="W28" s="43">
        <v>238.69</v>
      </c>
    </row>
    <row r="29" spans="1:23" ht="12.75">
      <c r="A29" s="26"/>
      <c r="B29" s="42" t="s">
        <v>133</v>
      </c>
      <c r="C29" s="42" t="s">
        <v>153</v>
      </c>
      <c r="D29" s="42" t="s">
        <v>154</v>
      </c>
      <c r="E29" s="42" t="s">
        <v>155</v>
      </c>
      <c r="F29" s="42" t="s">
        <v>156</v>
      </c>
      <c r="G29" s="42"/>
      <c r="H29" s="42">
        <v>99</v>
      </c>
      <c r="I29" s="42">
        <v>2023</v>
      </c>
      <c r="J29" s="42">
        <v>1</v>
      </c>
      <c r="K29" s="42" t="s">
        <v>138</v>
      </c>
      <c r="L29" s="42" t="s">
        <v>181</v>
      </c>
      <c r="M29" s="42" t="s">
        <v>167</v>
      </c>
      <c r="N29" s="42" t="s">
        <v>168</v>
      </c>
      <c r="O29" s="42"/>
      <c r="P29" s="42"/>
      <c r="Q29" s="42"/>
      <c r="R29" s="42"/>
      <c r="S29" s="42" t="s">
        <v>142</v>
      </c>
      <c r="T29" s="42" t="s">
        <v>156</v>
      </c>
      <c r="U29" s="43">
        <f t="shared" si="0"/>
        <v>27.3</v>
      </c>
      <c r="V29" s="43" t="str">
        <f t="shared" si="1"/>
        <v> </v>
      </c>
      <c r="W29" s="43">
        <v>27.3</v>
      </c>
    </row>
    <row r="30" spans="1:23" ht="12.75">
      <c r="A30" s="26"/>
      <c r="B30" s="42" t="s">
        <v>133</v>
      </c>
      <c r="C30" s="42" t="s">
        <v>159</v>
      </c>
      <c r="D30" s="42" t="s">
        <v>144</v>
      </c>
      <c r="E30" s="42" t="s">
        <v>144</v>
      </c>
      <c r="F30" s="42" t="s">
        <v>156</v>
      </c>
      <c r="G30" s="42"/>
      <c r="H30" s="42">
        <v>19</v>
      </c>
      <c r="I30" s="42">
        <v>2023</v>
      </c>
      <c r="J30" s="42">
        <v>1</v>
      </c>
      <c r="K30" s="42" t="s">
        <v>138</v>
      </c>
      <c r="L30" s="42" t="s">
        <v>172</v>
      </c>
      <c r="M30" s="42" t="s">
        <v>167</v>
      </c>
      <c r="N30" s="42" t="s">
        <v>168</v>
      </c>
      <c r="O30" s="42"/>
      <c r="P30" s="42"/>
      <c r="Q30" s="42"/>
      <c r="R30" s="42"/>
      <c r="S30" s="42" t="s">
        <v>142</v>
      </c>
      <c r="T30" s="42" t="s">
        <v>156</v>
      </c>
      <c r="U30" s="43">
        <f t="shared" si="0"/>
        <v>1918.02</v>
      </c>
      <c r="V30" s="43" t="str">
        <f t="shared" si="1"/>
        <v> </v>
      </c>
      <c r="W30" s="43">
        <v>1918.02</v>
      </c>
    </row>
    <row r="31" spans="1:23" ht="12.75">
      <c r="A31" s="26"/>
      <c r="B31" s="42" t="s">
        <v>133</v>
      </c>
      <c r="C31" s="42" t="s">
        <v>159</v>
      </c>
      <c r="D31" s="42" t="s">
        <v>144</v>
      </c>
      <c r="E31" s="42" t="s">
        <v>144</v>
      </c>
      <c r="F31" s="42" t="s">
        <v>156</v>
      </c>
      <c r="G31" s="42"/>
      <c r="H31" s="42">
        <v>21</v>
      </c>
      <c r="I31" s="42">
        <v>2023</v>
      </c>
      <c r="J31" s="42">
        <v>1</v>
      </c>
      <c r="K31" s="42" t="s">
        <v>138</v>
      </c>
      <c r="L31" s="42" t="s">
        <v>178</v>
      </c>
      <c r="M31" s="42" t="s">
        <v>167</v>
      </c>
      <c r="N31" s="42" t="s">
        <v>168</v>
      </c>
      <c r="O31" s="42"/>
      <c r="P31" s="42"/>
      <c r="Q31" s="42"/>
      <c r="R31" s="42"/>
      <c r="S31" s="42" t="s">
        <v>142</v>
      </c>
      <c r="T31" s="42" t="s">
        <v>156</v>
      </c>
      <c r="U31" s="43">
        <f t="shared" si="0"/>
        <v>126.78</v>
      </c>
      <c r="V31" s="43" t="str">
        <f t="shared" si="1"/>
        <v> </v>
      </c>
      <c r="W31" s="43">
        <v>126.78</v>
      </c>
    </row>
    <row r="32" spans="1:23" ht="12.75">
      <c r="A32" s="26"/>
      <c r="B32" s="42" t="s">
        <v>133</v>
      </c>
      <c r="C32" s="42" t="s">
        <v>159</v>
      </c>
      <c r="D32" s="42" t="s">
        <v>144</v>
      </c>
      <c r="E32" s="42" t="s">
        <v>144</v>
      </c>
      <c r="F32" s="42" t="s">
        <v>156</v>
      </c>
      <c r="G32" s="42"/>
      <c r="H32" s="42">
        <v>24</v>
      </c>
      <c r="I32" s="42">
        <v>2023</v>
      </c>
      <c r="J32" s="42">
        <v>1</v>
      </c>
      <c r="K32" s="42" t="s">
        <v>138</v>
      </c>
      <c r="L32" s="42" t="s">
        <v>174</v>
      </c>
      <c r="M32" s="42" t="s">
        <v>167</v>
      </c>
      <c r="N32" s="42" t="s">
        <v>168</v>
      </c>
      <c r="O32" s="42"/>
      <c r="P32" s="42"/>
      <c r="Q32" s="42"/>
      <c r="R32" s="42"/>
      <c r="S32" s="42" t="s">
        <v>142</v>
      </c>
      <c r="T32" s="42" t="s">
        <v>156</v>
      </c>
      <c r="U32" s="43">
        <f t="shared" si="0"/>
        <v>63.93</v>
      </c>
      <c r="V32" s="43" t="str">
        <f t="shared" si="1"/>
        <v> </v>
      </c>
      <c r="W32" s="43">
        <v>63.93</v>
      </c>
    </row>
    <row r="33" spans="1:23" ht="12.75">
      <c r="A33" s="26"/>
      <c r="B33" s="42" t="s">
        <v>133</v>
      </c>
      <c r="C33" s="42" t="s">
        <v>159</v>
      </c>
      <c r="D33" s="42" t="s">
        <v>144</v>
      </c>
      <c r="E33" s="42" t="s">
        <v>144</v>
      </c>
      <c r="F33" s="42" t="s">
        <v>156</v>
      </c>
      <c r="G33" s="42"/>
      <c r="H33" s="42">
        <v>27</v>
      </c>
      <c r="I33" s="42">
        <v>2023</v>
      </c>
      <c r="J33" s="42">
        <v>1</v>
      </c>
      <c r="K33" s="42" t="s">
        <v>138</v>
      </c>
      <c r="L33" s="42" t="s">
        <v>166</v>
      </c>
      <c r="M33" s="42" t="s">
        <v>167</v>
      </c>
      <c r="N33" s="42" t="s">
        <v>168</v>
      </c>
      <c r="O33" s="42"/>
      <c r="P33" s="42"/>
      <c r="Q33" s="42"/>
      <c r="R33" s="42"/>
      <c r="S33" s="42" t="s">
        <v>142</v>
      </c>
      <c r="T33" s="42" t="s">
        <v>156</v>
      </c>
      <c r="U33" s="43">
        <f t="shared" si="0"/>
        <v>690.18</v>
      </c>
      <c r="V33" s="43" t="str">
        <f t="shared" si="1"/>
        <v> </v>
      </c>
      <c r="W33" s="43">
        <v>690.18</v>
      </c>
    </row>
    <row r="34" spans="1:23" ht="12.75">
      <c r="A34" s="26"/>
      <c r="B34" s="42" t="s">
        <v>133</v>
      </c>
      <c r="C34" s="42" t="s">
        <v>159</v>
      </c>
      <c r="D34" s="42" t="s">
        <v>144</v>
      </c>
      <c r="E34" s="42" t="s">
        <v>144</v>
      </c>
      <c r="F34" s="42" t="s">
        <v>156</v>
      </c>
      <c r="G34" s="42"/>
      <c r="H34" s="42">
        <v>29</v>
      </c>
      <c r="I34" s="42">
        <v>2023</v>
      </c>
      <c r="J34" s="42">
        <v>1</v>
      </c>
      <c r="K34" s="42" t="s">
        <v>138</v>
      </c>
      <c r="L34" s="42" t="s">
        <v>169</v>
      </c>
      <c r="M34" s="42" t="s">
        <v>167</v>
      </c>
      <c r="N34" s="42" t="s">
        <v>168</v>
      </c>
      <c r="O34" s="42"/>
      <c r="P34" s="42"/>
      <c r="Q34" s="42"/>
      <c r="R34" s="42"/>
      <c r="S34" s="42" t="s">
        <v>142</v>
      </c>
      <c r="T34" s="42" t="s">
        <v>156</v>
      </c>
      <c r="U34" s="43">
        <f t="shared" si="0"/>
        <v>2.75</v>
      </c>
      <c r="V34" s="43" t="str">
        <f t="shared" si="1"/>
        <v> </v>
      </c>
      <c r="W34" s="43">
        <v>2.75</v>
      </c>
    </row>
    <row r="35" spans="1:23" ht="12.75">
      <c r="A35" s="26"/>
      <c r="B35" s="42" t="s">
        <v>133</v>
      </c>
      <c r="C35" s="42" t="s">
        <v>159</v>
      </c>
      <c r="D35" s="42" t="s">
        <v>144</v>
      </c>
      <c r="E35" s="42" t="s">
        <v>144</v>
      </c>
      <c r="F35" s="42" t="s">
        <v>156</v>
      </c>
      <c r="G35" s="42"/>
      <c r="H35" s="42">
        <v>30</v>
      </c>
      <c r="I35" s="42">
        <v>2023</v>
      </c>
      <c r="J35" s="42">
        <v>1</v>
      </c>
      <c r="K35" s="42" t="s">
        <v>138</v>
      </c>
      <c r="L35" s="42" t="s">
        <v>181</v>
      </c>
      <c r="M35" s="42" t="s">
        <v>167</v>
      </c>
      <c r="N35" s="42" t="s">
        <v>168</v>
      </c>
      <c r="O35" s="42"/>
      <c r="P35" s="42"/>
      <c r="Q35" s="42"/>
      <c r="R35" s="42"/>
      <c r="S35" s="42" t="s">
        <v>142</v>
      </c>
      <c r="T35" s="42" t="s">
        <v>156</v>
      </c>
      <c r="U35" s="43">
        <f t="shared" si="0"/>
        <v>27.3</v>
      </c>
      <c r="V35" s="43" t="str">
        <f t="shared" si="1"/>
        <v> </v>
      </c>
      <c r="W35" s="43">
        <v>27.3</v>
      </c>
    </row>
    <row r="36" spans="1:23" ht="12.75">
      <c r="A36" s="26"/>
      <c r="B36" s="42" t="s">
        <v>133</v>
      </c>
      <c r="C36" s="42" t="s">
        <v>159</v>
      </c>
      <c r="D36" s="42" t="s">
        <v>144</v>
      </c>
      <c r="E36" s="42" t="s">
        <v>144</v>
      </c>
      <c r="F36" s="42" t="s">
        <v>156</v>
      </c>
      <c r="G36" s="42"/>
      <c r="H36" s="42">
        <v>32</v>
      </c>
      <c r="I36" s="42">
        <v>2023</v>
      </c>
      <c r="J36" s="42">
        <v>1</v>
      </c>
      <c r="K36" s="42" t="s">
        <v>138</v>
      </c>
      <c r="L36" s="42" t="s">
        <v>176</v>
      </c>
      <c r="M36" s="42" t="s">
        <v>167</v>
      </c>
      <c r="N36" s="42" t="s">
        <v>168</v>
      </c>
      <c r="O36" s="42"/>
      <c r="P36" s="42"/>
      <c r="Q36" s="42"/>
      <c r="R36" s="42"/>
      <c r="S36" s="42" t="s">
        <v>142</v>
      </c>
      <c r="T36" s="42" t="s">
        <v>156</v>
      </c>
      <c r="U36" s="43">
        <f t="shared" si="0"/>
        <v>21.31</v>
      </c>
      <c r="V36" s="43" t="str">
        <f t="shared" si="1"/>
        <v> </v>
      </c>
      <c r="W36" s="43">
        <v>21.31</v>
      </c>
    </row>
    <row r="37" spans="1:23" ht="12.75">
      <c r="A37" s="26"/>
      <c r="B37" s="42" t="s">
        <v>133</v>
      </c>
      <c r="C37" s="42" t="s">
        <v>159</v>
      </c>
      <c r="D37" s="42" t="s">
        <v>144</v>
      </c>
      <c r="E37" s="42" t="s">
        <v>144</v>
      </c>
      <c r="F37" s="42" t="s">
        <v>156</v>
      </c>
      <c r="G37" s="42"/>
      <c r="H37" s="42">
        <v>58</v>
      </c>
      <c r="I37" s="42">
        <v>2023</v>
      </c>
      <c r="J37" s="42">
        <v>1</v>
      </c>
      <c r="K37" s="42" t="s">
        <v>138</v>
      </c>
      <c r="L37" s="42" t="s">
        <v>179</v>
      </c>
      <c r="M37" s="42" t="s">
        <v>167</v>
      </c>
      <c r="N37" s="42" t="s">
        <v>168</v>
      </c>
      <c r="O37" s="42"/>
      <c r="P37" s="42"/>
      <c r="Q37" s="42"/>
      <c r="R37" s="42"/>
      <c r="S37" s="42" t="s">
        <v>142</v>
      </c>
      <c r="T37" s="42" t="s">
        <v>156</v>
      </c>
      <c r="U37" s="43">
        <f t="shared" si="0"/>
        <v>29.65</v>
      </c>
      <c r="V37" s="43" t="str">
        <f t="shared" si="1"/>
        <v> </v>
      </c>
      <c r="W37" s="43">
        <v>29.65</v>
      </c>
    </row>
    <row r="38" spans="1:23" ht="12.75">
      <c r="A38" s="26"/>
      <c r="B38" s="42" t="s">
        <v>133</v>
      </c>
      <c r="C38" s="42" t="s">
        <v>159</v>
      </c>
      <c r="D38" s="42" t="s">
        <v>144</v>
      </c>
      <c r="E38" s="42" t="s">
        <v>144</v>
      </c>
      <c r="F38" s="42" t="s">
        <v>156</v>
      </c>
      <c r="G38" s="42"/>
      <c r="H38" s="42">
        <v>63</v>
      </c>
      <c r="I38" s="42">
        <v>2023</v>
      </c>
      <c r="J38" s="42">
        <v>1</v>
      </c>
      <c r="K38" s="42" t="s">
        <v>138</v>
      </c>
      <c r="L38" s="42" t="s">
        <v>175</v>
      </c>
      <c r="M38" s="42" t="s">
        <v>167</v>
      </c>
      <c r="N38" s="42" t="s">
        <v>168</v>
      </c>
      <c r="O38" s="42"/>
      <c r="P38" s="42"/>
      <c r="Q38" s="42"/>
      <c r="R38" s="42"/>
      <c r="S38" s="42" t="s">
        <v>142</v>
      </c>
      <c r="T38" s="42" t="s">
        <v>156</v>
      </c>
      <c r="U38" s="43">
        <f t="shared" si="0"/>
        <v>2.22</v>
      </c>
      <c r="V38" s="43" t="str">
        <f t="shared" si="1"/>
        <v> </v>
      </c>
      <c r="W38" s="43">
        <v>2.22</v>
      </c>
    </row>
    <row r="39" spans="1:23" ht="12.75">
      <c r="A39" s="26"/>
      <c r="B39" s="42" t="s">
        <v>133</v>
      </c>
      <c r="C39" s="42" t="s">
        <v>159</v>
      </c>
      <c r="D39" s="42" t="s">
        <v>144</v>
      </c>
      <c r="E39" s="42" t="s">
        <v>144</v>
      </c>
      <c r="F39" s="42" t="s">
        <v>156</v>
      </c>
      <c r="G39" s="42"/>
      <c r="H39" s="42">
        <v>64</v>
      </c>
      <c r="I39" s="42">
        <v>2023</v>
      </c>
      <c r="J39" s="42">
        <v>1</v>
      </c>
      <c r="K39" s="42" t="s">
        <v>138</v>
      </c>
      <c r="L39" s="42" t="s">
        <v>170</v>
      </c>
      <c r="M39" s="42" t="s">
        <v>167</v>
      </c>
      <c r="N39" s="42" t="s">
        <v>168</v>
      </c>
      <c r="O39" s="42"/>
      <c r="P39" s="42"/>
      <c r="Q39" s="42"/>
      <c r="R39" s="42"/>
      <c r="S39" s="42" t="s">
        <v>142</v>
      </c>
      <c r="T39" s="42" t="s">
        <v>156</v>
      </c>
      <c r="U39" s="43">
        <f t="shared" si="0"/>
        <v>0.72</v>
      </c>
      <c r="V39" s="43" t="str">
        <f t="shared" si="1"/>
        <v> </v>
      </c>
      <c r="W39" s="43">
        <v>0.72</v>
      </c>
    </row>
    <row r="40" spans="1:23" ht="12.75">
      <c r="A40" s="26"/>
      <c r="B40" s="42" t="s">
        <v>133</v>
      </c>
      <c r="C40" s="42" t="s">
        <v>159</v>
      </c>
      <c r="D40" s="42" t="s">
        <v>144</v>
      </c>
      <c r="E40" s="42" t="s">
        <v>144</v>
      </c>
      <c r="F40" s="42" t="s">
        <v>156</v>
      </c>
      <c r="G40" s="42"/>
      <c r="H40" s="42">
        <v>67</v>
      </c>
      <c r="I40" s="42">
        <v>2023</v>
      </c>
      <c r="J40" s="42">
        <v>1</v>
      </c>
      <c r="K40" s="42" t="s">
        <v>138</v>
      </c>
      <c r="L40" s="42" t="s">
        <v>177</v>
      </c>
      <c r="M40" s="42" t="s">
        <v>167</v>
      </c>
      <c r="N40" s="42" t="s">
        <v>168</v>
      </c>
      <c r="O40" s="42"/>
      <c r="P40" s="42"/>
      <c r="Q40" s="42"/>
      <c r="R40" s="42"/>
      <c r="S40" s="42" t="s">
        <v>142</v>
      </c>
      <c r="T40" s="42" t="s">
        <v>156</v>
      </c>
      <c r="U40" s="43">
        <f t="shared" si="0"/>
        <v>15</v>
      </c>
      <c r="V40" s="43" t="str">
        <f t="shared" si="1"/>
        <v> </v>
      </c>
      <c r="W40" s="43">
        <v>15</v>
      </c>
    </row>
    <row r="41" spans="1:23" ht="12.75">
      <c r="A41" s="26"/>
      <c r="B41" s="42" t="s">
        <v>133</v>
      </c>
      <c r="C41" s="42" t="s">
        <v>159</v>
      </c>
      <c r="D41" s="42" t="s">
        <v>144</v>
      </c>
      <c r="E41" s="42" t="s">
        <v>144</v>
      </c>
      <c r="F41" s="42" t="s">
        <v>156</v>
      </c>
      <c r="G41" s="42"/>
      <c r="H41" s="42">
        <v>69</v>
      </c>
      <c r="I41" s="42">
        <v>2023</v>
      </c>
      <c r="J41" s="42">
        <v>1</v>
      </c>
      <c r="K41" s="42" t="s">
        <v>138</v>
      </c>
      <c r="L41" s="42" t="s">
        <v>171</v>
      </c>
      <c r="M41" s="42" t="s">
        <v>167</v>
      </c>
      <c r="N41" s="42" t="s">
        <v>168</v>
      </c>
      <c r="O41" s="42"/>
      <c r="P41" s="42"/>
      <c r="Q41" s="42"/>
      <c r="R41" s="42"/>
      <c r="S41" s="42" t="s">
        <v>142</v>
      </c>
      <c r="T41" s="42" t="s">
        <v>156</v>
      </c>
      <c r="U41" s="43">
        <f t="shared" si="0"/>
        <v>43.26</v>
      </c>
      <c r="V41" s="43" t="str">
        <f t="shared" si="1"/>
        <v> </v>
      </c>
      <c r="W41" s="43">
        <v>43.26</v>
      </c>
    </row>
    <row r="42" spans="1:23" ht="12.75">
      <c r="A42" s="26"/>
      <c r="B42" s="42" t="s">
        <v>133</v>
      </c>
      <c r="C42" s="42" t="s">
        <v>159</v>
      </c>
      <c r="D42" s="42" t="s">
        <v>144</v>
      </c>
      <c r="E42" s="42" t="s">
        <v>144</v>
      </c>
      <c r="F42" s="42" t="s">
        <v>156</v>
      </c>
      <c r="G42" s="42"/>
      <c r="H42" s="42">
        <v>93</v>
      </c>
      <c r="I42" s="42">
        <v>2023</v>
      </c>
      <c r="J42" s="42">
        <v>1</v>
      </c>
      <c r="K42" s="42" t="s">
        <v>138</v>
      </c>
      <c r="L42" s="42" t="s">
        <v>173</v>
      </c>
      <c r="M42" s="42" t="s">
        <v>167</v>
      </c>
      <c r="N42" s="42" t="s">
        <v>168</v>
      </c>
      <c r="O42" s="42"/>
      <c r="P42" s="42"/>
      <c r="Q42" s="42"/>
      <c r="R42" s="42"/>
      <c r="S42" s="42" t="s">
        <v>142</v>
      </c>
      <c r="T42" s="42" t="s">
        <v>156</v>
      </c>
      <c r="U42" s="43">
        <f t="shared" si="0"/>
        <v>213.11</v>
      </c>
      <c r="V42" s="43" t="str">
        <f t="shared" si="1"/>
        <v> </v>
      </c>
      <c r="W42" s="43">
        <v>213.11</v>
      </c>
    </row>
    <row r="43" spans="1:23" ht="12.75">
      <c r="A43" s="26"/>
      <c r="B43" s="42" t="s">
        <v>133</v>
      </c>
      <c r="C43" s="42" t="s">
        <v>159</v>
      </c>
      <c r="D43" s="42" t="s">
        <v>144</v>
      </c>
      <c r="E43" s="42" t="s">
        <v>144</v>
      </c>
      <c r="F43" s="42" t="s">
        <v>156</v>
      </c>
      <c r="G43" s="42"/>
      <c r="H43" s="42">
        <v>97</v>
      </c>
      <c r="I43" s="42">
        <v>2023</v>
      </c>
      <c r="J43" s="42">
        <v>1</v>
      </c>
      <c r="K43" s="42" t="s">
        <v>138</v>
      </c>
      <c r="L43" s="42" t="s">
        <v>180</v>
      </c>
      <c r="M43" s="42" t="s">
        <v>167</v>
      </c>
      <c r="N43" s="42" t="s">
        <v>168</v>
      </c>
      <c r="O43" s="42"/>
      <c r="P43" s="42"/>
      <c r="Q43" s="42"/>
      <c r="R43" s="42"/>
      <c r="S43" s="42" t="s">
        <v>142</v>
      </c>
      <c r="T43" s="42" t="s">
        <v>156</v>
      </c>
      <c r="U43" s="43">
        <f t="shared" si="0"/>
        <v>238.69</v>
      </c>
      <c r="V43" s="43" t="str">
        <f t="shared" si="1"/>
        <v> </v>
      </c>
      <c r="W43" s="43">
        <v>238.69</v>
      </c>
    </row>
    <row r="44" spans="1:23" ht="12.75">
      <c r="A44" s="26"/>
      <c r="B44" s="42" t="s">
        <v>133</v>
      </c>
      <c r="C44" s="42" t="s">
        <v>160</v>
      </c>
      <c r="D44" s="42" t="s">
        <v>161</v>
      </c>
      <c r="E44" s="42" t="s">
        <v>162</v>
      </c>
      <c r="F44" s="42" t="s">
        <v>156</v>
      </c>
      <c r="G44" s="42"/>
      <c r="H44" s="42">
        <v>59</v>
      </c>
      <c r="I44" s="42">
        <v>2023</v>
      </c>
      <c r="J44" s="42">
        <v>2</v>
      </c>
      <c r="K44" s="42" t="s">
        <v>138</v>
      </c>
      <c r="L44" s="42" t="s">
        <v>173</v>
      </c>
      <c r="M44" s="42" t="s">
        <v>167</v>
      </c>
      <c r="N44" s="42" t="s">
        <v>168</v>
      </c>
      <c r="O44" s="42"/>
      <c r="P44" s="42"/>
      <c r="Q44" s="42"/>
      <c r="R44" s="42"/>
      <c r="S44" s="42" t="s">
        <v>142</v>
      </c>
      <c r="T44" s="42" t="s">
        <v>156</v>
      </c>
      <c r="U44" s="43">
        <f t="shared" si="0"/>
        <v>852.45</v>
      </c>
      <c r="V44" s="43" t="str">
        <f t="shared" si="1"/>
        <v> </v>
      </c>
      <c r="W44" s="43">
        <v>852.45</v>
      </c>
    </row>
    <row r="45" spans="1:23" ht="12.75">
      <c r="A45" s="26"/>
      <c r="B45" s="42" t="s">
        <v>133</v>
      </c>
      <c r="C45" s="42" t="s">
        <v>160</v>
      </c>
      <c r="D45" s="42" t="s">
        <v>161</v>
      </c>
      <c r="E45" s="42" t="s">
        <v>162</v>
      </c>
      <c r="F45" s="42" t="s">
        <v>156</v>
      </c>
      <c r="G45" s="42"/>
      <c r="H45" s="42">
        <v>26</v>
      </c>
      <c r="I45" s="42">
        <v>2023</v>
      </c>
      <c r="J45" s="42">
        <v>2</v>
      </c>
      <c r="K45" s="42" t="s">
        <v>138</v>
      </c>
      <c r="L45" s="42" t="s">
        <v>172</v>
      </c>
      <c r="M45" s="42" t="s">
        <v>167</v>
      </c>
      <c r="N45" s="42" t="s">
        <v>168</v>
      </c>
      <c r="O45" s="42"/>
      <c r="P45" s="42"/>
      <c r="Q45" s="42"/>
      <c r="R45" s="42"/>
      <c r="S45" s="42" t="s">
        <v>142</v>
      </c>
      <c r="T45" s="42" t="s">
        <v>156</v>
      </c>
      <c r="U45" s="43">
        <f t="shared" si="0"/>
        <v>1278.68</v>
      </c>
      <c r="V45" s="43" t="str">
        <f t="shared" si="1"/>
        <v> </v>
      </c>
      <c r="W45" s="43">
        <v>1278.68</v>
      </c>
    </row>
    <row r="46" spans="1:23" ht="12.75">
      <c r="A46" s="26"/>
      <c r="B46" s="42" t="s">
        <v>133</v>
      </c>
      <c r="C46" s="42" t="s">
        <v>160</v>
      </c>
      <c r="D46" s="42" t="s">
        <v>161</v>
      </c>
      <c r="E46" s="42" t="s">
        <v>162</v>
      </c>
      <c r="F46" s="42" t="s">
        <v>156</v>
      </c>
      <c r="G46" s="42"/>
      <c r="H46" s="42">
        <v>28</v>
      </c>
      <c r="I46" s="42">
        <v>2023</v>
      </c>
      <c r="J46" s="42">
        <v>2</v>
      </c>
      <c r="K46" s="42" t="s">
        <v>138</v>
      </c>
      <c r="L46" s="42" t="s">
        <v>179</v>
      </c>
      <c r="M46" s="42" t="s">
        <v>167</v>
      </c>
      <c r="N46" s="42" t="s">
        <v>168</v>
      </c>
      <c r="O46" s="42"/>
      <c r="P46" s="42"/>
      <c r="Q46" s="42"/>
      <c r="R46" s="42"/>
      <c r="S46" s="42" t="s">
        <v>142</v>
      </c>
      <c r="T46" s="42" t="s">
        <v>156</v>
      </c>
      <c r="U46" s="43">
        <f t="shared" si="0"/>
        <v>29.65</v>
      </c>
      <c r="V46" s="43" t="str">
        <f t="shared" si="1"/>
        <v> </v>
      </c>
      <c r="W46" s="43">
        <v>29.65</v>
      </c>
    </row>
    <row r="47" spans="1:23" ht="12.75">
      <c r="A47" s="26"/>
      <c r="B47" s="42" t="s">
        <v>133</v>
      </c>
      <c r="C47" s="42" t="s">
        <v>160</v>
      </c>
      <c r="D47" s="42" t="s">
        <v>161</v>
      </c>
      <c r="E47" s="42" t="s">
        <v>162</v>
      </c>
      <c r="F47" s="42" t="s">
        <v>156</v>
      </c>
      <c r="G47" s="42"/>
      <c r="H47" s="42">
        <v>37</v>
      </c>
      <c r="I47" s="42">
        <v>2023</v>
      </c>
      <c r="J47" s="42">
        <v>2</v>
      </c>
      <c r="K47" s="42" t="s">
        <v>138</v>
      </c>
      <c r="L47" s="42" t="s">
        <v>175</v>
      </c>
      <c r="M47" s="42" t="s">
        <v>167</v>
      </c>
      <c r="N47" s="42" t="s">
        <v>168</v>
      </c>
      <c r="O47" s="42"/>
      <c r="P47" s="42"/>
      <c r="Q47" s="42"/>
      <c r="R47" s="42"/>
      <c r="S47" s="42" t="s">
        <v>142</v>
      </c>
      <c r="T47" s="42" t="s">
        <v>156</v>
      </c>
      <c r="U47" s="43">
        <f t="shared" si="0"/>
        <v>2.22</v>
      </c>
      <c r="V47" s="43" t="str">
        <f t="shared" si="1"/>
        <v> </v>
      </c>
      <c r="W47" s="43">
        <v>2.22</v>
      </c>
    </row>
    <row r="48" spans="1:23" ht="12.75">
      <c r="A48" s="26"/>
      <c r="B48" s="42" t="s">
        <v>133</v>
      </c>
      <c r="C48" s="42" t="s">
        <v>160</v>
      </c>
      <c r="D48" s="42" t="s">
        <v>161</v>
      </c>
      <c r="E48" s="42" t="s">
        <v>162</v>
      </c>
      <c r="F48" s="42" t="s">
        <v>156</v>
      </c>
      <c r="G48" s="42"/>
      <c r="H48" s="42">
        <v>65</v>
      </c>
      <c r="I48" s="42">
        <v>2023</v>
      </c>
      <c r="J48" s="42">
        <v>2</v>
      </c>
      <c r="K48" s="42" t="s">
        <v>138</v>
      </c>
      <c r="L48" s="42" t="s">
        <v>166</v>
      </c>
      <c r="M48" s="42" t="s">
        <v>167</v>
      </c>
      <c r="N48" s="42" t="s">
        <v>168</v>
      </c>
      <c r="O48" s="42"/>
      <c r="P48" s="42"/>
      <c r="Q48" s="42"/>
      <c r="R48" s="42"/>
      <c r="S48" s="42" t="s">
        <v>142</v>
      </c>
      <c r="T48" s="42" t="s">
        <v>156</v>
      </c>
      <c r="U48" s="43">
        <f t="shared" si="0"/>
        <v>690.18</v>
      </c>
      <c r="V48" s="43" t="str">
        <f t="shared" si="1"/>
        <v> </v>
      </c>
      <c r="W48" s="43">
        <v>690.18</v>
      </c>
    </row>
    <row r="49" spans="1:23" ht="12.75">
      <c r="A49" s="26"/>
      <c r="B49" s="42" t="s">
        <v>133</v>
      </c>
      <c r="C49" s="42" t="s">
        <v>160</v>
      </c>
      <c r="D49" s="42" t="s">
        <v>161</v>
      </c>
      <c r="E49" s="42" t="s">
        <v>162</v>
      </c>
      <c r="F49" s="42" t="s">
        <v>156</v>
      </c>
      <c r="G49" s="42"/>
      <c r="H49" s="42">
        <v>66</v>
      </c>
      <c r="I49" s="42">
        <v>2023</v>
      </c>
      <c r="J49" s="42">
        <v>2</v>
      </c>
      <c r="K49" s="42" t="s">
        <v>138</v>
      </c>
      <c r="L49" s="42" t="s">
        <v>169</v>
      </c>
      <c r="M49" s="42" t="s">
        <v>167</v>
      </c>
      <c r="N49" s="42" t="s">
        <v>168</v>
      </c>
      <c r="O49" s="42"/>
      <c r="P49" s="42"/>
      <c r="Q49" s="42"/>
      <c r="R49" s="42"/>
      <c r="S49" s="42" t="s">
        <v>142</v>
      </c>
      <c r="T49" s="42" t="s">
        <v>156</v>
      </c>
      <c r="U49" s="43">
        <f t="shared" si="0"/>
        <v>2.75</v>
      </c>
      <c r="V49" s="43" t="str">
        <f t="shared" si="1"/>
        <v> </v>
      </c>
      <c r="W49" s="43">
        <v>2.75</v>
      </c>
    </row>
    <row r="50" spans="1:23" ht="12.75">
      <c r="A50" s="26"/>
      <c r="B50" s="42" t="s">
        <v>133</v>
      </c>
      <c r="C50" s="42" t="s">
        <v>160</v>
      </c>
      <c r="D50" s="42" t="s">
        <v>161</v>
      </c>
      <c r="E50" s="42" t="s">
        <v>162</v>
      </c>
      <c r="F50" s="42" t="s">
        <v>156</v>
      </c>
      <c r="G50" s="42"/>
      <c r="H50" s="42">
        <v>67</v>
      </c>
      <c r="I50" s="42">
        <v>2023</v>
      </c>
      <c r="J50" s="42">
        <v>2</v>
      </c>
      <c r="K50" s="42" t="s">
        <v>138</v>
      </c>
      <c r="L50" s="42" t="s">
        <v>181</v>
      </c>
      <c r="M50" s="42" t="s">
        <v>167</v>
      </c>
      <c r="N50" s="42" t="s">
        <v>168</v>
      </c>
      <c r="O50" s="42"/>
      <c r="P50" s="42"/>
      <c r="Q50" s="42"/>
      <c r="R50" s="42"/>
      <c r="S50" s="42" t="s">
        <v>142</v>
      </c>
      <c r="T50" s="42" t="s">
        <v>156</v>
      </c>
      <c r="U50" s="43">
        <f t="shared" si="0"/>
        <v>27.3</v>
      </c>
      <c r="V50" s="43" t="str">
        <f t="shared" si="1"/>
        <v> </v>
      </c>
      <c r="W50" s="43">
        <v>27.3</v>
      </c>
    </row>
    <row r="51" spans="1:23" ht="12.75">
      <c r="A51" s="26"/>
      <c r="B51" s="42" t="s">
        <v>133</v>
      </c>
      <c r="C51" s="42" t="s">
        <v>160</v>
      </c>
      <c r="D51" s="42" t="s">
        <v>161</v>
      </c>
      <c r="E51" s="42" t="s">
        <v>162</v>
      </c>
      <c r="F51" s="42" t="s">
        <v>156</v>
      </c>
      <c r="G51" s="42"/>
      <c r="H51" s="42">
        <v>69</v>
      </c>
      <c r="I51" s="42">
        <v>2023</v>
      </c>
      <c r="J51" s="42">
        <v>2</v>
      </c>
      <c r="K51" s="42" t="s">
        <v>138</v>
      </c>
      <c r="L51" s="42" t="s">
        <v>170</v>
      </c>
      <c r="M51" s="42" t="s">
        <v>167</v>
      </c>
      <c r="N51" s="42" t="s">
        <v>168</v>
      </c>
      <c r="O51" s="42"/>
      <c r="P51" s="42"/>
      <c r="Q51" s="42"/>
      <c r="R51" s="42"/>
      <c r="S51" s="42" t="s">
        <v>142</v>
      </c>
      <c r="T51" s="42" t="s">
        <v>156</v>
      </c>
      <c r="U51" s="43">
        <f t="shared" si="0"/>
        <v>0.72</v>
      </c>
      <c r="V51" s="43" t="str">
        <f t="shared" si="1"/>
        <v> </v>
      </c>
      <c r="W51" s="43">
        <v>0.72</v>
      </c>
    </row>
    <row r="52" spans="1:23" ht="12.75">
      <c r="A52" s="26"/>
      <c r="B52" s="42" t="s">
        <v>133</v>
      </c>
      <c r="C52" s="42" t="s">
        <v>160</v>
      </c>
      <c r="D52" s="42" t="s">
        <v>161</v>
      </c>
      <c r="E52" s="42" t="s">
        <v>162</v>
      </c>
      <c r="F52" s="42" t="s">
        <v>156</v>
      </c>
      <c r="G52" s="42"/>
      <c r="H52" s="42">
        <v>73</v>
      </c>
      <c r="I52" s="42">
        <v>2023</v>
      </c>
      <c r="J52" s="42">
        <v>2</v>
      </c>
      <c r="K52" s="42" t="s">
        <v>138</v>
      </c>
      <c r="L52" s="42" t="s">
        <v>171</v>
      </c>
      <c r="M52" s="42" t="s">
        <v>167</v>
      </c>
      <c r="N52" s="42" t="s">
        <v>168</v>
      </c>
      <c r="O52" s="42"/>
      <c r="P52" s="42"/>
      <c r="Q52" s="42"/>
      <c r="R52" s="42"/>
      <c r="S52" s="42" t="s">
        <v>142</v>
      </c>
      <c r="T52" s="42" t="s">
        <v>156</v>
      </c>
      <c r="U52" s="43">
        <f t="shared" si="0"/>
        <v>43.26</v>
      </c>
      <c r="V52" s="43" t="str">
        <f t="shared" si="1"/>
        <v> </v>
      </c>
      <c r="W52" s="43">
        <v>43.26</v>
      </c>
    </row>
    <row r="53" spans="1:23" ht="12.75">
      <c r="A53" s="26"/>
      <c r="B53" s="42" t="s">
        <v>133</v>
      </c>
      <c r="C53" s="42" t="s">
        <v>160</v>
      </c>
      <c r="D53" s="42" t="s">
        <v>161</v>
      </c>
      <c r="E53" s="42" t="s">
        <v>162</v>
      </c>
      <c r="F53" s="42" t="s">
        <v>156</v>
      </c>
      <c r="G53" s="42"/>
      <c r="H53" s="42">
        <v>93</v>
      </c>
      <c r="I53" s="42">
        <v>2023</v>
      </c>
      <c r="J53" s="42">
        <v>2</v>
      </c>
      <c r="K53" s="42" t="s">
        <v>138</v>
      </c>
      <c r="L53" s="42" t="s">
        <v>178</v>
      </c>
      <c r="M53" s="42" t="s">
        <v>167</v>
      </c>
      <c r="N53" s="42" t="s">
        <v>168</v>
      </c>
      <c r="O53" s="42"/>
      <c r="P53" s="42"/>
      <c r="Q53" s="42"/>
      <c r="R53" s="42"/>
      <c r="S53" s="42" t="s">
        <v>142</v>
      </c>
      <c r="T53" s="42" t="s">
        <v>156</v>
      </c>
      <c r="U53" s="43">
        <f t="shared" si="0"/>
        <v>126.77</v>
      </c>
      <c r="V53" s="43" t="str">
        <f t="shared" si="1"/>
        <v> </v>
      </c>
      <c r="W53" s="43">
        <v>126.77</v>
      </c>
    </row>
    <row r="54" spans="1:23" ht="12.75">
      <c r="A54" s="26"/>
      <c r="B54" s="42" t="s">
        <v>133</v>
      </c>
      <c r="C54" s="42" t="s">
        <v>160</v>
      </c>
      <c r="D54" s="42" t="s">
        <v>161</v>
      </c>
      <c r="E54" s="42" t="s">
        <v>162</v>
      </c>
      <c r="F54" s="42" t="s">
        <v>156</v>
      </c>
      <c r="G54" s="42"/>
      <c r="H54" s="42">
        <v>95</v>
      </c>
      <c r="I54" s="42">
        <v>2023</v>
      </c>
      <c r="J54" s="42">
        <v>2</v>
      </c>
      <c r="K54" s="42" t="s">
        <v>138</v>
      </c>
      <c r="L54" s="42" t="s">
        <v>174</v>
      </c>
      <c r="M54" s="42" t="s">
        <v>167</v>
      </c>
      <c r="N54" s="42" t="s">
        <v>168</v>
      </c>
      <c r="O54" s="42"/>
      <c r="P54" s="42"/>
      <c r="Q54" s="42"/>
      <c r="R54" s="42"/>
      <c r="S54" s="42" t="s">
        <v>142</v>
      </c>
      <c r="T54" s="42" t="s">
        <v>156</v>
      </c>
      <c r="U54" s="43">
        <f t="shared" si="0"/>
        <v>63.93</v>
      </c>
      <c r="V54" s="43" t="str">
        <f t="shared" si="1"/>
        <v> </v>
      </c>
      <c r="W54" s="43">
        <v>63.93</v>
      </c>
    </row>
    <row r="55" spans="1:23" ht="12.75">
      <c r="A55" s="26"/>
      <c r="B55" s="42" t="s">
        <v>133</v>
      </c>
      <c r="C55" s="42" t="s">
        <v>160</v>
      </c>
      <c r="D55" s="42" t="s">
        <v>161</v>
      </c>
      <c r="E55" s="42" t="s">
        <v>162</v>
      </c>
      <c r="F55" s="42" t="s">
        <v>156</v>
      </c>
      <c r="G55" s="42"/>
      <c r="H55" s="42">
        <v>96</v>
      </c>
      <c r="I55" s="42">
        <v>2023</v>
      </c>
      <c r="J55" s="42">
        <v>2</v>
      </c>
      <c r="K55" s="42" t="s">
        <v>138</v>
      </c>
      <c r="L55" s="42" t="s">
        <v>180</v>
      </c>
      <c r="M55" s="42" t="s">
        <v>167</v>
      </c>
      <c r="N55" s="42" t="s">
        <v>168</v>
      </c>
      <c r="O55" s="42"/>
      <c r="P55" s="42"/>
      <c r="Q55" s="42"/>
      <c r="R55" s="42"/>
      <c r="S55" s="42" t="s">
        <v>142</v>
      </c>
      <c r="T55" s="42" t="s">
        <v>156</v>
      </c>
      <c r="U55" s="43">
        <f t="shared" si="0"/>
        <v>238.69</v>
      </c>
      <c r="V55" s="43" t="str">
        <f t="shared" si="1"/>
        <v> </v>
      </c>
      <c r="W55" s="43">
        <v>238.69</v>
      </c>
    </row>
    <row r="56" spans="1:23" ht="12.75">
      <c r="A56" s="26"/>
      <c r="B56" s="42" t="s">
        <v>133</v>
      </c>
      <c r="C56" s="42" t="s">
        <v>160</v>
      </c>
      <c r="D56" s="42" t="s">
        <v>161</v>
      </c>
      <c r="E56" s="42" t="s">
        <v>162</v>
      </c>
      <c r="F56" s="42" t="s">
        <v>156</v>
      </c>
      <c r="G56" s="42"/>
      <c r="H56" s="42">
        <v>99</v>
      </c>
      <c r="I56" s="42">
        <v>2023</v>
      </c>
      <c r="J56" s="42">
        <v>2</v>
      </c>
      <c r="K56" s="42" t="s">
        <v>138</v>
      </c>
      <c r="L56" s="42" t="s">
        <v>176</v>
      </c>
      <c r="M56" s="42" t="s">
        <v>167</v>
      </c>
      <c r="N56" s="42" t="s">
        <v>168</v>
      </c>
      <c r="O56" s="42"/>
      <c r="P56" s="42"/>
      <c r="Q56" s="42"/>
      <c r="R56" s="42"/>
      <c r="S56" s="42" t="s">
        <v>142</v>
      </c>
      <c r="T56" s="42" t="s">
        <v>156</v>
      </c>
      <c r="U56" s="43">
        <f t="shared" si="0"/>
        <v>21.31</v>
      </c>
      <c r="V56" s="43" t="str">
        <f t="shared" si="1"/>
        <v> </v>
      </c>
      <c r="W56" s="43">
        <v>21.31</v>
      </c>
    </row>
    <row r="57" spans="1:23" ht="12.75">
      <c r="A57" s="26"/>
      <c r="B57" s="42" t="s">
        <v>133</v>
      </c>
      <c r="C57" s="42" t="s">
        <v>160</v>
      </c>
      <c r="D57" s="42" t="s">
        <v>161</v>
      </c>
      <c r="E57" s="42" t="s">
        <v>162</v>
      </c>
      <c r="F57" s="42" t="s">
        <v>156</v>
      </c>
      <c r="G57" s="42"/>
      <c r="H57" s="42">
        <v>101</v>
      </c>
      <c r="I57" s="42">
        <v>2023</v>
      </c>
      <c r="J57" s="42">
        <v>2</v>
      </c>
      <c r="K57" s="42" t="s">
        <v>138</v>
      </c>
      <c r="L57" s="42" t="s">
        <v>177</v>
      </c>
      <c r="M57" s="42" t="s">
        <v>167</v>
      </c>
      <c r="N57" s="42" t="s">
        <v>168</v>
      </c>
      <c r="O57" s="42"/>
      <c r="P57" s="42"/>
      <c r="Q57" s="42"/>
      <c r="R57" s="42"/>
      <c r="S57" s="42" t="s">
        <v>142</v>
      </c>
      <c r="T57" s="42" t="s">
        <v>156</v>
      </c>
      <c r="U57" s="43">
        <f t="shared" si="0"/>
        <v>15</v>
      </c>
      <c r="V57" s="43" t="str">
        <f t="shared" si="1"/>
        <v> </v>
      </c>
      <c r="W57" s="43">
        <v>15</v>
      </c>
    </row>
    <row r="58" spans="1:23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7"/>
      <c r="V58" s="27"/>
      <c r="W58" s="27"/>
    </row>
    <row r="59" spans="1:23" ht="12.75">
      <c r="A59" s="28" t="s">
        <v>18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9">
        <f>SUM(U11:U58)</f>
        <v>10817.16</v>
      </c>
      <c r="V59" s="29">
        <f>SUM(V11:V58)</f>
        <v>154800</v>
      </c>
      <c r="W59" s="29">
        <f>SUM(W11:W58)</f>
        <v>-143982.84000000008</v>
      </c>
    </row>
    <row r="60" spans="1:23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30"/>
      <c r="V60" s="30"/>
      <c r="W60" s="30"/>
    </row>
    <row r="61" spans="20:23" ht="12.75">
      <c r="T61" s="8" t="s">
        <v>19</v>
      </c>
      <c r="U61" s="12" t="str">
        <f>IF(U59-V59&gt;0,U59-V59," ")</f>
        <v> </v>
      </c>
      <c r="V61" s="12">
        <f>IF(U59-V59&lt;0,U59-V59," ")</f>
        <v>-143982.84</v>
      </c>
      <c r="W61" s="12"/>
    </row>
    <row r="64" spans="21:23" ht="12.75">
      <c r="U64" s="12"/>
      <c r="V64" s="12"/>
      <c r="W64" s="12"/>
    </row>
  </sheetData>
  <sheetProtection/>
  <autoFilter ref="A10:W10"/>
  <printOptions/>
  <pageMargins left="0.5" right="0.5" top="0.5" bottom="0.5" header="0.25" footer="0.25"/>
  <pageSetup fitToHeight="1000" fitToWidth="1" horizontalDpi="600" verticalDpi="600" orientation="landscape" paperSize="5" scale="73" r:id="rId1"/>
  <headerFooter alignWithMargins="0">
    <oddFooter>&amp;L&amp;A&amp;CPage &amp;P of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zoomScalePageLayoutView="0" workbookViewId="0" topLeftCell="A1">
      <pane xSplit="1" ySplit="10" topLeftCell="B18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B2" sqref="B2"/>
    </sheetView>
  </sheetViews>
  <sheetFormatPr defaultColWidth="9.140625" defaultRowHeight="12.75" outlineLevelRow="1"/>
  <cols>
    <col min="1" max="1" width="15.140625" style="0" hidden="1" customWidth="1"/>
    <col min="2" max="2" width="10.7109375" style="0" customWidth="1"/>
    <col min="3" max="3" width="27.8515625" style="1" customWidth="1"/>
    <col min="4" max="10" width="15.7109375" style="69" customWidth="1"/>
    <col min="11" max="11" width="10.7109375" style="35" customWidth="1"/>
    <col min="12" max="12" width="15.7109375" style="69" customWidth="1"/>
    <col min="13" max="21" width="5.7109375" style="0" customWidth="1"/>
    <col min="22" max="22" width="11.7109375" style="0" bestFit="1" customWidth="1"/>
    <col min="23" max="24" width="26.57421875" style="0" bestFit="1" customWidth="1"/>
    <col min="25" max="25" width="13.8515625" style="0" customWidth="1"/>
    <col min="26" max="26" width="23.140625" style="0" bestFit="1" customWidth="1"/>
  </cols>
  <sheetData>
    <row r="1" spans="2:12" ht="12.75" customHeight="1" hidden="1">
      <c r="B1" t="s">
        <v>30</v>
      </c>
      <c r="C1" s="1" t="s">
        <v>29</v>
      </c>
      <c r="D1" s="12" t="s">
        <v>64</v>
      </c>
      <c r="E1" s="12" t="s">
        <v>43</v>
      </c>
      <c r="F1" s="12" t="s">
        <v>44</v>
      </c>
      <c r="G1" s="69" t="s">
        <v>65</v>
      </c>
      <c r="H1" s="69" t="s">
        <v>66</v>
      </c>
      <c r="I1" s="69" t="s">
        <v>67</v>
      </c>
      <c r="J1" s="69" t="s">
        <v>43</v>
      </c>
      <c r="K1" s="35" t="s">
        <v>43</v>
      </c>
      <c r="L1" s="69" t="s">
        <v>43</v>
      </c>
    </row>
    <row r="2" spans="2:27" ht="12.75">
      <c r="B2" s="51" t="str">
        <f>V2&amp;IF(ISNA(W2),"All",W2)&amp;" - "&amp;IF(ISNA(W2),"",X2)</f>
        <v>Agency: 00200 - Utility Regulatory Comm</v>
      </c>
      <c r="C2" s="3"/>
      <c r="H2" s="70"/>
      <c r="I2" s="71"/>
      <c r="J2" s="72"/>
      <c r="L2" s="70" t="str">
        <f>Y2&amp;Z2</f>
        <v>Report ID: GL631ALL</v>
      </c>
      <c r="V2" s="1" t="s">
        <v>32</v>
      </c>
      <c r="W2" s="88" t="s">
        <v>133</v>
      </c>
      <c r="X2" s="89" t="s">
        <v>245</v>
      </c>
      <c r="Y2" s="21" t="s">
        <v>33</v>
      </c>
      <c r="Z2" s="90" t="s">
        <v>246</v>
      </c>
      <c r="AA2" s="1"/>
    </row>
    <row r="3" spans="2:27" ht="15.75">
      <c r="B3" s="51" t="str">
        <f>IF(OR((W3="#N/A"),(W3="Error")),"Fund: All","Fund: "&amp;W3&amp;" - "&amp;X3)</f>
        <v>Fund: 48691 - Underground plant protection a</v>
      </c>
      <c r="C3" s="6"/>
      <c r="G3" s="73" t="s">
        <v>68</v>
      </c>
      <c r="H3" s="70"/>
      <c r="I3" s="71"/>
      <c r="J3" s="72"/>
      <c r="L3" s="70" t="str">
        <f>Y3&amp;Z3</f>
        <v>Report Title: Allotment_Summary</v>
      </c>
      <c r="O3" s="19"/>
      <c r="P3" s="20"/>
      <c r="V3" t="s">
        <v>34</v>
      </c>
      <c r="W3" s="91" t="s">
        <v>138</v>
      </c>
      <c r="X3" s="92" t="s">
        <v>247</v>
      </c>
      <c r="Y3" s="21" t="s">
        <v>35</v>
      </c>
      <c r="Z3" s="90" t="s">
        <v>248</v>
      </c>
      <c r="AA3" s="1"/>
    </row>
    <row r="4" spans="2:27" ht="15.75">
      <c r="B4" s="51" t="e">
        <f>IF(OR((W4="#N/A"),(W4="Error")),"Program: All","Program: "&amp;W4&amp;" - "&amp;X4)</f>
        <v>#N/A</v>
      </c>
      <c r="C4" s="3"/>
      <c r="G4" s="73" t="s">
        <v>89</v>
      </c>
      <c r="H4" s="70"/>
      <c r="I4" s="71"/>
      <c r="J4" s="72"/>
      <c r="L4" s="70" t="str">
        <f>Y4&amp;Z4</f>
        <v>Layout ID: ENC_SOI_GL_631_000</v>
      </c>
      <c r="O4" s="19"/>
      <c r="P4" s="20"/>
      <c r="V4" t="s">
        <v>69</v>
      </c>
      <c r="W4" s="19" t="e">
        <v>#N/A</v>
      </c>
      <c r="X4" s="52" t="e">
        <v>#N/A</v>
      </c>
      <c r="Y4" s="21" t="s">
        <v>36</v>
      </c>
      <c r="Z4" s="90" t="s">
        <v>249</v>
      </c>
      <c r="AA4" s="1"/>
    </row>
    <row r="5" spans="2:27" ht="15.75">
      <c r="B5" s="51" t="str">
        <f>IF(OR((W5="#N/A"),(W5="Error")),"Budget Ref: N/A","Budget Ref: "&amp;W5)</f>
        <v>Budget Ref: 2023</v>
      </c>
      <c r="C5" s="17"/>
      <c r="G5" s="73" t="str">
        <f>"For Month Ended: "&amp;TEXT(Z6,"MMMM DD, YYYY")</f>
        <v>For Month Ended: August 02, 2022</v>
      </c>
      <c r="H5" s="70"/>
      <c r="I5" s="71"/>
      <c r="J5" s="72"/>
      <c r="L5" s="70" t="str">
        <f>Y5&amp;Z5&amp;" - "&amp;AA5</f>
        <v>Scope:FYBYFUND - FISCAL YEAR REPORT BY FUND</v>
      </c>
      <c r="O5" s="19"/>
      <c r="P5" s="20"/>
      <c r="V5" t="s">
        <v>37</v>
      </c>
      <c r="W5" s="91" t="s">
        <v>142</v>
      </c>
      <c r="X5" s="92" t="s">
        <v>142</v>
      </c>
      <c r="Y5" s="21" t="s">
        <v>62</v>
      </c>
      <c r="Z5" s="93" t="s">
        <v>250</v>
      </c>
      <c r="AA5" s="93" t="s">
        <v>251</v>
      </c>
    </row>
    <row r="6" spans="2:26" ht="12.75">
      <c r="B6" s="51" t="e">
        <f>IF(OR((W6="#N/A"),(W6="Error")),"Department: All","Department: "&amp;W6&amp;" - "&amp;X6)</f>
        <v>#N/A</v>
      </c>
      <c r="C6" s="3"/>
      <c r="H6" s="70"/>
      <c r="I6" s="71"/>
      <c r="J6" s="72"/>
      <c r="L6" s="70" t="str">
        <f>Y7&amp;IF(ISNA(Z7),"All",Z7)</f>
        <v>Fiscal Year: All</v>
      </c>
      <c r="O6" s="19"/>
      <c r="P6" s="20"/>
      <c r="V6" t="s">
        <v>39</v>
      </c>
      <c r="W6" s="19" t="e">
        <v>#N/A</v>
      </c>
      <c r="X6" s="52" t="e">
        <v>#N/A</v>
      </c>
      <c r="Y6" s="22" t="s">
        <v>38</v>
      </c>
      <c r="Z6" s="23">
        <v>44775</v>
      </c>
    </row>
    <row r="7" spans="2:26" ht="12.75">
      <c r="B7" s="51" t="e">
        <f>IF(OR((W7="#N/A"),(W7="Error")),"Project: All","Project: "&amp;W7&amp;" - "&amp;X7)</f>
        <v>#N/A</v>
      </c>
      <c r="H7" s="70"/>
      <c r="I7" s="71"/>
      <c r="J7" s="72"/>
      <c r="L7" s="70" t="str">
        <f>Y8</f>
        <v>Run August 02, 2022 at 09:14</v>
      </c>
      <c r="O7" s="19"/>
      <c r="P7" s="20"/>
      <c r="V7" t="s">
        <v>40</v>
      </c>
      <c r="W7" s="19" t="e">
        <v>#N/A</v>
      </c>
      <c r="X7" s="52" t="e">
        <v>#N/A</v>
      </c>
      <c r="Y7" s="1" t="s">
        <v>63</v>
      </c>
      <c r="Z7" s="19" t="e">
        <v>#N/A</v>
      </c>
    </row>
    <row r="8" spans="2:26" ht="12.75">
      <c r="B8" s="51" t="e">
        <f>IF(OR((W8="#N/A"),(W8="Error")),"Product: All","Product: "&amp;W8&amp;" - "&amp;X8)</f>
        <v>#N/A</v>
      </c>
      <c r="H8" s="70"/>
      <c r="I8" s="71"/>
      <c r="J8" s="72"/>
      <c r="O8" s="19"/>
      <c r="P8" s="20"/>
      <c r="V8" t="s">
        <v>90</v>
      </c>
      <c r="W8" s="19" t="e">
        <v>#N/A</v>
      </c>
      <c r="X8" s="52" t="e">
        <v>#N/A</v>
      </c>
      <c r="Y8" s="24" t="str">
        <f>"Run "&amp;TEXT(NvsEndTime,"MMMM DD, YYYY at HH:MM")</f>
        <v>Run August 02, 2022 at 09:14</v>
      </c>
      <c r="Z8" s="94" t="s">
        <v>142</v>
      </c>
    </row>
    <row r="9" spans="8:26" ht="12.75">
      <c r="H9" s="70"/>
      <c r="I9" s="71"/>
      <c r="J9" s="72"/>
      <c r="O9" s="19"/>
      <c r="P9" s="20"/>
      <c r="Y9" s="1"/>
      <c r="Z9" s="1"/>
    </row>
    <row r="10" spans="2:12" s="1" customFormat="1" ht="38.25" customHeight="1">
      <c r="B10" s="36" t="s">
        <v>0</v>
      </c>
      <c r="C10" s="37"/>
      <c r="D10" s="74" t="s">
        <v>41</v>
      </c>
      <c r="E10" s="75" t="s">
        <v>47</v>
      </c>
      <c r="F10" s="75" t="s">
        <v>45</v>
      </c>
      <c r="G10" s="75" t="s">
        <v>70</v>
      </c>
      <c r="H10" s="75" t="s">
        <v>71</v>
      </c>
      <c r="I10" s="75" t="s">
        <v>72</v>
      </c>
      <c r="J10" s="74" t="s">
        <v>1</v>
      </c>
      <c r="K10" s="38" t="s">
        <v>48</v>
      </c>
      <c r="L10" s="75" t="s">
        <v>46</v>
      </c>
    </row>
    <row r="11" spans="2:12" s="1" customFormat="1" ht="13.5" customHeight="1">
      <c r="B11" s="76"/>
      <c r="C11" s="39"/>
      <c r="D11" s="77"/>
      <c r="E11" s="78"/>
      <c r="F11" s="77"/>
      <c r="G11" s="77"/>
      <c r="H11" s="77"/>
      <c r="I11" s="77"/>
      <c r="J11" s="77"/>
      <c r="K11" s="40"/>
      <c r="L11" s="78"/>
    </row>
    <row r="12" spans="1:12" ht="12.75" hidden="1" outlineLevel="1">
      <c r="A12" t="s">
        <v>182</v>
      </c>
      <c r="B12" t="s">
        <v>164</v>
      </c>
      <c r="C12" s="1" t="s">
        <v>183</v>
      </c>
      <c r="D12" s="12">
        <v>0</v>
      </c>
      <c r="E12" s="12">
        <f>D12-F12</f>
        <v>0</v>
      </c>
      <c r="F12" s="12">
        <v>0</v>
      </c>
      <c r="G12" s="69">
        <v>0</v>
      </c>
      <c r="H12" s="69">
        <v>0</v>
      </c>
      <c r="I12" s="69">
        <v>154800</v>
      </c>
      <c r="J12" s="69">
        <f>SUM(G12,H12,I12)</f>
        <v>154800</v>
      </c>
      <c r="K12" s="35" t="str">
        <f>IF((F12=0)," ",(J12/F12))</f>
        <v> </v>
      </c>
      <c r="L12" s="69">
        <f>+F12-J12</f>
        <v>-154800</v>
      </c>
    </row>
    <row r="13" spans="1:12" ht="12.75" collapsed="1">
      <c r="A13" s="53" t="s">
        <v>73</v>
      </c>
      <c r="B13" s="54" t="s">
        <v>229</v>
      </c>
      <c r="C13" s="54"/>
      <c r="D13" s="55">
        <v>0</v>
      </c>
      <c r="E13" s="41">
        <f>D13-F13</f>
        <v>0</v>
      </c>
      <c r="F13" s="55">
        <v>0</v>
      </c>
      <c r="G13" s="55">
        <v>0</v>
      </c>
      <c r="H13" s="55">
        <v>0</v>
      </c>
      <c r="I13" s="55">
        <v>154800</v>
      </c>
      <c r="J13" s="55">
        <f>SUM(G13,H13,I13)</f>
        <v>154800</v>
      </c>
      <c r="K13" s="79" t="str">
        <f>IF((F13=0)," ",(J13/F13))</f>
        <v> </v>
      </c>
      <c r="L13" s="55">
        <f>+F13-J13</f>
        <v>-154800</v>
      </c>
    </row>
    <row r="14" spans="1:12" ht="12.75">
      <c r="A14" s="53"/>
      <c r="B14" s="56"/>
      <c r="C14" s="56"/>
      <c r="D14" s="55"/>
      <c r="E14" s="12"/>
      <c r="F14" s="55"/>
      <c r="G14" s="55"/>
      <c r="H14" s="55"/>
      <c r="I14" s="55"/>
      <c r="J14" s="55"/>
      <c r="K14" s="79"/>
      <c r="L14" s="55"/>
    </row>
    <row r="15" spans="1:12" ht="12.75">
      <c r="A15" s="53" t="s">
        <v>74</v>
      </c>
      <c r="B15" s="56" t="s">
        <v>230</v>
      </c>
      <c r="C15" s="56"/>
      <c r="D15" s="55">
        <v>0</v>
      </c>
      <c r="E15" s="55">
        <f>D15-F15</f>
        <v>0</v>
      </c>
      <c r="F15" s="55">
        <v>0</v>
      </c>
      <c r="G15" s="55">
        <v>0</v>
      </c>
      <c r="H15" s="55">
        <v>0</v>
      </c>
      <c r="I15" s="55">
        <v>0</v>
      </c>
      <c r="J15" s="55">
        <f>SUM(G15,H15,I15)</f>
        <v>0</v>
      </c>
      <c r="K15" s="79" t="str">
        <f>IF((F15=0)," ",(J15/F15))</f>
        <v> </v>
      </c>
      <c r="L15" s="55">
        <f>+F15-J15</f>
        <v>0</v>
      </c>
    </row>
    <row r="16" spans="1:12" ht="13.5" thickBot="1">
      <c r="A16" s="53"/>
      <c r="B16" s="56"/>
      <c r="C16" s="56"/>
      <c r="D16" s="57"/>
      <c r="E16" s="12"/>
      <c r="F16" s="57"/>
      <c r="G16" s="57"/>
      <c r="H16" s="57"/>
      <c r="I16" s="57"/>
      <c r="J16" s="12"/>
      <c r="K16" s="80"/>
      <c r="L16" s="12"/>
    </row>
    <row r="17" spans="1:12" ht="13.5" thickBot="1">
      <c r="A17" s="53" t="s">
        <v>91</v>
      </c>
      <c r="B17" s="58" t="s">
        <v>229</v>
      </c>
      <c r="C17" s="56"/>
      <c r="D17" s="59">
        <v>0</v>
      </c>
      <c r="E17" s="59">
        <f>D17-F17</f>
        <v>0</v>
      </c>
      <c r="F17" s="59">
        <v>0</v>
      </c>
      <c r="G17" s="59">
        <v>0</v>
      </c>
      <c r="H17" s="59">
        <v>0</v>
      </c>
      <c r="I17" s="59">
        <v>154800</v>
      </c>
      <c r="J17" s="59">
        <f>SUM(G17,H17,I17)</f>
        <v>154800</v>
      </c>
      <c r="K17" s="81" t="str">
        <f>IF(OR(D17=0,F17=0)," ",IF((J17/D17)&lt;=0," ",(J17/F17)))</f>
        <v> </v>
      </c>
      <c r="L17" s="59">
        <f>+F17-J17</f>
        <v>-154800</v>
      </c>
    </row>
    <row r="18" spans="1:12" ht="12.75">
      <c r="A18" s="53"/>
      <c r="B18" s="56"/>
      <c r="C18" s="56"/>
      <c r="D18" s="60"/>
      <c r="E18" s="12"/>
      <c r="F18" s="60"/>
      <c r="G18" s="60"/>
      <c r="H18" s="60"/>
      <c r="I18" s="60"/>
      <c r="J18" s="60"/>
      <c r="K18" s="82"/>
      <c r="L18" s="60"/>
    </row>
    <row r="19" spans="1:12" ht="12.75" hidden="1" outlineLevel="1">
      <c r="A19" t="s">
        <v>184</v>
      </c>
      <c r="B19" t="s">
        <v>185</v>
      </c>
      <c r="C19" s="1" t="s">
        <v>186</v>
      </c>
      <c r="D19" s="12">
        <v>1703764.03</v>
      </c>
      <c r="E19" s="12">
        <f>D19-F19</f>
        <v>1703764.03</v>
      </c>
      <c r="F19" s="12">
        <v>0</v>
      </c>
      <c r="G19" s="69">
        <v>0</v>
      </c>
      <c r="H19" s="69">
        <v>0</v>
      </c>
      <c r="I19" s="69">
        <v>0</v>
      </c>
      <c r="J19" s="69">
        <f>SUM(G19,H19,I19)</f>
        <v>0</v>
      </c>
      <c r="K19" s="35" t="str">
        <f>IF((F19=0)," ",(J19/F19))</f>
        <v> </v>
      </c>
      <c r="L19" s="69">
        <f>+F19-J19</f>
        <v>0</v>
      </c>
    </row>
    <row r="20" spans="1:12" ht="12.75" collapsed="1">
      <c r="A20" s="53" t="s">
        <v>75</v>
      </c>
      <c r="B20" s="56" t="s">
        <v>231</v>
      </c>
      <c r="C20" s="56"/>
      <c r="D20" s="55">
        <v>1703764.03</v>
      </c>
      <c r="E20" s="41">
        <f>D20-F20</f>
        <v>1703764.03</v>
      </c>
      <c r="F20" s="55">
        <v>0</v>
      </c>
      <c r="G20" s="55">
        <v>0</v>
      </c>
      <c r="H20" s="55">
        <v>0</v>
      </c>
      <c r="I20" s="55">
        <v>0</v>
      </c>
      <c r="J20" s="55">
        <f>SUM(G20,H20,I20)</f>
        <v>0</v>
      </c>
      <c r="K20" s="79" t="str">
        <f>IF((F20=0)," ",(J20/F20))</f>
        <v> </v>
      </c>
      <c r="L20" s="55">
        <f>+F20-J20</f>
        <v>0</v>
      </c>
    </row>
    <row r="21" spans="1:12" ht="12.75">
      <c r="A21" s="53"/>
      <c r="B21" s="56"/>
      <c r="C21" s="56"/>
      <c r="D21" s="57"/>
      <c r="E21" s="83"/>
      <c r="F21" s="57"/>
      <c r="G21" s="57"/>
      <c r="H21" s="57"/>
      <c r="I21" s="57"/>
      <c r="J21" s="57"/>
      <c r="K21" s="84"/>
      <c r="L21" s="57"/>
    </row>
    <row r="22" spans="1:12" ht="12.75" hidden="1" outlineLevel="1">
      <c r="A22" t="s">
        <v>187</v>
      </c>
      <c r="B22" t="s">
        <v>172</v>
      </c>
      <c r="C22" s="1" t="s">
        <v>188</v>
      </c>
      <c r="D22" s="12">
        <v>0</v>
      </c>
      <c r="E22" s="12">
        <f aca="true" t="shared" si="0" ref="E22:E35">D22-F22</f>
        <v>0</v>
      </c>
      <c r="F22" s="12">
        <v>0</v>
      </c>
      <c r="G22" s="69">
        <v>0</v>
      </c>
      <c r="H22" s="69">
        <v>0</v>
      </c>
      <c r="I22" s="69">
        <v>4262.27</v>
      </c>
      <c r="J22" s="69">
        <f aca="true" t="shared" si="1" ref="J22:J35">SUM(G22,H22,I22)</f>
        <v>4262.27</v>
      </c>
      <c r="K22" s="35" t="str">
        <f aca="true" t="shared" si="2" ref="K22:K35">IF((F22=0)," ",(J22/F22))</f>
        <v> </v>
      </c>
      <c r="L22" s="69">
        <f aca="true" t="shared" si="3" ref="L22:L35">+F22-J22</f>
        <v>-4262.27</v>
      </c>
    </row>
    <row r="23" spans="1:12" ht="12.75" hidden="1" outlineLevel="1">
      <c r="A23" t="s">
        <v>189</v>
      </c>
      <c r="B23" t="s">
        <v>173</v>
      </c>
      <c r="C23" s="1" t="s">
        <v>190</v>
      </c>
      <c r="D23" s="12">
        <v>0</v>
      </c>
      <c r="E23" s="12">
        <f t="shared" si="0"/>
        <v>0</v>
      </c>
      <c r="F23" s="12">
        <v>0</v>
      </c>
      <c r="G23" s="69">
        <v>0</v>
      </c>
      <c r="H23" s="69">
        <v>0</v>
      </c>
      <c r="I23" s="69">
        <v>2131.13</v>
      </c>
      <c r="J23" s="69">
        <f t="shared" si="1"/>
        <v>2131.13</v>
      </c>
      <c r="K23" s="35" t="str">
        <f t="shared" si="2"/>
        <v> </v>
      </c>
      <c r="L23" s="69">
        <f t="shared" si="3"/>
        <v>-2131.13</v>
      </c>
    </row>
    <row r="24" spans="1:12" ht="12.75" hidden="1" outlineLevel="1">
      <c r="A24" t="s">
        <v>191</v>
      </c>
      <c r="B24" t="s">
        <v>178</v>
      </c>
      <c r="C24" s="1" t="s">
        <v>192</v>
      </c>
      <c r="D24" s="12">
        <v>0</v>
      </c>
      <c r="E24" s="12">
        <f t="shared" si="0"/>
        <v>0</v>
      </c>
      <c r="F24" s="12">
        <v>0</v>
      </c>
      <c r="G24" s="69">
        <v>0</v>
      </c>
      <c r="H24" s="69">
        <v>0</v>
      </c>
      <c r="I24" s="69">
        <v>380.33</v>
      </c>
      <c r="J24" s="69">
        <f t="shared" si="1"/>
        <v>380.33</v>
      </c>
      <c r="K24" s="35" t="str">
        <f t="shared" si="2"/>
        <v> </v>
      </c>
      <c r="L24" s="69">
        <f t="shared" si="3"/>
        <v>-380.33</v>
      </c>
    </row>
    <row r="25" spans="1:12" ht="12.75" hidden="1" outlineLevel="1">
      <c r="A25" t="s">
        <v>193</v>
      </c>
      <c r="B25" t="s">
        <v>179</v>
      </c>
      <c r="C25" s="1" t="s">
        <v>194</v>
      </c>
      <c r="D25" s="12">
        <v>0</v>
      </c>
      <c r="E25" s="12">
        <f t="shared" si="0"/>
        <v>0</v>
      </c>
      <c r="F25" s="12">
        <v>0</v>
      </c>
      <c r="G25" s="69">
        <v>0</v>
      </c>
      <c r="H25" s="69">
        <v>0</v>
      </c>
      <c r="I25" s="69">
        <v>88.95</v>
      </c>
      <c r="J25" s="69">
        <f t="shared" si="1"/>
        <v>88.95</v>
      </c>
      <c r="K25" s="35" t="str">
        <f t="shared" si="2"/>
        <v> </v>
      </c>
      <c r="L25" s="69">
        <f t="shared" si="3"/>
        <v>-88.95</v>
      </c>
    </row>
    <row r="26" spans="1:12" ht="12.75" hidden="1" outlineLevel="1">
      <c r="A26" t="s">
        <v>195</v>
      </c>
      <c r="B26" t="s">
        <v>174</v>
      </c>
      <c r="C26" s="1" t="s">
        <v>196</v>
      </c>
      <c r="D26" s="12">
        <v>0</v>
      </c>
      <c r="E26" s="12">
        <f t="shared" si="0"/>
        <v>0</v>
      </c>
      <c r="F26" s="12">
        <v>0</v>
      </c>
      <c r="G26" s="69">
        <v>0</v>
      </c>
      <c r="H26" s="69">
        <v>0</v>
      </c>
      <c r="I26" s="69">
        <v>191.79</v>
      </c>
      <c r="J26" s="69">
        <f t="shared" si="1"/>
        <v>191.79</v>
      </c>
      <c r="K26" s="35" t="str">
        <f t="shared" si="2"/>
        <v> </v>
      </c>
      <c r="L26" s="69">
        <f t="shared" si="3"/>
        <v>-191.79</v>
      </c>
    </row>
    <row r="27" spans="1:12" ht="12.75" hidden="1" outlineLevel="1">
      <c r="A27" t="s">
        <v>197</v>
      </c>
      <c r="B27" t="s">
        <v>180</v>
      </c>
      <c r="C27" s="1" t="s">
        <v>198</v>
      </c>
      <c r="D27" s="12">
        <v>0</v>
      </c>
      <c r="E27" s="12">
        <f t="shared" si="0"/>
        <v>0</v>
      </c>
      <c r="F27" s="12">
        <v>0</v>
      </c>
      <c r="G27" s="69">
        <v>0</v>
      </c>
      <c r="H27" s="69">
        <v>0</v>
      </c>
      <c r="I27" s="69">
        <v>716.07</v>
      </c>
      <c r="J27" s="69">
        <f t="shared" si="1"/>
        <v>716.07</v>
      </c>
      <c r="K27" s="35" t="str">
        <f t="shared" si="2"/>
        <v> </v>
      </c>
      <c r="L27" s="69">
        <f t="shared" si="3"/>
        <v>-716.07</v>
      </c>
    </row>
    <row r="28" spans="1:12" ht="12.75" hidden="1" outlineLevel="1">
      <c r="A28" t="s">
        <v>199</v>
      </c>
      <c r="B28" t="s">
        <v>166</v>
      </c>
      <c r="C28" s="1" t="s">
        <v>200</v>
      </c>
      <c r="D28" s="12">
        <v>0</v>
      </c>
      <c r="E28" s="12">
        <f t="shared" si="0"/>
        <v>0</v>
      </c>
      <c r="F28" s="12">
        <v>0</v>
      </c>
      <c r="G28" s="69">
        <v>0</v>
      </c>
      <c r="H28" s="69">
        <v>0</v>
      </c>
      <c r="I28" s="69">
        <v>2070.54</v>
      </c>
      <c r="J28" s="69">
        <f t="shared" si="1"/>
        <v>2070.54</v>
      </c>
      <c r="K28" s="35" t="str">
        <f t="shared" si="2"/>
        <v> </v>
      </c>
      <c r="L28" s="69">
        <f t="shared" si="3"/>
        <v>-2070.54</v>
      </c>
    </row>
    <row r="29" spans="1:12" ht="12.75" hidden="1" outlineLevel="1">
      <c r="A29" t="s">
        <v>201</v>
      </c>
      <c r="B29" t="s">
        <v>169</v>
      </c>
      <c r="C29" s="1" t="s">
        <v>202</v>
      </c>
      <c r="D29" s="12">
        <v>0</v>
      </c>
      <c r="E29" s="12">
        <f t="shared" si="0"/>
        <v>0</v>
      </c>
      <c r="F29" s="12">
        <v>0</v>
      </c>
      <c r="G29" s="69">
        <v>0</v>
      </c>
      <c r="H29" s="69">
        <v>0</v>
      </c>
      <c r="I29" s="69">
        <v>8.25</v>
      </c>
      <c r="J29" s="69">
        <f t="shared" si="1"/>
        <v>8.25</v>
      </c>
      <c r="K29" s="35" t="str">
        <f t="shared" si="2"/>
        <v> </v>
      </c>
      <c r="L29" s="69">
        <f t="shared" si="3"/>
        <v>-8.25</v>
      </c>
    </row>
    <row r="30" spans="1:12" ht="12.75" hidden="1" outlineLevel="1">
      <c r="A30" t="s">
        <v>203</v>
      </c>
      <c r="B30" t="s">
        <v>181</v>
      </c>
      <c r="C30" s="1" t="s">
        <v>204</v>
      </c>
      <c r="D30" s="12">
        <v>0</v>
      </c>
      <c r="E30" s="12">
        <f t="shared" si="0"/>
        <v>0</v>
      </c>
      <c r="F30" s="12">
        <v>0</v>
      </c>
      <c r="G30" s="69">
        <v>0</v>
      </c>
      <c r="H30" s="69">
        <v>0</v>
      </c>
      <c r="I30" s="69">
        <v>81.9</v>
      </c>
      <c r="J30" s="69">
        <f t="shared" si="1"/>
        <v>81.9</v>
      </c>
      <c r="K30" s="35" t="str">
        <f t="shared" si="2"/>
        <v> </v>
      </c>
      <c r="L30" s="69">
        <f t="shared" si="3"/>
        <v>-81.9</v>
      </c>
    </row>
    <row r="31" spans="1:12" ht="12.75" hidden="1" outlineLevel="1">
      <c r="A31" t="s">
        <v>205</v>
      </c>
      <c r="B31" t="s">
        <v>175</v>
      </c>
      <c r="C31" s="1" t="s">
        <v>206</v>
      </c>
      <c r="D31" s="12">
        <v>0</v>
      </c>
      <c r="E31" s="12">
        <f t="shared" si="0"/>
        <v>0</v>
      </c>
      <c r="F31" s="12">
        <v>0</v>
      </c>
      <c r="G31" s="69">
        <v>0</v>
      </c>
      <c r="H31" s="69">
        <v>0</v>
      </c>
      <c r="I31" s="69">
        <v>6.66</v>
      </c>
      <c r="J31" s="69">
        <f t="shared" si="1"/>
        <v>6.66</v>
      </c>
      <c r="K31" s="35" t="str">
        <f t="shared" si="2"/>
        <v> </v>
      </c>
      <c r="L31" s="69">
        <f t="shared" si="3"/>
        <v>-6.66</v>
      </c>
    </row>
    <row r="32" spans="1:12" ht="12.75" hidden="1" outlineLevel="1">
      <c r="A32" t="s">
        <v>207</v>
      </c>
      <c r="B32" t="s">
        <v>170</v>
      </c>
      <c r="C32" s="1" t="s">
        <v>208</v>
      </c>
      <c r="D32" s="12">
        <v>0</v>
      </c>
      <c r="E32" s="12">
        <f t="shared" si="0"/>
        <v>0</v>
      </c>
      <c r="F32" s="12">
        <v>0</v>
      </c>
      <c r="G32" s="69">
        <v>0</v>
      </c>
      <c r="H32" s="69">
        <v>0</v>
      </c>
      <c r="I32" s="69">
        <v>2.16</v>
      </c>
      <c r="J32" s="69">
        <f t="shared" si="1"/>
        <v>2.16</v>
      </c>
      <c r="K32" s="35" t="str">
        <f t="shared" si="2"/>
        <v> </v>
      </c>
      <c r="L32" s="69">
        <f t="shared" si="3"/>
        <v>-2.16</v>
      </c>
    </row>
    <row r="33" spans="1:12" ht="12.75" hidden="1" outlineLevel="1">
      <c r="A33" t="s">
        <v>209</v>
      </c>
      <c r="B33" t="s">
        <v>176</v>
      </c>
      <c r="C33" s="1" t="s">
        <v>210</v>
      </c>
      <c r="D33" s="12">
        <v>0</v>
      </c>
      <c r="E33" s="12">
        <f t="shared" si="0"/>
        <v>0</v>
      </c>
      <c r="F33" s="12">
        <v>0</v>
      </c>
      <c r="G33" s="69">
        <v>0</v>
      </c>
      <c r="H33" s="69">
        <v>0</v>
      </c>
      <c r="I33" s="69">
        <v>63.93</v>
      </c>
      <c r="J33" s="69">
        <f t="shared" si="1"/>
        <v>63.93</v>
      </c>
      <c r="K33" s="35" t="str">
        <f t="shared" si="2"/>
        <v> </v>
      </c>
      <c r="L33" s="69">
        <f t="shared" si="3"/>
        <v>-63.93</v>
      </c>
    </row>
    <row r="34" spans="1:12" ht="12.75" hidden="1" outlineLevel="1">
      <c r="A34" t="s">
        <v>211</v>
      </c>
      <c r="B34" t="s">
        <v>177</v>
      </c>
      <c r="C34" s="1" t="s">
        <v>212</v>
      </c>
      <c r="D34" s="12">
        <v>0</v>
      </c>
      <c r="E34" s="12">
        <f t="shared" si="0"/>
        <v>0</v>
      </c>
      <c r="F34" s="12">
        <v>0</v>
      </c>
      <c r="G34" s="69">
        <v>0</v>
      </c>
      <c r="H34" s="69">
        <v>0</v>
      </c>
      <c r="I34" s="69">
        <v>45</v>
      </c>
      <c r="J34" s="69">
        <f t="shared" si="1"/>
        <v>45</v>
      </c>
      <c r="K34" s="35" t="str">
        <f t="shared" si="2"/>
        <v> </v>
      </c>
      <c r="L34" s="69">
        <f t="shared" si="3"/>
        <v>-45</v>
      </c>
    </row>
    <row r="35" spans="1:12" ht="12.75" hidden="1" outlineLevel="1">
      <c r="A35" t="s">
        <v>213</v>
      </c>
      <c r="B35" t="s">
        <v>171</v>
      </c>
      <c r="C35" s="1" t="s">
        <v>214</v>
      </c>
      <c r="D35" s="12">
        <v>0</v>
      </c>
      <c r="E35" s="12">
        <f t="shared" si="0"/>
        <v>0</v>
      </c>
      <c r="F35" s="12">
        <v>0</v>
      </c>
      <c r="G35" s="69">
        <v>0</v>
      </c>
      <c r="H35" s="69">
        <v>0</v>
      </c>
      <c r="I35" s="69">
        <v>129.78</v>
      </c>
      <c r="J35" s="69">
        <f t="shared" si="1"/>
        <v>129.78</v>
      </c>
      <c r="K35" s="35" t="str">
        <f t="shared" si="2"/>
        <v> </v>
      </c>
      <c r="L35" s="69">
        <f t="shared" si="3"/>
        <v>-129.78</v>
      </c>
    </row>
    <row r="36" spans="1:12" ht="12.75" collapsed="1">
      <c r="A36" s="53" t="s">
        <v>76</v>
      </c>
      <c r="B36" s="56" t="s">
        <v>232</v>
      </c>
      <c r="C36" s="56"/>
      <c r="D36" s="55">
        <v>0</v>
      </c>
      <c r="E36" s="41">
        <f>D36-F36</f>
        <v>0</v>
      </c>
      <c r="F36" s="55">
        <v>0</v>
      </c>
      <c r="G36" s="55">
        <v>0</v>
      </c>
      <c r="H36" s="55">
        <v>0</v>
      </c>
      <c r="I36" s="55">
        <v>10178.76</v>
      </c>
      <c r="J36" s="55">
        <f>SUM(G36,H36,I36)</f>
        <v>10178.76</v>
      </c>
      <c r="K36" s="79" t="str">
        <f>IF((F36=0)," ",(J36/F36))</f>
        <v> </v>
      </c>
      <c r="L36" s="55">
        <f>+F36-J36</f>
        <v>-10178.76</v>
      </c>
    </row>
    <row r="37" spans="1:12" ht="12.75">
      <c r="A37" s="53"/>
      <c r="B37" s="56"/>
      <c r="C37" s="56"/>
      <c r="D37" s="57"/>
      <c r="E37" s="83"/>
      <c r="F37" s="57"/>
      <c r="G37" s="57"/>
      <c r="H37" s="57"/>
      <c r="I37" s="57"/>
      <c r="J37" s="57"/>
      <c r="K37" s="84"/>
      <c r="L37" s="57"/>
    </row>
    <row r="38" spans="1:12" ht="12.75" hidden="1" outlineLevel="1">
      <c r="A38" t="s">
        <v>215</v>
      </c>
      <c r="B38" t="s">
        <v>216</v>
      </c>
      <c r="C38" s="1" t="s">
        <v>217</v>
      </c>
      <c r="D38" s="12">
        <v>0</v>
      </c>
      <c r="E38" s="12">
        <f>D38-F38</f>
        <v>-1990203.94</v>
      </c>
      <c r="F38" s="12">
        <v>1990203.94</v>
      </c>
      <c r="G38" s="69">
        <v>0</v>
      </c>
      <c r="H38" s="69">
        <v>0</v>
      </c>
      <c r="I38" s="69">
        <v>0</v>
      </c>
      <c r="J38" s="69">
        <f>SUM(G38,H38,I38)</f>
        <v>0</v>
      </c>
      <c r="K38" s="35">
        <f>IF((F38=0)," ",(J38/F38))</f>
        <v>0</v>
      </c>
      <c r="L38" s="69">
        <f>+F38-J38</f>
        <v>1990203.94</v>
      </c>
    </row>
    <row r="39" spans="1:12" ht="12.75" collapsed="1">
      <c r="A39" s="53" t="s">
        <v>77</v>
      </c>
      <c r="B39" s="56" t="s">
        <v>233</v>
      </c>
      <c r="C39" s="56"/>
      <c r="D39" s="55">
        <v>0</v>
      </c>
      <c r="E39" s="41">
        <f>D39-F39</f>
        <v>-1990203.94</v>
      </c>
      <c r="F39" s="55">
        <v>1990203.94</v>
      </c>
      <c r="G39" s="55">
        <v>0</v>
      </c>
      <c r="H39" s="55">
        <v>0</v>
      </c>
      <c r="I39" s="55">
        <v>0</v>
      </c>
      <c r="J39" s="55">
        <f>SUM(G39,H39,I39)</f>
        <v>0</v>
      </c>
      <c r="K39" s="79">
        <f>IF((F39=0)," ",(J39/F39))</f>
        <v>0</v>
      </c>
      <c r="L39" s="55">
        <f>+F39-J39</f>
        <v>1990203.94</v>
      </c>
    </row>
    <row r="40" spans="1:12" ht="12.75">
      <c r="A40" s="53"/>
      <c r="B40" s="56"/>
      <c r="C40" s="56"/>
      <c r="D40" s="57"/>
      <c r="E40" s="83"/>
      <c r="F40" s="57"/>
      <c r="G40" s="57"/>
      <c r="H40" s="57"/>
      <c r="I40" s="57"/>
      <c r="J40" s="57"/>
      <c r="K40" s="84"/>
      <c r="L40" s="57"/>
    </row>
    <row r="41" spans="1:12" ht="12.75">
      <c r="A41" s="53" t="s">
        <v>78</v>
      </c>
      <c r="B41" s="56" t="s">
        <v>234</v>
      </c>
      <c r="C41" s="56"/>
      <c r="D41" s="55">
        <v>0</v>
      </c>
      <c r="E41" s="41">
        <f>D41-F41</f>
        <v>0</v>
      </c>
      <c r="F41" s="55">
        <v>0</v>
      </c>
      <c r="G41" s="55">
        <v>0</v>
      </c>
      <c r="H41" s="55">
        <v>0</v>
      </c>
      <c r="I41" s="55">
        <v>0</v>
      </c>
      <c r="J41" s="55">
        <f>SUM(G41,H41,I41)</f>
        <v>0</v>
      </c>
      <c r="K41" s="79" t="str">
        <f>IF((F41=0)," ",(J41/F41))</f>
        <v> </v>
      </c>
      <c r="L41" s="55">
        <f>+F41-J41</f>
        <v>0</v>
      </c>
    </row>
    <row r="42" spans="1:12" ht="12.75">
      <c r="A42" s="53"/>
      <c r="B42" s="56"/>
      <c r="C42" s="56"/>
      <c r="D42" s="57"/>
      <c r="E42" s="83"/>
      <c r="F42" s="57"/>
      <c r="G42" s="57"/>
      <c r="H42" s="57"/>
      <c r="I42" s="57"/>
      <c r="J42" s="57"/>
      <c r="K42" s="84"/>
      <c r="L42" s="57"/>
    </row>
    <row r="43" spans="1:12" ht="12.75">
      <c r="A43" s="53" t="s">
        <v>79</v>
      </c>
      <c r="B43" s="56" t="s">
        <v>235</v>
      </c>
      <c r="C43" s="56"/>
      <c r="D43" s="55">
        <v>0</v>
      </c>
      <c r="E43" s="41">
        <f>D43-F43</f>
        <v>0</v>
      </c>
      <c r="F43" s="55">
        <v>0</v>
      </c>
      <c r="G43" s="55">
        <v>0</v>
      </c>
      <c r="H43" s="55">
        <v>0</v>
      </c>
      <c r="I43" s="55">
        <v>0</v>
      </c>
      <c r="J43" s="55">
        <f>SUM(G43,H43,I43)</f>
        <v>0</v>
      </c>
      <c r="K43" s="79" t="str">
        <f>IF((F43=0)," ",(J43/F43))</f>
        <v> </v>
      </c>
      <c r="L43" s="55">
        <f>+F43-J43</f>
        <v>0</v>
      </c>
    </row>
    <row r="44" spans="1:12" ht="12.75">
      <c r="A44" s="53"/>
      <c r="B44" s="56"/>
      <c r="C44" s="56"/>
      <c r="D44" s="57"/>
      <c r="E44" s="83"/>
      <c r="F44" s="57"/>
      <c r="G44" s="57"/>
      <c r="H44" s="57"/>
      <c r="I44" s="57"/>
      <c r="J44" s="57"/>
      <c r="K44" s="84"/>
      <c r="L44" s="57"/>
    </row>
    <row r="45" spans="1:12" ht="12.75">
      <c r="A45" s="53" t="s">
        <v>80</v>
      </c>
      <c r="B45" s="56" t="s">
        <v>236</v>
      </c>
      <c r="C45" s="56"/>
      <c r="D45" s="55">
        <v>0</v>
      </c>
      <c r="E45" s="41">
        <f>D45-F45</f>
        <v>0</v>
      </c>
      <c r="F45" s="55">
        <v>0</v>
      </c>
      <c r="G45" s="55">
        <v>0</v>
      </c>
      <c r="H45" s="55">
        <v>0</v>
      </c>
      <c r="I45" s="55">
        <v>0</v>
      </c>
      <c r="J45" s="55">
        <f>SUM(G45,H45,I45)</f>
        <v>0</v>
      </c>
      <c r="K45" s="79" t="str">
        <f>IF((F45=0)," ",(J45/F45))</f>
        <v> </v>
      </c>
      <c r="L45" s="55">
        <f>+F45-J45</f>
        <v>0</v>
      </c>
    </row>
    <row r="46" spans="1:12" ht="12.75">
      <c r="A46" s="53"/>
      <c r="B46" s="56"/>
      <c r="C46" s="56"/>
      <c r="D46" s="57"/>
      <c r="E46" s="83"/>
      <c r="F46" s="57"/>
      <c r="G46" s="57"/>
      <c r="H46" s="57"/>
      <c r="I46" s="57"/>
      <c r="J46" s="57"/>
      <c r="K46" s="84"/>
      <c r="L46" s="57"/>
    </row>
    <row r="47" spans="1:12" ht="12.75">
      <c r="A47" s="53" t="s">
        <v>81</v>
      </c>
      <c r="B47" s="56" t="s">
        <v>237</v>
      </c>
      <c r="C47" s="56"/>
      <c r="D47" s="55">
        <v>0</v>
      </c>
      <c r="E47" s="41">
        <f>D47-F47</f>
        <v>0</v>
      </c>
      <c r="F47" s="55">
        <v>0</v>
      </c>
      <c r="G47" s="55">
        <v>0</v>
      </c>
      <c r="H47" s="55">
        <v>0</v>
      </c>
      <c r="I47" s="55">
        <v>0</v>
      </c>
      <c r="J47" s="55">
        <f>SUM(G47,H47,I47)</f>
        <v>0</v>
      </c>
      <c r="K47" s="79" t="str">
        <f>IF((F47=0)," ",(J47/F47))</f>
        <v> </v>
      </c>
      <c r="L47" s="55">
        <f>+F47-J47</f>
        <v>0</v>
      </c>
    </row>
    <row r="48" spans="1:12" ht="12.75">
      <c r="A48" s="53"/>
      <c r="B48" s="56"/>
      <c r="C48" s="56"/>
      <c r="D48" s="57"/>
      <c r="E48" s="83"/>
      <c r="F48" s="57"/>
      <c r="G48" s="57"/>
      <c r="H48" s="57"/>
      <c r="I48" s="57"/>
      <c r="J48" s="57"/>
      <c r="K48" s="84"/>
      <c r="L48" s="57"/>
    </row>
    <row r="49" spans="1:12" ht="12.75" hidden="1" outlineLevel="1">
      <c r="A49" t="s">
        <v>218</v>
      </c>
      <c r="B49" t="s">
        <v>219</v>
      </c>
      <c r="C49" s="1" t="s">
        <v>220</v>
      </c>
      <c r="D49" s="12">
        <v>0</v>
      </c>
      <c r="E49" s="12">
        <f>D49-F49</f>
        <v>0</v>
      </c>
      <c r="F49" s="12">
        <v>0</v>
      </c>
      <c r="G49" s="69">
        <v>190000</v>
      </c>
      <c r="H49" s="69">
        <v>0</v>
      </c>
      <c r="I49" s="69">
        <v>0</v>
      </c>
      <c r="J49" s="69">
        <f>SUM(G49,H49,I49)</f>
        <v>190000</v>
      </c>
      <c r="K49" s="35" t="str">
        <f>IF((F49=0)," ",(J49/F49))</f>
        <v> </v>
      </c>
      <c r="L49" s="69">
        <f>+F49-J49</f>
        <v>-190000</v>
      </c>
    </row>
    <row r="50" spans="1:12" ht="12.75" hidden="1" outlineLevel="1">
      <c r="A50" t="s">
        <v>221</v>
      </c>
      <c r="B50" t="s">
        <v>222</v>
      </c>
      <c r="C50" s="1" t="s">
        <v>223</v>
      </c>
      <c r="D50" s="12">
        <v>0</v>
      </c>
      <c r="E50" s="12">
        <f>D50-F50</f>
        <v>263961.88</v>
      </c>
      <c r="F50" s="12">
        <v>-263961.88</v>
      </c>
      <c r="G50" s="69">
        <v>0</v>
      </c>
      <c r="H50" s="69">
        <v>0</v>
      </c>
      <c r="I50" s="69">
        <v>0</v>
      </c>
      <c r="J50" s="69">
        <f>SUM(G50,H50,I50)</f>
        <v>0</v>
      </c>
      <c r="K50" s="35">
        <f>IF((F50=0)," ",(J50/F50))</f>
        <v>0</v>
      </c>
      <c r="L50" s="69">
        <f>+F50-J50</f>
        <v>-263961.88</v>
      </c>
    </row>
    <row r="51" spans="1:12" ht="12.75" collapsed="1">
      <c r="A51" s="53" t="s">
        <v>82</v>
      </c>
      <c r="B51" s="56" t="s">
        <v>238</v>
      </c>
      <c r="C51" s="56"/>
      <c r="D51" s="55">
        <v>0</v>
      </c>
      <c r="E51" s="41">
        <f>D51-F51</f>
        <v>263961.88</v>
      </c>
      <c r="F51" s="55">
        <v>-263961.88</v>
      </c>
      <c r="G51" s="55">
        <v>190000</v>
      </c>
      <c r="H51" s="55">
        <v>0</v>
      </c>
      <c r="I51" s="55">
        <v>0</v>
      </c>
      <c r="J51" s="55">
        <f>SUM(G51,H51,I51)</f>
        <v>190000</v>
      </c>
      <c r="K51" s="79">
        <f>IF((F51=0)," ",(J51/F51))</f>
        <v>-0.7198009045851621</v>
      </c>
      <c r="L51" s="55">
        <f>+F51-J51</f>
        <v>-453961.88</v>
      </c>
    </row>
    <row r="52" spans="1:12" ht="12.75">
      <c r="A52" s="53"/>
      <c r="B52" s="56"/>
      <c r="C52" s="56"/>
      <c r="D52" s="57"/>
      <c r="E52" s="83"/>
      <c r="F52" s="57"/>
      <c r="G52" s="57"/>
      <c r="H52" s="57"/>
      <c r="I52" s="57"/>
      <c r="J52" s="57"/>
      <c r="K52" s="84"/>
      <c r="L52" s="57"/>
    </row>
    <row r="53" spans="1:12" ht="12.75">
      <c r="A53" s="53" t="s">
        <v>83</v>
      </c>
      <c r="B53" s="56" t="s">
        <v>239</v>
      </c>
      <c r="C53" s="56"/>
      <c r="D53" s="55">
        <v>0</v>
      </c>
      <c r="E53" s="41">
        <f>D53-F53</f>
        <v>0</v>
      </c>
      <c r="F53" s="55">
        <v>0</v>
      </c>
      <c r="G53" s="55">
        <v>0</v>
      </c>
      <c r="H53" s="55">
        <v>0</v>
      </c>
      <c r="I53" s="55">
        <v>0</v>
      </c>
      <c r="J53" s="55">
        <f>SUM(G53,H53,I53)</f>
        <v>0</v>
      </c>
      <c r="K53" s="79" t="str">
        <f>IF((F53=0)," ",(J53/F53))</f>
        <v> </v>
      </c>
      <c r="L53" s="55">
        <f>+F53-J53</f>
        <v>0</v>
      </c>
    </row>
    <row r="54" spans="1:12" ht="12.75">
      <c r="A54" s="53"/>
      <c r="B54" s="56"/>
      <c r="C54" s="56"/>
      <c r="D54" s="57"/>
      <c r="E54" s="83"/>
      <c r="F54" s="57"/>
      <c r="G54" s="57"/>
      <c r="H54" s="57"/>
      <c r="I54" s="57"/>
      <c r="J54" s="57"/>
      <c r="K54" s="84"/>
      <c r="L54" s="57"/>
    </row>
    <row r="55" spans="1:12" ht="12.75" hidden="1" outlineLevel="1">
      <c r="A55" t="s">
        <v>224</v>
      </c>
      <c r="B55" t="s">
        <v>139</v>
      </c>
      <c r="C55" s="1" t="s">
        <v>225</v>
      </c>
      <c r="D55" s="12">
        <v>0</v>
      </c>
      <c r="E55" s="12">
        <f>D55-F55</f>
        <v>0</v>
      </c>
      <c r="F55" s="12">
        <v>0</v>
      </c>
      <c r="G55" s="69">
        <v>0</v>
      </c>
      <c r="H55" s="69">
        <v>0</v>
      </c>
      <c r="I55" s="69">
        <v>638.4</v>
      </c>
      <c r="J55" s="69">
        <f>SUM(G55,H55,I55)</f>
        <v>638.4</v>
      </c>
      <c r="K55" s="35" t="str">
        <f>IF((F55=0)," ",(J55/F55))</f>
        <v> </v>
      </c>
      <c r="L55" s="69">
        <f>+F55-J55</f>
        <v>-638.4</v>
      </c>
    </row>
    <row r="56" spans="1:12" ht="12.75" hidden="1" outlineLevel="1">
      <c r="A56" t="s">
        <v>226</v>
      </c>
      <c r="B56" t="s">
        <v>227</v>
      </c>
      <c r="C56" s="1" t="s">
        <v>228</v>
      </c>
      <c r="D56" s="12">
        <v>0</v>
      </c>
      <c r="E56" s="12">
        <f>D56-F56</f>
        <v>22478.03</v>
      </c>
      <c r="F56" s="12">
        <v>-22478.03</v>
      </c>
      <c r="G56" s="69">
        <v>0</v>
      </c>
      <c r="H56" s="69">
        <v>0</v>
      </c>
      <c r="I56" s="69">
        <v>0</v>
      </c>
      <c r="J56" s="69">
        <f>SUM(G56,H56,I56)</f>
        <v>0</v>
      </c>
      <c r="K56" s="35">
        <f>IF((F56=0)," ",(J56/F56))</f>
        <v>0</v>
      </c>
      <c r="L56" s="69">
        <f>+F56-J56</f>
        <v>-22478.03</v>
      </c>
    </row>
    <row r="57" spans="1:12" ht="12.75" collapsed="1">
      <c r="A57" s="53" t="s">
        <v>84</v>
      </c>
      <c r="B57" s="56" t="s">
        <v>240</v>
      </c>
      <c r="C57" s="56"/>
      <c r="D57" s="55">
        <v>0</v>
      </c>
      <c r="E57" s="41">
        <f>D57-F57</f>
        <v>22478.03</v>
      </c>
      <c r="F57" s="55">
        <v>-22478.03</v>
      </c>
      <c r="G57" s="55">
        <v>0</v>
      </c>
      <c r="H57" s="55">
        <v>0</v>
      </c>
      <c r="I57" s="55">
        <v>638.4</v>
      </c>
      <c r="J57" s="55">
        <f>SUM(G57,H57,I57)</f>
        <v>638.4</v>
      </c>
      <c r="K57" s="79">
        <f>IF((F57=0)," ",(J57/F57))</f>
        <v>-0.02840106539585542</v>
      </c>
      <c r="L57" s="55">
        <f>+F57-J57</f>
        <v>-23116.43</v>
      </c>
    </row>
    <row r="58" spans="1:12" ht="12.75">
      <c r="A58" s="53"/>
      <c r="B58" s="56"/>
      <c r="C58" s="56"/>
      <c r="D58" s="57"/>
      <c r="E58" s="85"/>
      <c r="F58" s="57"/>
      <c r="G58" s="57"/>
      <c r="H58" s="57"/>
      <c r="I58" s="57"/>
      <c r="J58" s="57"/>
      <c r="K58" s="84"/>
      <c r="L58" s="57"/>
    </row>
    <row r="59" spans="1:12" ht="12.75">
      <c r="A59" s="53" t="s">
        <v>85</v>
      </c>
      <c r="B59" s="56" t="s">
        <v>241</v>
      </c>
      <c r="C59" s="56"/>
      <c r="D59" s="55">
        <v>0</v>
      </c>
      <c r="E59" s="41">
        <f>D59-F59</f>
        <v>0</v>
      </c>
      <c r="F59" s="55">
        <v>0</v>
      </c>
      <c r="G59" s="55">
        <v>0</v>
      </c>
      <c r="H59" s="55">
        <v>0</v>
      </c>
      <c r="I59" s="55">
        <v>0</v>
      </c>
      <c r="J59" s="55">
        <f>SUM(G59,H59,I59)</f>
        <v>0</v>
      </c>
      <c r="K59" s="79" t="str">
        <f>IF((F59=0)," ",(J59/F59))</f>
        <v> </v>
      </c>
      <c r="L59" s="55">
        <f>+F59-J59</f>
        <v>0</v>
      </c>
    </row>
    <row r="60" spans="1:12" ht="12.75">
      <c r="A60" s="53"/>
      <c r="B60" s="56"/>
      <c r="C60" s="56"/>
      <c r="D60" s="57"/>
      <c r="E60" s="85"/>
      <c r="F60" s="57"/>
      <c r="G60" s="57"/>
      <c r="H60" s="57"/>
      <c r="I60" s="57"/>
      <c r="J60" s="57"/>
      <c r="K60" s="84"/>
      <c r="L60" s="57"/>
    </row>
    <row r="61" spans="1:12" ht="12.75">
      <c r="A61" s="53" t="s">
        <v>86</v>
      </c>
      <c r="B61" s="56" t="s">
        <v>242</v>
      </c>
      <c r="C61" s="56"/>
      <c r="D61" s="55">
        <v>0</v>
      </c>
      <c r="E61" s="41">
        <f>D61-F61</f>
        <v>0</v>
      </c>
      <c r="F61" s="55">
        <v>0</v>
      </c>
      <c r="G61" s="55">
        <v>0</v>
      </c>
      <c r="H61" s="55">
        <v>0</v>
      </c>
      <c r="I61" s="55">
        <v>0</v>
      </c>
      <c r="J61" s="55">
        <f>SUM(G61,H61,I61)</f>
        <v>0</v>
      </c>
      <c r="K61" s="79" t="str">
        <f>IF((F61=0)," ",(J61/F61))</f>
        <v> </v>
      </c>
      <c r="L61" s="55">
        <f>+F61-J61</f>
        <v>0</v>
      </c>
    </row>
    <row r="62" spans="1:15" ht="13.5" thickBot="1">
      <c r="A62" s="53"/>
      <c r="B62" s="56"/>
      <c r="C62" s="56"/>
      <c r="D62" s="57"/>
      <c r="E62" s="83"/>
      <c r="F62" s="57"/>
      <c r="G62" s="57"/>
      <c r="H62" s="57"/>
      <c r="I62" s="57"/>
      <c r="J62" s="57"/>
      <c r="K62" s="84"/>
      <c r="L62" s="57"/>
      <c r="M62" s="4"/>
      <c r="N62" s="4"/>
      <c r="O62" s="4"/>
    </row>
    <row r="63" spans="1:12" ht="13.5" thickBot="1">
      <c r="A63" s="53" t="s">
        <v>92</v>
      </c>
      <c r="B63" s="58" t="s">
        <v>243</v>
      </c>
      <c r="C63" s="56"/>
      <c r="D63" s="59">
        <v>1703764.03</v>
      </c>
      <c r="E63" s="59">
        <f>D63-F63</f>
        <v>0</v>
      </c>
      <c r="F63" s="59">
        <v>1703764.03</v>
      </c>
      <c r="G63" s="59">
        <v>190000</v>
      </c>
      <c r="H63" s="59">
        <v>0</v>
      </c>
      <c r="I63" s="59">
        <v>10817.16</v>
      </c>
      <c r="J63" s="59">
        <f>SUM(G63,H63,I63)</f>
        <v>200817.16</v>
      </c>
      <c r="K63" s="81">
        <f>IF(OR(D63=0,F63=0)," ",IF((J63/D63)&lt;=0," ",(J63/F63)))</f>
        <v>0.11786676820498435</v>
      </c>
      <c r="L63" s="59">
        <f>+F63-J63</f>
        <v>1502946.87</v>
      </c>
    </row>
    <row r="64" spans="1:12" ht="13.5" thickBot="1">
      <c r="A64" s="53"/>
      <c r="B64" s="58"/>
      <c r="C64" s="56"/>
      <c r="D64" s="57"/>
      <c r="F64" s="57"/>
      <c r="G64" s="57"/>
      <c r="H64" s="57"/>
      <c r="I64" s="57"/>
      <c r="J64" s="57"/>
      <c r="K64" s="84"/>
      <c r="L64" s="57"/>
    </row>
    <row r="65" spans="1:12" ht="13.5" thickBot="1">
      <c r="A65" s="53"/>
      <c r="B65" s="61" t="s">
        <v>93</v>
      </c>
      <c r="C65" s="56"/>
      <c r="D65" s="59">
        <f>+D17+D63</f>
        <v>1703764.03</v>
      </c>
      <c r="E65" s="59">
        <f>+E17-E63</f>
        <v>0</v>
      </c>
      <c r="F65" s="59">
        <f>+F17-F63</f>
        <v>-1703764.03</v>
      </c>
      <c r="G65" s="59">
        <f>+G17-G63</f>
        <v>-190000</v>
      </c>
      <c r="H65" s="59">
        <f>+H17-H63</f>
        <v>0</v>
      </c>
      <c r="I65" s="59">
        <f>+I17-I63</f>
        <v>143982.84</v>
      </c>
      <c r="J65" s="59">
        <f>SUM(G65,H65,I65)</f>
        <v>-46017.16</v>
      </c>
      <c r="K65" s="81" t="str">
        <f>IF(OR(D65=0,F65=0)," ",IF((J65/D65)&lt;=0," ",(J65/F65)))</f>
        <v> </v>
      </c>
      <c r="L65" s="59">
        <f>+F65-J65</f>
        <v>-1657746.87</v>
      </c>
    </row>
    <row r="66" spans="1:12" ht="15">
      <c r="A66" s="62"/>
      <c r="B66" s="63"/>
      <c r="C66" s="63"/>
      <c r="D66" s="64"/>
      <c r="F66" s="64"/>
      <c r="G66" s="64"/>
      <c r="H66" s="64"/>
      <c r="I66" s="64"/>
      <c r="J66" s="64"/>
      <c r="K66" s="86"/>
      <c r="L66" s="64"/>
    </row>
    <row r="67" spans="1:12" ht="12.75">
      <c r="A67" s="53" t="s">
        <v>94</v>
      </c>
      <c r="B67" s="56" t="s">
        <v>244</v>
      </c>
      <c r="C67" s="56"/>
      <c r="D67" s="55">
        <v>0</v>
      </c>
      <c r="E67" s="55">
        <f>D67-F67</f>
        <v>0</v>
      </c>
      <c r="F67" s="55">
        <v>0</v>
      </c>
      <c r="G67" s="55">
        <v>0</v>
      </c>
      <c r="H67" s="55">
        <v>0</v>
      </c>
      <c r="I67" s="55">
        <v>0</v>
      </c>
      <c r="J67" s="55">
        <f>SUM(G67,H67,I67)</f>
        <v>0</v>
      </c>
      <c r="K67" s="79" t="str">
        <f>IF((F67=0)," ",(J67/F67))</f>
        <v> </v>
      </c>
      <c r="L67" s="55">
        <f>+F67-J67</f>
        <v>0</v>
      </c>
    </row>
    <row r="68" spans="1:12" ht="13.5" thickBot="1">
      <c r="A68" s="53"/>
      <c r="B68" s="56"/>
      <c r="C68" s="56"/>
      <c r="D68" s="57"/>
      <c r="F68" s="57"/>
      <c r="G68" s="57"/>
      <c r="H68" s="57"/>
      <c r="I68" s="57"/>
      <c r="J68" s="57"/>
      <c r="K68" s="84"/>
      <c r="L68" s="57"/>
    </row>
    <row r="69" spans="1:12" ht="14.25" thickBot="1" thickTop="1">
      <c r="A69" s="62"/>
      <c r="B69" s="65" t="s">
        <v>95</v>
      </c>
      <c r="C69" s="63"/>
      <c r="D69" s="66">
        <f aca="true" t="shared" si="4" ref="D69:I69">+D65-D67</f>
        <v>1703764.03</v>
      </c>
      <c r="E69" s="66">
        <f t="shared" si="4"/>
        <v>0</v>
      </c>
      <c r="F69" s="66">
        <f t="shared" si="4"/>
        <v>-1703764.03</v>
      </c>
      <c r="G69" s="66">
        <f t="shared" si="4"/>
        <v>-190000</v>
      </c>
      <c r="H69" s="66">
        <f t="shared" si="4"/>
        <v>0</v>
      </c>
      <c r="I69" s="66">
        <f t="shared" si="4"/>
        <v>143982.84</v>
      </c>
      <c r="J69" s="66">
        <f>SUM(G69,H69,I69)</f>
        <v>-46017.16</v>
      </c>
      <c r="K69" s="87" t="str">
        <f>IF(OR(D69=0,F69=0)," ",IF((J69/D69)&lt;=0," ",(J69/F69)))</f>
        <v> </v>
      </c>
      <c r="L69" s="66">
        <f>+F69-J69</f>
        <v>-1657746.87</v>
      </c>
    </row>
    <row r="70" ht="13.5" thickTop="1"/>
    <row r="73" spans="1:12" ht="12.75">
      <c r="A73" s="4"/>
      <c r="B73" s="4"/>
      <c r="C73" s="67"/>
      <c r="D73" s="85"/>
      <c r="E73" s="57"/>
      <c r="F73" s="57"/>
      <c r="G73" s="57"/>
      <c r="H73" s="57"/>
      <c r="I73" s="57"/>
      <c r="J73" s="57"/>
      <c r="K73" s="84"/>
      <c r="L73" s="57"/>
    </row>
    <row r="74" spans="1:12" ht="12.75">
      <c r="A74" s="4"/>
      <c r="B74" s="4"/>
      <c r="C74" s="67"/>
      <c r="D74" s="85"/>
      <c r="E74" s="85"/>
      <c r="F74" s="85"/>
      <c r="G74" s="85"/>
      <c r="H74" s="85"/>
      <c r="I74" s="85"/>
      <c r="J74" s="85"/>
      <c r="K74" s="68"/>
      <c r="L74" s="85"/>
    </row>
  </sheetData>
  <sheetProtection/>
  <printOptions/>
  <pageMargins left="0.5" right="0.25" top="0.5" bottom="0.5" header="0.25" footer="0.25"/>
  <pageSetup fitToHeight="100" fitToWidth="1" horizontalDpi="600" verticalDpi="600" orientation="landscape" scale="82" r:id="rId1"/>
  <headerFooter alignWithMargins="0">
    <oddFooter>&amp;L&amp;A&amp;CPage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State Appropriation and Allotment summary Report + detail listings</dc:subject>
  <dc:creator>GMIS</dc:creator>
  <cp:keywords/>
  <dc:description/>
  <cp:lastModifiedBy>Darby Reagan Miller</cp:lastModifiedBy>
  <cp:lastPrinted>2010-06-17T14:10:31Z</cp:lastPrinted>
  <dcterms:created xsi:type="dcterms:W3CDTF">2000-03-22T11:41:17Z</dcterms:created>
  <dcterms:modified xsi:type="dcterms:W3CDTF">2022-08-02T18:23:48Z</dcterms:modified>
  <cp:category/>
  <cp:version/>
  <cp:contentType/>
  <cp:contentStatus/>
</cp:coreProperties>
</file>