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https://ingov-my.sharepoint.com/personal/rbales_indot_in_gov/Documents/Desktop/"/>
    </mc:Choice>
  </mc:AlternateContent>
  <xr:revisionPtr revIDLastSave="7" documentId="13_ncr:1_{4FA8A9C3-BB73-4804-BBE2-64AFDA7F2AAC}" xr6:coauthVersionLast="47" xr6:coauthVersionMax="47" xr10:uidLastSave="{AF96EF3A-65EF-4DFE-BDB6-C92C74C420F7}"/>
  <bookViews>
    <workbookView xWindow="-120" yWindow="-120" windowWidth="29040" windowHeight="15840" xr2:uid="{00000000-000D-0000-FFFF-FFFF00000000}"/>
  </bookViews>
  <sheets>
    <sheet name="Sheet1" sheetId="1" r:id="rId1"/>
    <sheet name="ESRI_MAPINFO_SHEET" sheetId="3" state="veryHidden" r:id="rId2"/>
  </sheets>
  <definedNames>
    <definedName name="_xlnm.Print_Area" localSheetId="0">Sheet1!$A$1:$N$1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5" i="1" l="1"/>
  <c r="L322" i="1"/>
  <c r="K322" i="1"/>
  <c r="J322" i="1"/>
  <c r="F594" i="1"/>
  <c r="G594" i="1" s="1"/>
  <c r="F410" i="1"/>
  <c r="G410" i="1" s="1"/>
  <c r="F366" i="1"/>
  <c r="G366" i="1" s="1"/>
  <c r="F523" i="1"/>
  <c r="G523" i="1" s="1"/>
  <c r="F474" i="1"/>
  <c r="G474" i="1" s="1"/>
  <c r="F257" i="1"/>
  <c r="G257" i="1" s="1"/>
  <c r="F278" i="1"/>
  <c r="G278" i="1" s="1"/>
  <c r="F660" i="1"/>
  <c r="G660" i="1" s="1"/>
  <c r="F636" i="1"/>
  <c r="G636" i="1" s="1"/>
  <c r="F623" i="1"/>
  <c r="G623" i="1" s="1"/>
  <c r="F615" i="1"/>
  <c r="G615" i="1" s="1"/>
  <c r="F613" i="1"/>
  <c r="G613" i="1" s="1"/>
  <c r="F609" i="1"/>
  <c r="G609" i="1" s="1"/>
  <c r="F587" i="1"/>
  <c r="G587" i="1" s="1"/>
  <c r="F580" i="1"/>
  <c r="G580" i="1" s="1"/>
  <c r="F576" i="1"/>
  <c r="G576" i="1" s="1"/>
  <c r="F569" i="1"/>
  <c r="G569" i="1" s="1"/>
  <c r="F553" i="1"/>
  <c r="G553" i="1" s="1"/>
  <c r="F552" i="1"/>
  <c r="G552" i="1" s="1"/>
  <c r="F538" i="1"/>
  <c r="G538" i="1" s="1"/>
  <c r="F533" i="1"/>
  <c r="G533" i="1" s="1"/>
  <c r="F531" i="1"/>
  <c r="G531" i="1" s="1"/>
  <c r="F521" i="1"/>
  <c r="G521" i="1" s="1"/>
  <c r="F522" i="1"/>
  <c r="G522" i="1" s="1"/>
  <c r="F501" i="1"/>
  <c r="G501" i="1" s="1"/>
  <c r="F483" i="1"/>
  <c r="G483" i="1" s="1"/>
  <c r="F475" i="1"/>
  <c r="G475" i="1" s="1"/>
  <c r="F470" i="1"/>
  <c r="G470" i="1" s="1"/>
  <c r="F456" i="1"/>
  <c r="G456" i="1" s="1"/>
  <c r="F452" i="1"/>
  <c r="G452" i="1" s="1"/>
  <c r="F450" i="1"/>
  <c r="G450" i="1" s="1"/>
  <c r="F449" i="1"/>
  <c r="G449" i="1" s="1"/>
  <c r="F438" i="1"/>
  <c r="G438" i="1" s="1"/>
  <c r="F420" i="1"/>
  <c r="G420" i="1" s="1"/>
  <c r="F409" i="1"/>
  <c r="G409" i="1" s="1"/>
  <c r="F404" i="1"/>
  <c r="G404" i="1" s="1"/>
  <c r="F405" i="1"/>
  <c r="G405" i="1" s="1"/>
  <c r="F383" i="1"/>
  <c r="G383" i="1" s="1"/>
  <c r="F363" i="1"/>
  <c r="G363" i="1" s="1"/>
  <c r="F382" i="1"/>
  <c r="G382" i="1" s="1"/>
  <c r="F359" i="1"/>
  <c r="G359" i="1" s="1"/>
  <c r="F356" i="1"/>
  <c r="G356" i="1" s="1"/>
  <c r="F331" i="1"/>
  <c r="G331" i="1" s="1"/>
  <c r="F322" i="1"/>
  <c r="G322" i="1" s="1"/>
  <c r="F302" i="1"/>
  <c r="G302" i="1" s="1"/>
  <c r="F321" i="1"/>
  <c r="G321" i="1" s="1"/>
  <c r="F298" i="1"/>
  <c r="G298" i="1" s="1"/>
  <c r="F288" i="1"/>
  <c r="G288" i="1" s="1"/>
  <c r="F279" i="1"/>
  <c r="G279" i="1" s="1"/>
  <c r="F277" i="1"/>
  <c r="G277" i="1" s="1"/>
  <c r="F268" i="1"/>
  <c r="G268" i="1" s="1"/>
  <c r="F267" i="1"/>
  <c r="G267" i="1" s="1"/>
  <c r="F261" i="1"/>
  <c r="G261" i="1" s="1"/>
  <c r="F254" i="1"/>
  <c r="G254" i="1" s="1"/>
  <c r="F245" i="1"/>
  <c r="G245" i="1" s="1"/>
  <c r="F244" i="1"/>
  <c r="G244" i="1" s="1"/>
  <c r="F236" i="1"/>
  <c r="G236" i="1" s="1"/>
  <c r="F234" i="1"/>
  <c r="G234" i="1" s="1"/>
  <c r="F231" i="1"/>
  <c r="G231" i="1" s="1"/>
  <c r="F228" i="1"/>
  <c r="G228" i="1" s="1"/>
  <c r="F218" i="1"/>
  <c r="G218" i="1" s="1"/>
  <c r="F197" i="1"/>
  <c r="G197" i="1" s="1"/>
  <c r="F193" i="1"/>
  <c r="G193" i="1" s="1"/>
  <c r="F194" i="1"/>
  <c r="G194" i="1" s="1"/>
  <c r="F172" i="1"/>
  <c r="G172" i="1" s="1"/>
  <c r="F170" i="1"/>
  <c r="G170" i="1" s="1"/>
  <c r="F169" i="1"/>
  <c r="G169" i="1" s="1"/>
  <c r="F144" i="1"/>
  <c r="G144" i="1" s="1"/>
  <c r="F139" i="1"/>
  <c r="G139" i="1" s="1"/>
  <c r="F116" i="1"/>
  <c r="G116" i="1" s="1"/>
  <c r="F103" i="1"/>
  <c r="G103" i="1" s="1"/>
  <c r="F90" i="1"/>
  <c r="G90" i="1" s="1"/>
  <c r="F81" i="1"/>
  <c r="G81" i="1" s="1"/>
  <c r="F42" i="1"/>
  <c r="G42" i="1" s="1"/>
  <c r="F28" i="1"/>
  <c r="G28" i="1" s="1"/>
  <c r="F18" i="1"/>
  <c r="G18" i="1" s="1"/>
  <c r="F15" i="1"/>
  <c r="G15" i="1" s="1"/>
  <c r="F2" i="1"/>
  <c r="G2" i="1" s="1"/>
  <c r="L266" i="1"/>
  <c r="K266" i="1"/>
  <c r="J266" i="1"/>
  <c r="F52" i="1"/>
  <c r="F78" i="1"/>
  <c r="F266" i="1"/>
  <c r="L149" i="1"/>
  <c r="K149" i="1"/>
  <c r="J149" i="1"/>
  <c r="I149" i="1"/>
  <c r="F634" i="1"/>
  <c r="F159" i="1"/>
  <c r="G159" i="1" s="1"/>
  <c r="F297" i="1" l="1"/>
  <c r="G297" i="1" s="1"/>
  <c r="L48" i="1" l="1"/>
  <c r="K48" i="1"/>
  <c r="J48" i="1"/>
  <c r="I48" i="1"/>
  <c r="L336" i="1"/>
  <c r="K336" i="1"/>
  <c r="J336" i="1"/>
  <c r="I336" i="1"/>
  <c r="F653" i="1"/>
  <c r="G653" i="1" s="1"/>
  <c r="F650" i="1"/>
  <c r="G650" i="1" s="1"/>
  <c r="F649" i="1"/>
  <c r="G649" i="1" s="1"/>
  <c r="F644" i="1"/>
  <c r="G644" i="1" s="1"/>
  <c r="F642" i="1"/>
  <c r="G642" i="1" s="1"/>
  <c r="F612" i="1"/>
  <c r="G612" i="1" s="1"/>
  <c r="F592" i="1"/>
  <c r="G592" i="1" s="1"/>
  <c r="F581" i="1"/>
  <c r="G581" i="1" s="1"/>
  <c r="F558" i="1"/>
  <c r="G558" i="1" s="1"/>
  <c r="F546" i="1"/>
  <c r="G546" i="1" s="1"/>
  <c r="F537" i="1"/>
  <c r="G537" i="1" s="1"/>
  <c r="F530" i="1"/>
  <c r="G530" i="1" s="1"/>
  <c r="F519" i="1"/>
  <c r="G519" i="1" s="1"/>
  <c r="F516" i="1"/>
  <c r="G516" i="1" s="1"/>
  <c r="F497" i="1"/>
  <c r="G497" i="1" s="1"/>
  <c r="F453" i="1"/>
  <c r="G453" i="1" s="1"/>
  <c r="F442" i="1"/>
  <c r="G442" i="1" s="1"/>
  <c r="F437" i="1"/>
  <c r="G437" i="1" s="1"/>
  <c r="F435" i="1"/>
  <c r="G435" i="1" s="1"/>
  <c r="F434" i="1"/>
  <c r="G434" i="1" s="1"/>
  <c r="F433" i="1"/>
  <c r="G433" i="1" s="1"/>
  <c r="F426" i="1"/>
  <c r="G426" i="1" s="1"/>
  <c r="F419" i="1"/>
  <c r="G419" i="1" s="1"/>
  <c r="F386" i="1"/>
  <c r="G386" i="1" s="1"/>
  <c r="F360" i="1"/>
  <c r="G360" i="1" s="1"/>
  <c r="F357" i="1"/>
  <c r="G357" i="1" s="1"/>
  <c r="F351" i="1"/>
  <c r="G351" i="1" s="1"/>
  <c r="F341" i="1"/>
  <c r="G341" i="1" s="1"/>
  <c r="F336" i="1"/>
  <c r="G336" i="1" s="1"/>
  <c r="F334" i="1"/>
  <c r="G334" i="1" s="1"/>
  <c r="F332" i="1"/>
  <c r="G332" i="1" s="1"/>
  <c r="F325" i="1"/>
  <c r="G325" i="1" s="1"/>
  <c r="F291" i="1"/>
  <c r="G291" i="1" s="1"/>
  <c r="F285" i="1"/>
  <c r="G285" i="1" s="1"/>
  <c r="F274" i="1"/>
  <c r="G274" i="1" s="1"/>
  <c r="F242" i="1"/>
  <c r="G242" i="1" s="1"/>
  <c r="F241" i="1"/>
  <c r="G241" i="1" s="1"/>
  <c r="F238" i="1"/>
  <c r="G238" i="1" s="1"/>
  <c r="F232" i="1"/>
  <c r="G232" i="1" s="1"/>
  <c r="F210" i="1"/>
  <c r="G210" i="1" s="1"/>
  <c r="F198" i="1"/>
  <c r="G198" i="1" s="1"/>
  <c r="F195" i="1"/>
  <c r="G195" i="1" s="1"/>
  <c r="F182" i="1"/>
  <c r="G182" i="1" s="1"/>
  <c r="F151" i="1"/>
  <c r="G151" i="1" s="1"/>
  <c r="F105" i="1"/>
  <c r="G105" i="1" s="1"/>
  <c r="F104" i="1"/>
  <c r="G104" i="1" s="1"/>
  <c r="F77" i="1"/>
  <c r="G77" i="1" s="1"/>
  <c r="F74" i="1"/>
  <c r="G74" i="1" s="1"/>
  <c r="F55" i="1"/>
  <c r="G55" i="1" s="1"/>
  <c r="F51" i="1"/>
  <c r="G51" i="1" s="1"/>
  <c r="F32" i="1"/>
  <c r="G32" i="1" s="1"/>
  <c r="F16" i="1"/>
  <c r="G16" i="1" s="1"/>
  <c r="F7" i="1"/>
  <c r="G7" i="1" s="1"/>
  <c r="L607" i="1" l="1"/>
  <c r="K607" i="1"/>
  <c r="J607" i="1"/>
  <c r="L318" i="1"/>
  <c r="K318" i="1"/>
  <c r="J318" i="1"/>
  <c r="I318" i="1"/>
  <c r="L160" i="1"/>
  <c r="K160" i="1"/>
  <c r="J160" i="1"/>
  <c r="I160" i="1"/>
  <c r="L362" i="1"/>
  <c r="L455" i="1"/>
  <c r="L215" i="1"/>
  <c r="K215" i="1"/>
  <c r="J215" i="1"/>
  <c r="F106" i="1" l="1"/>
  <c r="G106" i="1" s="1"/>
  <c r="F29" i="1"/>
  <c r="G29" i="1" s="1"/>
  <c r="F364" i="1"/>
  <c r="G364" i="1" s="1"/>
  <c r="F212" i="1"/>
  <c r="G212" i="1" s="1"/>
  <c r="F380" i="1"/>
  <c r="G380" i="1" s="1"/>
  <c r="F415" i="1"/>
  <c r="G415" i="1" s="1"/>
  <c r="F221" i="1"/>
  <c r="G221" i="1" s="1"/>
  <c r="F247" i="1"/>
  <c r="G247" i="1" s="1"/>
  <c r="F354" i="1"/>
  <c r="G354" i="1" s="1"/>
  <c r="F596" i="1"/>
  <c r="G596" i="1" s="1"/>
  <c r="F346" i="1"/>
  <c r="G346" i="1" s="1"/>
  <c r="F265" i="1"/>
  <c r="G265" i="1" s="1"/>
  <c r="F138" i="1"/>
  <c r="G138" i="1" s="1"/>
  <c r="F306" i="1"/>
  <c r="G306" i="1" s="1"/>
  <c r="F113" i="1"/>
  <c r="G113" i="1" s="1"/>
  <c r="F323" i="1"/>
  <c r="G323" i="1" s="1"/>
  <c r="F97" i="1"/>
  <c r="G97" i="1" s="1"/>
  <c r="F152" i="1"/>
  <c r="G152" i="1" s="1"/>
  <c r="F542" i="1"/>
  <c r="G542" i="1" s="1"/>
  <c r="F264" i="1"/>
  <c r="G264" i="1" s="1"/>
  <c r="F651" i="1"/>
  <c r="G651" i="1" s="1"/>
  <c r="F31" i="1"/>
  <c r="G31" i="1" s="1"/>
  <c r="F570" i="1"/>
  <c r="G570" i="1" s="1"/>
  <c r="F117" i="1"/>
  <c r="G117" i="1" s="1"/>
  <c r="F657" i="1"/>
  <c r="G657" i="1" s="1"/>
  <c r="F599" i="1"/>
  <c r="G599" i="1" s="1"/>
  <c r="F477" i="1"/>
  <c r="G477" i="1" s="1"/>
  <c r="F34" i="1"/>
  <c r="G34" i="1" s="1"/>
  <c r="F451" i="1"/>
  <c r="G451" i="1" s="1"/>
  <c r="F465" i="1"/>
  <c r="G465" i="1" s="1"/>
  <c r="F370" i="1"/>
  <c r="G370" i="1" s="1"/>
  <c r="F44" i="1"/>
  <c r="G44" i="1" s="1"/>
  <c r="F631" i="1"/>
  <c r="G631" i="1" s="1"/>
  <c r="F109" i="1"/>
  <c r="G109" i="1" s="1"/>
  <c r="F507" i="1"/>
  <c r="G507" i="1" s="1"/>
  <c r="F454" i="1"/>
  <c r="G454" i="1" s="1"/>
  <c r="F318" i="1"/>
  <c r="G318" i="1" s="1"/>
  <c r="F189" i="1"/>
  <c r="G189" i="1" s="1"/>
  <c r="F132" i="1"/>
  <c r="G132" i="1" s="1"/>
  <c r="F226" i="1"/>
  <c r="G226" i="1" s="1"/>
  <c r="F167" i="1"/>
  <c r="G167" i="1" s="1"/>
  <c r="F469" i="1"/>
  <c r="G469" i="1" s="1"/>
  <c r="F398" i="1"/>
  <c r="G398" i="1" s="1"/>
  <c r="F428" i="1"/>
  <c r="G428" i="1" s="1"/>
  <c r="F423" i="1"/>
  <c r="G423" i="1" s="1"/>
  <c r="F316" i="1"/>
  <c r="G316" i="1" s="1"/>
  <c r="F255" i="1"/>
  <c r="G255" i="1" s="1"/>
  <c r="F562" i="1"/>
  <c r="G562" i="1" s="1"/>
  <c r="F69" i="1"/>
  <c r="G69" i="1" s="1"/>
  <c r="F102" i="1"/>
  <c r="G102" i="1" s="1"/>
  <c r="F416" i="1"/>
  <c r="G416" i="1" s="1"/>
  <c r="F156" i="1"/>
  <c r="G156" i="1" s="1"/>
  <c r="F39" i="1"/>
  <c r="G39" i="1" s="1"/>
  <c r="F307" i="1"/>
  <c r="G307" i="1" s="1"/>
  <c r="F192" i="1"/>
  <c r="G192" i="1" s="1"/>
  <c r="F305" i="1"/>
  <c r="G305" i="1" s="1"/>
  <c r="F262" i="1"/>
  <c r="G262" i="1" s="1"/>
  <c r="F240" i="1"/>
  <c r="G240" i="1" s="1"/>
  <c r="F607" i="1"/>
  <c r="G607" i="1" s="1"/>
  <c r="F75" i="1"/>
  <c r="G75" i="1" s="1"/>
  <c r="F655" i="1"/>
  <c r="G655" i="1" s="1"/>
  <c r="F348" i="1"/>
  <c r="G348" i="1" s="1"/>
  <c r="F362" i="1"/>
  <c r="G362" i="1" s="1"/>
  <c r="F656" i="1"/>
  <c r="G656" i="1" s="1"/>
  <c r="F458" i="1"/>
  <c r="G458" i="1" s="1"/>
  <c r="F375" i="1"/>
  <c r="G375" i="1" s="1"/>
  <c r="F617" i="1"/>
  <c r="G617" i="1" s="1"/>
  <c r="F5" i="1" l="1"/>
  <c r="G5" i="1" s="1"/>
  <c r="F6" i="1"/>
  <c r="G6" i="1" s="1"/>
  <c r="L187" i="1" l="1"/>
  <c r="K187" i="1"/>
  <c r="J187" i="1"/>
  <c r="F532" i="1"/>
  <c r="G532" i="1" s="1"/>
  <c r="F503" i="1"/>
  <c r="G503" i="1" s="1"/>
  <c r="F494" i="1"/>
  <c r="G494" i="1" s="1"/>
  <c r="F4" i="1" l="1"/>
  <c r="G4" i="1" s="1"/>
  <c r="F8" i="1"/>
  <c r="G8" i="1" s="1"/>
  <c r="F23" i="1"/>
  <c r="G23" i="1" s="1"/>
  <c r="G52" i="1"/>
  <c r="F111" i="1"/>
  <c r="G111" i="1" s="1"/>
  <c r="F142" i="1"/>
  <c r="G142" i="1" s="1"/>
  <c r="F148" i="1"/>
  <c r="G148" i="1" s="1"/>
  <c r="F160" i="1"/>
  <c r="G160" i="1" s="1"/>
  <c r="F168" i="1"/>
  <c r="G168" i="1" s="1"/>
  <c r="F171" i="1"/>
  <c r="G171" i="1" s="1"/>
  <c r="F178" i="1"/>
  <c r="G178" i="1" s="1"/>
  <c r="F200" i="1"/>
  <c r="G200" i="1" s="1"/>
  <c r="F216" i="1"/>
  <c r="G216" i="1" s="1"/>
  <c r="F237" i="1"/>
  <c r="G237" i="1" s="1"/>
  <c r="F314" i="1"/>
  <c r="G314" i="1" s="1"/>
  <c r="F315" i="1"/>
  <c r="G315" i="1" s="1"/>
  <c r="F333" i="1"/>
  <c r="G333" i="1" s="1"/>
  <c r="F340" i="1"/>
  <c r="G340" i="1" s="1"/>
  <c r="F347" i="1"/>
  <c r="G347" i="1" s="1"/>
  <c r="F361" i="1"/>
  <c r="G361" i="1" s="1"/>
  <c r="F365" i="1"/>
  <c r="G365" i="1" s="1"/>
  <c r="F444" i="1"/>
  <c r="G444" i="1" s="1"/>
  <c r="F455" i="1"/>
  <c r="G455" i="1" s="1"/>
  <c r="F457" i="1"/>
  <c r="G457" i="1" s="1"/>
  <c r="F496" i="1"/>
  <c r="G496" i="1" s="1"/>
  <c r="F498" i="1"/>
  <c r="G498" i="1" s="1"/>
  <c r="F510" i="1"/>
  <c r="G510" i="1" s="1"/>
  <c r="F518" i="1"/>
  <c r="G518" i="1" s="1"/>
  <c r="F527" i="1"/>
  <c r="G527" i="1" s="1"/>
  <c r="F582" i="1"/>
  <c r="G582" i="1" s="1"/>
  <c r="F588" i="1"/>
  <c r="G588" i="1" s="1"/>
  <c r="F606" i="1"/>
  <c r="G606" i="1" s="1"/>
  <c r="F611" i="1"/>
  <c r="G611" i="1" s="1"/>
  <c r="F619" i="1"/>
  <c r="G619" i="1" s="1"/>
  <c r="L365" i="1" l="1"/>
  <c r="K365" i="1"/>
  <c r="J365" i="1"/>
  <c r="I131" i="1"/>
  <c r="F324" i="1" l="1"/>
  <c r="G324" i="1" s="1"/>
  <c r="L161" i="1"/>
  <c r="K161" i="1"/>
  <c r="J161" i="1"/>
  <c r="F204" i="1"/>
  <c r="F659" i="1"/>
  <c r="F253" i="1" l="1"/>
  <c r="F658" i="1" l="1"/>
  <c r="G658" i="1" s="1"/>
  <c r="F640" i="1"/>
  <c r="G640" i="1" s="1"/>
  <c r="F630" i="1"/>
  <c r="G630" i="1" s="1"/>
  <c r="F411" i="1"/>
  <c r="G411" i="1" s="1"/>
  <c r="F616" i="1"/>
  <c r="G616" i="1" s="1"/>
  <c r="F605" i="1"/>
  <c r="G605" i="1" s="1"/>
  <c r="F604" i="1"/>
  <c r="G604" i="1" s="1"/>
  <c r="F586" i="1"/>
  <c r="G586" i="1" s="1"/>
  <c r="F549" i="1"/>
  <c r="G549" i="1" s="1"/>
  <c r="F535" i="1"/>
  <c r="G535" i="1" s="1"/>
  <c r="F502" i="1"/>
  <c r="G502" i="1" s="1"/>
  <c r="F492" i="1"/>
  <c r="G492" i="1" s="1"/>
  <c r="F467" i="1"/>
  <c r="G467" i="1" s="1"/>
  <c r="F460" i="1"/>
  <c r="G460" i="1" s="1"/>
  <c r="F417" i="1"/>
  <c r="G417" i="1" s="1"/>
  <c r="F403" i="1"/>
  <c r="G403" i="1" s="1"/>
  <c r="F376" i="1"/>
  <c r="G376" i="1" s="1"/>
  <c r="F372" i="1"/>
  <c r="G372" i="1" s="1"/>
  <c r="F368" i="1"/>
  <c r="G368" i="1" s="1"/>
  <c r="F326" i="1"/>
  <c r="G326" i="1" s="1"/>
  <c r="F320" i="1"/>
  <c r="F311" i="1"/>
  <c r="G311" i="1" s="1"/>
  <c r="F309" i="1"/>
  <c r="G309" i="1" s="1"/>
  <c r="F300" i="1"/>
  <c r="G300" i="1" s="1"/>
  <c r="F284" i="1"/>
  <c r="G284" i="1" s="1"/>
  <c r="F276" i="1"/>
  <c r="G276" i="1" s="1"/>
  <c r="F270" i="1"/>
  <c r="G270" i="1" s="1"/>
  <c r="F219" i="1"/>
  <c r="G219" i="1" s="1"/>
  <c r="F188" i="1"/>
  <c r="G188" i="1" s="1"/>
  <c r="F162" i="1"/>
  <c r="G162" i="1" s="1"/>
  <c r="F150" i="1"/>
  <c r="F149" i="1"/>
  <c r="G149" i="1" s="1"/>
  <c r="F98" i="1"/>
  <c r="G98" i="1" s="1"/>
  <c r="F79" i="1"/>
  <c r="G79" i="1" s="1"/>
  <c r="F19" i="1"/>
  <c r="G19" i="1" s="1"/>
  <c r="F12" i="1"/>
  <c r="G12" i="1" s="1"/>
  <c r="F9" i="1"/>
  <c r="G9" i="1" s="1"/>
  <c r="G320" i="1" l="1"/>
  <c r="G150" i="1"/>
  <c r="F164" i="1"/>
  <c r="G164" i="1" s="1"/>
  <c r="F66" i="1"/>
  <c r="G66" i="1" s="1"/>
  <c r="F395" i="1"/>
  <c r="G395" i="1" s="1"/>
  <c r="F427" i="1"/>
  <c r="G427" i="1" s="1"/>
  <c r="F161" i="1" l="1"/>
  <c r="F488" i="1" l="1"/>
  <c r="G488" i="1" s="1"/>
  <c r="F618" i="1"/>
  <c r="G618" i="1" s="1"/>
  <c r="F504" i="1"/>
  <c r="G504" i="1" s="1"/>
  <c r="F493" i="1"/>
  <c r="G493" i="1" s="1"/>
  <c r="F468" i="1"/>
  <c r="G468" i="1" s="1"/>
  <c r="F525" i="1"/>
  <c r="G525" i="1" s="1"/>
  <c r="F429" i="1"/>
  <c r="G429" i="1" s="1"/>
  <c r="F384" i="1"/>
  <c r="G384" i="1" s="1"/>
  <c r="F379" i="1"/>
  <c r="G379" i="1" s="1"/>
  <c r="F339" i="1"/>
  <c r="G339" i="1" s="1"/>
  <c r="F239" i="1"/>
  <c r="G239" i="1" s="1"/>
  <c r="F215" i="1"/>
  <c r="G215" i="1" s="1"/>
  <c r="F137" i="1"/>
  <c r="G137" i="1" s="1"/>
  <c r="F63" i="1"/>
  <c r="G63" i="1" s="1"/>
  <c r="F43" i="1"/>
  <c r="G43" i="1" s="1"/>
  <c r="F24" i="1"/>
  <c r="G24" i="1" s="1"/>
  <c r="F22" i="1"/>
  <c r="G22" i="1" s="1"/>
  <c r="L654" i="1" l="1"/>
  <c r="K654" i="1"/>
  <c r="J654" i="1"/>
  <c r="L190" i="1"/>
  <c r="K190" i="1"/>
  <c r="J190" i="1"/>
  <c r="L123" i="1"/>
  <c r="K123" i="1"/>
  <c r="J123" i="1"/>
  <c r="L76" i="1"/>
  <c r="K76" i="1"/>
  <c r="J76" i="1"/>
  <c r="L62" i="1"/>
  <c r="K62" i="1"/>
  <c r="J62" i="1"/>
  <c r="H628" i="1"/>
  <c r="K628" i="1"/>
  <c r="L579" i="1"/>
  <c r="K579" i="1"/>
  <c r="J579" i="1"/>
  <c r="I579" i="1"/>
  <c r="L574" i="1"/>
  <c r="K574" i="1"/>
  <c r="J574" i="1"/>
  <c r="I574" i="1"/>
  <c r="L561" i="1"/>
  <c r="K561" i="1"/>
  <c r="J561" i="1"/>
  <c r="I561" i="1"/>
  <c r="L559" i="1"/>
  <c r="J559" i="1"/>
  <c r="I559" i="1"/>
  <c r="H514" i="1"/>
  <c r="L514" i="1"/>
  <c r="K514" i="1"/>
  <c r="J514" i="1"/>
  <c r="I514" i="1"/>
  <c r="L480" i="1"/>
  <c r="K478" i="1"/>
  <c r="J478" i="1"/>
  <c r="L448" i="1"/>
  <c r="K448" i="1"/>
  <c r="J448" i="1"/>
  <c r="I448" i="1"/>
  <c r="L446" i="1"/>
  <c r="J446" i="1"/>
  <c r="I446" i="1"/>
  <c r="L396" i="1"/>
  <c r="K396" i="1"/>
  <c r="J396" i="1"/>
  <c r="I396" i="1"/>
  <c r="L345" i="1"/>
  <c r="K345" i="1"/>
  <c r="J345" i="1"/>
  <c r="H345" i="1"/>
  <c r="L256" i="1"/>
  <c r="K256" i="1"/>
  <c r="J256" i="1"/>
  <c r="L165" i="1"/>
  <c r="K165" i="1"/>
  <c r="J165" i="1"/>
  <c r="I165" i="1"/>
  <c r="L147" i="1"/>
  <c r="J147" i="1"/>
  <c r="I147" i="1"/>
  <c r="L141" i="1"/>
  <c r="K141" i="1"/>
  <c r="J141" i="1"/>
  <c r="I141" i="1"/>
  <c r="H141" i="1"/>
  <c r="L131" i="1"/>
  <c r="K131" i="1"/>
  <c r="J131" i="1"/>
  <c r="L91" i="1" l="1"/>
  <c r="K91" i="1"/>
  <c r="J91" i="1"/>
  <c r="L84" i="1"/>
  <c r="K84" i="1"/>
  <c r="J84" i="1"/>
  <c r="L72" i="1"/>
  <c r="K72" i="1"/>
  <c r="J72" i="1"/>
  <c r="I72" i="1"/>
  <c r="L476" i="1" l="1"/>
  <c r="K476" i="1"/>
  <c r="J476" i="1"/>
  <c r="F273" i="1" l="1"/>
  <c r="G273" i="1" s="1"/>
  <c r="F602" i="1"/>
  <c r="G602" i="1" s="1"/>
  <c r="F338" i="1"/>
  <c r="G338" i="1" s="1"/>
  <c r="L140" i="1"/>
  <c r="K140" i="1"/>
  <c r="J140" i="1"/>
  <c r="I140" i="1"/>
  <c r="F400" i="1"/>
  <c r="G400" i="1" s="1"/>
  <c r="F654" i="1"/>
  <c r="G654" i="1" s="1"/>
  <c r="F639" i="1"/>
  <c r="G639" i="1" s="1"/>
  <c r="F627" i="1"/>
  <c r="G627" i="1" s="1"/>
  <c r="F614" i="1"/>
  <c r="G614" i="1" s="1"/>
  <c r="F575" i="1"/>
  <c r="G575" i="1" s="1"/>
  <c r="F402" i="1"/>
  <c r="G402" i="1" s="1"/>
  <c r="F393" i="1"/>
  <c r="G393" i="1" s="1"/>
  <c r="F373" i="1"/>
  <c r="G373" i="1" s="1"/>
  <c r="F367" i="1"/>
  <c r="G367" i="1" s="1"/>
  <c r="F350" i="1"/>
  <c r="G350" i="1" s="1"/>
  <c r="F330" i="1"/>
  <c r="G330" i="1" s="1"/>
  <c r="F303" i="1"/>
  <c r="G303" i="1" s="1"/>
  <c r="G266" i="1"/>
  <c r="F251" i="1"/>
  <c r="G251" i="1" s="1"/>
  <c r="F249" i="1"/>
  <c r="G249" i="1" s="1"/>
  <c r="F224" i="1"/>
  <c r="G224" i="1" s="1"/>
  <c r="F223" i="1"/>
  <c r="G223" i="1" s="1"/>
  <c r="F187" i="1"/>
  <c r="G187" i="1" s="1"/>
  <c r="F140" i="1"/>
  <c r="G140" i="1" s="1"/>
  <c r="F134" i="1"/>
  <c r="G134" i="1" s="1"/>
  <c r="F96" i="1"/>
  <c r="G96" i="1" s="1"/>
  <c r="F89" i="1"/>
  <c r="G89" i="1" s="1"/>
  <c r="F60" i="1"/>
  <c r="G60" i="1" s="1"/>
  <c r="F58" i="1"/>
  <c r="G58" i="1" s="1"/>
  <c r="F49" i="1"/>
  <c r="G49" i="1" s="1"/>
  <c r="F36" i="1"/>
  <c r="G36" i="1" s="1"/>
  <c r="F20" i="1"/>
  <c r="G20" i="1" s="1"/>
  <c r="F378" i="1"/>
  <c r="G378" i="1" s="1"/>
  <c r="I463" i="1" l="1"/>
  <c r="J283" i="1" l="1"/>
  <c r="L181" i="1"/>
  <c r="K181" i="1"/>
  <c r="J181" i="1"/>
  <c r="I181" i="1"/>
  <c r="F130" i="1" l="1"/>
  <c r="G130" i="1" s="1"/>
  <c r="F608" i="1"/>
  <c r="G608" i="1" s="1"/>
  <c r="F598" i="1"/>
  <c r="G598" i="1" s="1"/>
  <c r="F583" i="1"/>
  <c r="G583" i="1" s="1"/>
  <c r="F543" i="1"/>
  <c r="G543" i="1" s="1"/>
  <c r="F476" i="1"/>
  <c r="G476" i="1" s="1"/>
  <c r="F414" i="1"/>
  <c r="G414" i="1" s="1"/>
  <c r="F355" i="1"/>
  <c r="G355" i="1" s="1"/>
  <c r="F296" i="1"/>
  <c r="G296" i="1" s="1"/>
  <c r="F290" i="1"/>
  <c r="G290" i="1" s="1"/>
  <c r="F280" i="1"/>
  <c r="G280" i="1" s="1"/>
  <c r="F258" i="1"/>
  <c r="G258" i="1" s="1"/>
  <c r="F248" i="1"/>
  <c r="G248" i="1" s="1"/>
  <c r="F243" i="1"/>
  <c r="G243" i="1" s="1"/>
  <c r="F190" i="1"/>
  <c r="G190" i="1" s="1"/>
  <c r="F94" i="1"/>
  <c r="G94" i="1" s="1"/>
  <c r="F76" i="1"/>
  <c r="G76" i="1" s="1"/>
  <c r="F61" i="1"/>
  <c r="G61" i="1" s="1"/>
  <c r="F645" i="1" l="1"/>
  <c r="G645" i="1" s="1"/>
  <c r="F590" i="1" l="1"/>
  <c r="G590" i="1" s="1"/>
  <c r="F534" i="1"/>
  <c r="G534" i="1" s="1"/>
  <c r="F513" i="1"/>
  <c r="G513" i="1" s="1"/>
  <c r="F511" i="1"/>
  <c r="G511" i="1" s="1"/>
  <c r="F472" i="1"/>
  <c r="G472" i="1" s="1"/>
  <c r="F439" i="1"/>
  <c r="G439" i="1" s="1"/>
  <c r="F418" i="1"/>
  <c r="G418" i="1" s="1"/>
  <c r="F381" i="1"/>
  <c r="G381" i="1" s="1"/>
  <c r="F352" i="1"/>
  <c r="G352" i="1" s="1"/>
  <c r="F292" i="1"/>
  <c r="G292" i="1" s="1"/>
  <c r="F275" i="1"/>
  <c r="G275" i="1" s="1"/>
  <c r="F246" i="1"/>
  <c r="G246" i="1" s="1"/>
  <c r="F227" i="1"/>
  <c r="G227" i="1" s="1"/>
  <c r="F220" i="1"/>
  <c r="G220" i="1" s="1"/>
  <c r="F213" i="1"/>
  <c r="G213" i="1" s="1"/>
  <c r="G204" i="1"/>
  <c r="F180" i="1"/>
  <c r="G180" i="1" s="1"/>
  <c r="F175" i="1"/>
  <c r="G175" i="1" s="1"/>
  <c r="F145" i="1"/>
  <c r="G145" i="1" s="1"/>
  <c r="F112" i="1"/>
  <c r="G112" i="1" s="1"/>
  <c r="F73" i="1"/>
  <c r="G73" i="1" s="1"/>
  <c r="F59" i="1"/>
  <c r="G59" i="1" s="1"/>
  <c r="F47" i="1"/>
  <c r="G47" i="1" s="1"/>
  <c r="F33" i="1"/>
  <c r="G33" i="1" s="1"/>
  <c r="F10" i="1"/>
  <c r="G10" i="1" s="1"/>
  <c r="F629" i="1" l="1"/>
  <c r="G629" i="1" s="1"/>
  <c r="F578" i="1"/>
  <c r="G578" i="1" s="1"/>
  <c r="F577" i="1"/>
  <c r="F564" i="1"/>
  <c r="G564" i="1" s="1"/>
  <c r="F559" i="1"/>
  <c r="F545" i="1"/>
  <c r="G545" i="1" s="1"/>
  <c r="F540" i="1"/>
  <c r="F489" i="1"/>
  <c r="G489" i="1" s="1"/>
  <c r="F482" i="1"/>
  <c r="G482" i="1" s="1"/>
  <c r="F479" i="1"/>
  <c r="G479" i="1" s="1"/>
  <c r="F471" i="1"/>
  <c r="G471" i="1" s="1"/>
  <c r="F461" i="1"/>
  <c r="G461" i="1" s="1"/>
  <c r="F445" i="1"/>
  <c r="G445" i="1" s="1"/>
  <c r="F584" i="1"/>
  <c r="G584" i="1" s="1"/>
  <c r="F396" i="1"/>
  <c r="G396" i="1" s="1"/>
  <c r="F369" i="1"/>
  <c r="G369" i="1" s="1"/>
  <c r="F202" i="1"/>
  <c r="G202" i="1" s="1"/>
  <c r="F179" i="1"/>
  <c r="G179" i="1" s="1"/>
  <c r="F127" i="1"/>
  <c r="G127" i="1" s="1"/>
  <c r="F166" i="1" l="1"/>
  <c r="G166" i="1" s="1"/>
  <c r="F165" i="1"/>
  <c r="G165" i="1" s="1"/>
  <c r="F93" i="1"/>
  <c r="G93" i="1" s="1"/>
  <c r="I205" i="1" l="1"/>
  <c r="H610" i="1"/>
  <c r="F50" i="1"/>
  <c r="G50" i="1" s="1"/>
  <c r="F147" i="1"/>
  <c r="G147" i="1" s="1"/>
  <c r="F48" i="1"/>
  <c r="G48" i="1" s="1"/>
  <c r="F643" i="1"/>
  <c r="G643" i="1" s="1"/>
  <c r="F635" i="1"/>
  <c r="G635" i="1" s="1"/>
  <c r="F610" i="1"/>
  <c r="G610" i="1" s="1"/>
  <c r="F585" i="1"/>
  <c r="G585" i="1" s="1"/>
  <c r="F567" i="1"/>
  <c r="G567" i="1" s="1"/>
  <c r="F269" i="1"/>
  <c r="G269" i="1" s="1"/>
  <c r="F286" i="1"/>
  <c r="G286" i="1" s="1"/>
  <c r="F211" i="1"/>
  <c r="G211" i="1" s="1"/>
  <c r="F114" i="1"/>
  <c r="G114" i="1" s="1"/>
  <c r="F46" i="1"/>
  <c r="G46" i="1" s="1"/>
  <c r="F560" i="1"/>
  <c r="G560" i="1" s="1"/>
  <c r="F99" i="1"/>
  <c r="G99" i="1" s="1"/>
  <c r="F515" i="1"/>
  <c r="G515" i="1" s="1"/>
  <c r="F509" i="1"/>
  <c r="G509" i="1" s="1"/>
  <c r="F335" i="1"/>
  <c r="G335" i="1" s="1"/>
  <c r="F328" i="1"/>
  <c r="G328" i="1" s="1"/>
  <c r="F327" i="1"/>
  <c r="G327" i="1" s="1"/>
  <c r="F394" i="1"/>
  <c r="G394" i="1" s="1"/>
  <c r="F462" i="1"/>
  <c r="G462" i="1" s="1"/>
  <c r="G540" i="1"/>
  <c r="F260" i="1"/>
  <c r="G260" i="1" s="1"/>
  <c r="G577" i="1"/>
  <c r="F205" i="1"/>
  <c r="G205" i="1" s="1"/>
  <c r="F391" i="1"/>
  <c r="G391" i="1" s="1"/>
  <c r="G559" i="1"/>
  <c r="G659" i="1"/>
  <c r="F544" i="1" l="1"/>
  <c r="G544" i="1" s="1"/>
  <c r="F505" i="1"/>
  <c r="G505" i="1" s="1"/>
  <c r="F441" i="1"/>
  <c r="G441" i="1" s="1"/>
  <c r="F436" i="1"/>
  <c r="G436" i="1" s="1"/>
  <c r="F158" i="1"/>
  <c r="G158" i="1" s="1"/>
  <c r="F153" i="1"/>
  <c r="G153" i="1" s="1"/>
  <c r="F129" i="1"/>
  <c r="G129" i="1" s="1"/>
  <c r="F548" i="1"/>
  <c r="G548" i="1" s="1"/>
  <c r="F57" i="1"/>
  <c r="G57" i="1" s="1"/>
  <c r="F484" i="1"/>
  <c r="G484" i="1" s="1"/>
  <c r="F481" i="1"/>
  <c r="G481" i="1" s="1"/>
  <c r="F387" i="1"/>
  <c r="G387" i="1" s="1"/>
  <c r="F637" i="1"/>
  <c r="G637" i="1" s="1"/>
  <c r="F337" i="1"/>
  <c r="G337" i="1" s="1"/>
  <c r="F287" i="1"/>
  <c r="G287" i="1" s="1"/>
  <c r="F250" i="1"/>
  <c r="G250" i="1" s="1"/>
  <c r="F163" i="1"/>
  <c r="G163" i="1" s="1"/>
  <c r="F133" i="1"/>
  <c r="G133" i="1" s="1"/>
  <c r="F100" i="1"/>
  <c r="G100" i="1" s="1"/>
  <c r="F91" i="1"/>
  <c r="G91" i="1" s="1"/>
  <c r="F56" i="1"/>
  <c r="G56" i="1" s="1"/>
  <c r="F53" i="1"/>
  <c r="G53" i="1" s="1"/>
  <c r="F45" i="1"/>
  <c r="G45" i="1" s="1"/>
  <c r="F21" i="1"/>
  <c r="G21" i="1" s="1"/>
  <c r="F14" i="1"/>
  <c r="G14" i="1" s="1"/>
  <c r="F11" i="1"/>
  <c r="G11" i="1" s="1"/>
  <c r="K35" i="1"/>
  <c r="F35" i="1"/>
  <c r="G35" i="1" s="1"/>
  <c r="F122" i="1"/>
  <c r="G122" i="1" s="1"/>
  <c r="F126" i="1"/>
  <c r="G126" i="1" s="1"/>
  <c r="F555" i="1"/>
  <c r="G555" i="1" s="1"/>
  <c r="F557" i="1"/>
  <c r="G557" i="1" s="1"/>
  <c r="F554" i="1"/>
  <c r="G554" i="1" s="1"/>
  <c r="I389" i="1" l="1"/>
  <c r="I517" i="1"/>
  <c r="I155" i="1"/>
  <c r="L632" i="1"/>
  <c r="K632" i="1"/>
  <c r="J632" i="1"/>
  <c r="I632" i="1"/>
  <c r="L529" i="1"/>
  <c r="K529" i="1"/>
  <c r="J529" i="1"/>
  <c r="I529" i="1"/>
  <c r="H529" i="1"/>
  <c r="L464" i="1"/>
  <c r="K464" i="1"/>
  <c r="J464" i="1"/>
  <c r="L389" i="1"/>
  <c r="K389" i="1"/>
  <c r="J389" i="1"/>
  <c r="L385" i="1"/>
  <c r="K385" i="1"/>
  <c r="J385" i="1"/>
  <c r="I385" i="1"/>
  <c r="L229" i="1"/>
  <c r="K229" i="1"/>
  <c r="J229" i="1"/>
  <c r="L217" i="1"/>
  <c r="K217" i="1"/>
  <c r="J217" i="1"/>
  <c r="I217" i="1"/>
  <c r="L70" i="1"/>
  <c r="J70" i="1"/>
  <c r="I70" i="1"/>
  <c r="L40" i="1"/>
  <c r="K40" i="1"/>
  <c r="K25" i="1"/>
  <c r="L625" i="1" l="1"/>
  <c r="K625" i="1"/>
  <c r="J625" i="1"/>
  <c r="L626" i="1"/>
  <c r="K626" i="1"/>
  <c r="J626" i="1"/>
  <c r="L490" i="1"/>
  <c r="K490" i="1"/>
  <c r="J490" i="1"/>
  <c r="I490" i="1"/>
  <c r="L155" i="1"/>
  <c r="K155" i="1"/>
  <c r="J155" i="1"/>
  <c r="K344" i="1"/>
  <c r="J344" i="1"/>
  <c r="H344" i="1"/>
  <c r="L263" i="1"/>
  <c r="K263" i="1"/>
  <c r="J263" i="1"/>
  <c r="I263" i="1"/>
  <c r="L214" i="1"/>
  <c r="K214" i="1"/>
  <c r="J214" i="1"/>
  <c r="I214" i="1"/>
  <c r="H214" i="1"/>
  <c r="L185" i="1"/>
  <c r="K185" i="1"/>
  <c r="J185" i="1"/>
  <c r="I185" i="1"/>
  <c r="K184" i="1"/>
  <c r="L173" i="1"/>
  <c r="K173" i="1"/>
  <c r="J173" i="1"/>
  <c r="L119" i="1"/>
  <c r="J119" i="1"/>
  <c r="I119" i="1"/>
  <c r="F579" i="1" l="1"/>
  <c r="G579" i="1" s="1"/>
  <c r="F589" i="1" l="1"/>
  <c r="G589" i="1" s="1"/>
  <c r="F131" i="1"/>
  <c r="G131" i="1" s="1"/>
  <c r="F13" i="1"/>
  <c r="G13" i="1" s="1"/>
  <c r="F597" i="1"/>
  <c r="G597" i="1" s="1"/>
  <c r="F595" i="1"/>
  <c r="G595" i="1" s="1"/>
  <c r="F551" i="1"/>
  <c r="G551" i="1" s="1"/>
  <c r="F539" i="1"/>
  <c r="G539" i="1" s="1"/>
  <c r="F508" i="1"/>
  <c r="G508" i="1" s="1"/>
  <c r="F529" i="1"/>
  <c r="F524" i="1"/>
  <c r="G524" i="1" s="1"/>
  <c r="F514" i="1"/>
  <c r="G514" i="1" s="1"/>
  <c r="F487" i="1"/>
  <c r="G487" i="1" s="1"/>
  <c r="F478" i="1"/>
  <c r="G478" i="1" s="1"/>
  <c r="F464" i="1"/>
  <c r="F424" i="1"/>
  <c r="G424" i="1" s="1"/>
  <c r="F407" i="1"/>
  <c r="G407" i="1" s="1"/>
  <c r="F345" i="1"/>
  <c r="G345" i="1" s="1"/>
  <c r="F294" i="1"/>
  <c r="G294" i="1" s="1"/>
  <c r="F282" i="1"/>
  <c r="G282" i="1" s="1"/>
  <c r="F263" i="1"/>
  <c r="F229" i="1"/>
  <c r="F196" i="1"/>
  <c r="G196" i="1" s="1"/>
  <c r="F176" i="1"/>
  <c r="G176" i="1" s="1"/>
  <c r="F191" i="1"/>
  <c r="G191" i="1" s="1"/>
  <c r="F62" i="1"/>
  <c r="G62" i="1" s="1"/>
  <c r="F38" i="1"/>
  <c r="G38" i="1" s="1"/>
  <c r="F37" i="1"/>
  <c r="G37" i="1" s="1"/>
  <c r="F621" i="1"/>
  <c r="G621" i="1" s="1"/>
  <c r="F624" i="1"/>
  <c r="G624" i="1" s="1"/>
  <c r="F136" i="1"/>
  <c r="G136" i="1" s="1"/>
  <c r="F648" i="1"/>
  <c r="F646" i="1"/>
  <c r="F313" i="1"/>
  <c r="G313" i="1" s="1"/>
  <c r="F601" i="1"/>
  <c r="F561" i="1"/>
  <c r="G561" i="1" s="1"/>
  <c r="F3" i="1"/>
  <c r="G3" i="1" s="1"/>
  <c r="G161" i="1"/>
  <c r="F233" i="1"/>
  <c r="G233" i="1" s="1"/>
  <c r="F390" i="1"/>
  <c r="G390" i="1" s="1"/>
  <c r="F600" i="1"/>
  <c r="G600" i="1" s="1"/>
  <c r="F222" i="1"/>
  <c r="G222" i="1" s="1"/>
  <c r="F27" i="1"/>
  <c r="F652" i="1"/>
  <c r="F203" i="1" l="1"/>
  <c r="G203" i="1" s="1"/>
  <c r="F593" i="1"/>
  <c r="G593" i="1" s="1"/>
  <c r="F308" i="1"/>
  <c r="G308" i="1" s="1"/>
  <c r="F603" i="1"/>
  <c r="G603" i="1" s="1"/>
  <c r="F118" i="1"/>
  <c r="G118" i="1" s="1"/>
  <c r="F86" i="1"/>
  <c r="G86" i="1" s="1"/>
  <c r="F67" i="1"/>
  <c r="G67" i="1" s="1"/>
  <c r="F88" i="1"/>
  <c r="G88" i="1" s="1"/>
  <c r="F184" i="1"/>
  <c r="G184" i="1" s="1"/>
  <c r="F301" i="1"/>
  <c r="G301" i="1" s="1"/>
  <c r="F281" i="1"/>
  <c r="G281" i="1" s="1"/>
  <c r="F177" i="1"/>
  <c r="G177" i="1" s="1"/>
  <c r="F397" i="1"/>
  <c r="G397" i="1" s="1"/>
  <c r="F30" i="1"/>
  <c r="G30" i="1" s="1"/>
  <c r="F295" i="1"/>
  <c r="G295" i="1" s="1"/>
  <c r="G646" i="1"/>
  <c r="F632" i="1"/>
  <c r="G632" i="1" s="1"/>
  <c r="F517" i="1"/>
  <c r="G517" i="1" s="1"/>
  <c r="F463" i="1"/>
  <c r="G463" i="1" s="1"/>
  <c r="F459" i="1"/>
  <c r="G459" i="1" s="1"/>
  <c r="F413" i="1"/>
  <c r="G413" i="1" s="1"/>
  <c r="F401" i="1"/>
  <c r="G401" i="1" s="1"/>
  <c r="F399" i="1"/>
  <c r="G399" i="1" s="1"/>
  <c r="F312" i="1"/>
  <c r="G312" i="1" s="1"/>
  <c r="F289" i="1"/>
  <c r="G289" i="1" s="1"/>
  <c r="F185" i="1"/>
  <c r="G185" i="1" s="1"/>
  <c r="F68" i="1"/>
  <c r="G68" i="1" s="1"/>
  <c r="G78" i="1"/>
  <c r="F87" i="1"/>
  <c r="G87" i="1" s="1"/>
  <c r="F124" i="1"/>
  <c r="G124" i="1" s="1"/>
  <c r="F154" i="1"/>
  <c r="G154" i="1" s="1"/>
  <c r="F146" i="1"/>
  <c r="G146" i="1" s="1"/>
  <c r="F92" i="1"/>
  <c r="G92" i="1" s="1"/>
  <c r="F628" i="1"/>
  <c r="G628" i="1" s="1"/>
  <c r="F550" i="1"/>
  <c r="G550" i="1" s="1"/>
  <c r="F421" i="1"/>
  <c r="G421" i="1" s="1"/>
  <c r="F199" i="1"/>
  <c r="G199" i="1" s="1"/>
  <c r="F641" i="1"/>
  <c r="G641" i="1" s="1"/>
  <c r="F573" i="1"/>
  <c r="G573" i="1" s="1"/>
  <c r="F440" i="1"/>
  <c r="G440" i="1" s="1"/>
  <c r="F377" i="1"/>
  <c r="G377" i="1" s="1"/>
  <c r="F374" i="1"/>
  <c r="G374" i="1" s="1"/>
  <c r="F201" i="1"/>
  <c r="G201" i="1" s="1"/>
  <c r="F317" i="1"/>
  <c r="G317" i="1" s="1"/>
  <c r="G634" i="1"/>
  <c r="F647" i="1"/>
  <c r="G647" i="1" s="1"/>
  <c r="F425" i="1"/>
  <c r="G425" i="1" s="1"/>
  <c r="F506" i="1"/>
  <c r="G506" i="1" s="1"/>
  <c r="F520" i="1"/>
  <c r="G520" i="1" s="1"/>
  <c r="F591" i="1"/>
  <c r="G591" i="1" s="1"/>
  <c r="F225" i="1"/>
  <c r="G225" i="1" s="1"/>
  <c r="F371" i="1"/>
  <c r="G371" i="1" s="1"/>
  <c r="F432" i="1"/>
  <c r="G432" i="1" s="1"/>
  <c r="F83" i="1"/>
  <c r="G83" i="1" s="1"/>
  <c r="F128" i="1"/>
  <c r="G128" i="1" s="1"/>
  <c r="F135" i="1"/>
  <c r="G135" i="1" s="1"/>
  <c r="F173" i="1"/>
  <c r="G173" i="1" s="1"/>
  <c r="F183" i="1"/>
  <c r="G183" i="1" s="1"/>
  <c r="F349" i="1"/>
  <c r="G349" i="1" s="1"/>
  <c r="F385" i="1"/>
  <c r="G385" i="1" s="1"/>
  <c r="F389" i="1"/>
  <c r="G389" i="1" s="1"/>
  <c r="F480" i="1"/>
  <c r="G480" i="1" s="1"/>
  <c r="F566" i="1"/>
  <c r="G566" i="1" s="1"/>
  <c r="F572" i="1"/>
  <c r="G572" i="1" s="1"/>
  <c r="F638" i="1"/>
  <c r="G638" i="1" s="1"/>
  <c r="F40" i="1"/>
  <c r="G40" i="1" s="1"/>
  <c r="F120" i="1"/>
  <c r="G120" i="1" s="1"/>
  <c r="F207" i="1"/>
  <c r="G207" i="1" s="1"/>
  <c r="F235" i="1"/>
  <c r="G235" i="1" s="1"/>
  <c r="F319" i="1"/>
  <c r="G319" i="1" s="1"/>
  <c r="F353" i="1"/>
  <c r="G353" i="1" s="1"/>
  <c r="F431" i="1"/>
  <c r="G431" i="1" s="1"/>
  <c r="F490" i="1"/>
  <c r="G490" i="1" s="1"/>
  <c r="F541" i="1"/>
  <c r="G541" i="1" s="1"/>
  <c r="F620" i="1"/>
  <c r="G620" i="1" s="1"/>
  <c r="F17" i="1"/>
  <c r="G17" i="1" s="1"/>
  <c r="F25" i="1"/>
  <c r="G25" i="1" s="1"/>
  <c r="F26" i="1"/>
  <c r="G26" i="1" s="1"/>
  <c r="G27" i="1"/>
  <c r="F41" i="1"/>
  <c r="G41" i="1" s="1"/>
  <c r="F54" i="1"/>
  <c r="G54" i="1" s="1"/>
  <c r="F271" i="1"/>
  <c r="G271" i="1" s="1"/>
  <c r="F64" i="1"/>
  <c r="G64" i="1" s="1"/>
  <c r="F65" i="1"/>
  <c r="G65" i="1" s="1"/>
  <c r="F70" i="1"/>
  <c r="G70" i="1" s="1"/>
  <c r="F71" i="1"/>
  <c r="G71" i="1" s="1"/>
  <c r="F72" i="1"/>
  <c r="G72" i="1" s="1"/>
  <c r="F80" i="1"/>
  <c r="G80" i="1" s="1"/>
  <c r="F82" i="1"/>
  <c r="G82" i="1" s="1"/>
  <c r="F85" i="1"/>
  <c r="G85" i="1" s="1"/>
  <c r="F95" i="1"/>
  <c r="G95" i="1" s="1"/>
  <c r="F101" i="1"/>
  <c r="G101" i="1" s="1"/>
  <c r="F107" i="1"/>
  <c r="G107" i="1" s="1"/>
  <c r="F108" i="1"/>
  <c r="G108" i="1" s="1"/>
  <c r="F110" i="1"/>
  <c r="G110" i="1" s="1"/>
  <c r="F115" i="1"/>
  <c r="G115" i="1" s="1"/>
  <c r="F119" i="1"/>
  <c r="G119" i="1" s="1"/>
  <c r="F121" i="1"/>
  <c r="G121" i="1" s="1"/>
  <c r="F123" i="1"/>
  <c r="G123" i="1" s="1"/>
  <c r="F125" i="1"/>
  <c r="G125" i="1" s="1"/>
  <c r="F430" i="1"/>
  <c r="G430" i="1" s="1"/>
  <c r="F141" i="1"/>
  <c r="G141" i="1" s="1"/>
  <c r="F143" i="1"/>
  <c r="G143" i="1" s="1"/>
  <c r="F157" i="1"/>
  <c r="G157" i="1" s="1"/>
  <c r="F174" i="1"/>
  <c r="G174" i="1" s="1"/>
  <c r="F181" i="1"/>
  <c r="G181" i="1" s="1"/>
  <c r="F186" i="1"/>
  <c r="G186" i="1" s="1"/>
  <c r="F206" i="1"/>
  <c r="G206" i="1" s="1"/>
  <c r="F208" i="1"/>
  <c r="G208" i="1" s="1"/>
  <c r="F209" i="1"/>
  <c r="G209" i="1" s="1"/>
  <c r="F214" i="1"/>
  <c r="G214" i="1" s="1"/>
  <c r="F217" i="1"/>
  <c r="G217" i="1" s="1"/>
  <c r="G229" i="1"/>
  <c r="F230" i="1"/>
  <c r="G230" i="1" s="1"/>
  <c r="F252" i="1"/>
  <c r="G252" i="1" s="1"/>
  <c r="G253" i="1"/>
  <c r="F256" i="1"/>
  <c r="G256" i="1" s="1"/>
  <c r="F259" i="1"/>
  <c r="G259" i="1" s="1"/>
  <c r="G263" i="1"/>
  <c r="F272" i="1"/>
  <c r="G272" i="1" s="1"/>
  <c r="F283" i="1"/>
  <c r="G283" i="1" s="1"/>
  <c r="F293" i="1"/>
  <c r="G293" i="1" s="1"/>
  <c r="F299" i="1"/>
  <c r="G299" i="1" s="1"/>
  <c r="F304" i="1"/>
  <c r="G304" i="1" s="1"/>
  <c r="F310" i="1"/>
  <c r="G310" i="1" s="1"/>
  <c r="F329" i="1"/>
  <c r="G329" i="1" s="1"/>
  <c r="F342" i="1"/>
  <c r="G342" i="1" s="1"/>
  <c r="F343" i="1"/>
  <c r="G343" i="1" s="1"/>
  <c r="F344" i="1"/>
  <c r="G344" i="1" s="1"/>
  <c r="F358" i="1"/>
  <c r="G358" i="1" s="1"/>
  <c r="F388" i="1"/>
  <c r="G388" i="1" s="1"/>
  <c r="F392" i="1"/>
  <c r="G392" i="1" s="1"/>
  <c r="F406" i="1"/>
  <c r="G406" i="1" s="1"/>
  <c r="F408" i="1"/>
  <c r="G408" i="1" s="1"/>
  <c r="F412" i="1"/>
  <c r="G412" i="1" s="1"/>
  <c r="F422" i="1"/>
  <c r="G422" i="1" s="1"/>
  <c r="F155" i="1"/>
  <c r="G155" i="1" s="1"/>
  <c r="F443" i="1"/>
  <c r="G443" i="1" s="1"/>
  <c r="F446" i="1"/>
  <c r="G446" i="1" s="1"/>
  <c r="F447" i="1"/>
  <c r="G447" i="1" s="1"/>
  <c r="F448" i="1"/>
  <c r="G448" i="1" s="1"/>
  <c r="G464" i="1"/>
  <c r="F466" i="1"/>
  <c r="G466" i="1" s="1"/>
  <c r="F473" i="1"/>
  <c r="G473" i="1" s="1"/>
  <c r="F485" i="1"/>
  <c r="G485" i="1" s="1"/>
  <c r="F486" i="1"/>
  <c r="G486" i="1" s="1"/>
  <c r="F491" i="1"/>
  <c r="G491" i="1" s="1"/>
  <c r="F495" i="1"/>
  <c r="G495" i="1" s="1"/>
  <c r="F499" i="1"/>
  <c r="G499" i="1" s="1"/>
  <c r="F500" i="1"/>
  <c r="G500" i="1" s="1"/>
  <c r="F512" i="1"/>
  <c r="G512" i="1" s="1"/>
  <c r="F526" i="1"/>
  <c r="G526" i="1" s="1"/>
  <c r="F528" i="1"/>
  <c r="G528" i="1" s="1"/>
  <c r="G529" i="1"/>
  <c r="F536" i="1"/>
  <c r="G536" i="1" s="1"/>
  <c r="F84" i="1"/>
  <c r="G84" i="1" s="1"/>
  <c r="F547" i="1"/>
  <c r="G547" i="1" s="1"/>
  <c r="F556" i="1"/>
  <c r="G556" i="1" s="1"/>
  <c r="F565" i="1"/>
  <c r="G565" i="1" s="1"/>
  <c r="F568" i="1"/>
  <c r="G568" i="1" s="1"/>
  <c r="F571" i="1"/>
  <c r="G571" i="1" s="1"/>
  <c r="F574" i="1"/>
  <c r="G574" i="1" s="1"/>
  <c r="G601" i="1"/>
  <c r="F622" i="1"/>
  <c r="G622" i="1" s="1"/>
  <c r="F625" i="1"/>
  <c r="G625" i="1" s="1"/>
  <c r="F626" i="1"/>
  <c r="G626" i="1" s="1"/>
  <c r="F633" i="1"/>
  <c r="G633" i="1" s="1"/>
  <c r="G648" i="1"/>
  <c r="G652" i="1"/>
</calcChain>
</file>

<file path=xl/sharedStrings.xml><?xml version="1.0" encoding="utf-8"?>
<sst xmlns="http://schemas.openxmlformats.org/spreadsheetml/2006/main" count="4409" uniqueCount="2177">
  <si>
    <t>Bruce, Roy</t>
  </si>
  <si>
    <t>Hudziak, Candace</t>
  </si>
  <si>
    <t>Martel, Robin</t>
  </si>
  <si>
    <t>Natali, Bethany</t>
  </si>
  <si>
    <t>Peterson, Michael</t>
  </si>
  <si>
    <t>Schlotter, Jeff</t>
  </si>
  <si>
    <t>Thomas, Amber</t>
  </si>
  <si>
    <t>Wenger, Erin</t>
  </si>
  <si>
    <t>Lochner</t>
  </si>
  <si>
    <t>INDOT-LaPorte</t>
  </si>
  <si>
    <t>245 West Johnson Rd.</t>
  </si>
  <si>
    <t>4649 Northwestern Dr., P.O. Box 5034</t>
  </si>
  <si>
    <t>rbruce@hwlochner.com</t>
  </si>
  <si>
    <t>bethany@weintrautinc.com</t>
  </si>
  <si>
    <t>jschlotter@hwlochner.com</t>
  </si>
  <si>
    <t>athomas@indot.in.gov</t>
  </si>
  <si>
    <t>219-325-7494</t>
  </si>
  <si>
    <t>LaPorte</t>
  </si>
  <si>
    <t>gfisk@dlz.com</t>
  </si>
  <si>
    <t>317-808-3150</t>
  </si>
  <si>
    <t>Lafayette</t>
  </si>
  <si>
    <t>Muncie</t>
  </si>
  <si>
    <t>Kumar, Anuradha</t>
  </si>
  <si>
    <t>Laswell, Jeffrey</t>
  </si>
  <si>
    <t>Lober, Tracey</t>
  </si>
  <si>
    <t>Moffatt, Charles</t>
  </si>
  <si>
    <t>Reece, Tamra</t>
  </si>
  <si>
    <t>Selover, Timothy B.</t>
  </si>
  <si>
    <t>Corradino Group, LLC</t>
  </si>
  <si>
    <t>INDOT-Crawfordsville</t>
  </si>
  <si>
    <t>mcoon@indot.in.gov</t>
  </si>
  <si>
    <t>rhancock@hwcengineering.com</t>
  </si>
  <si>
    <t>akumar@indot.in.gov</t>
  </si>
  <si>
    <t>tracey.lober@jacobs.com</t>
  </si>
  <si>
    <t>cmoffatt@indot.in.gov</t>
  </si>
  <si>
    <t>selover@pbworld.com</t>
  </si>
  <si>
    <t>260-489-8511</t>
  </si>
  <si>
    <t>314-335-4219</t>
  </si>
  <si>
    <t>Cummins, Kelly</t>
  </si>
  <si>
    <t>Daily, Kerry</t>
  </si>
  <si>
    <t>Gilyeat, Richard</t>
  </si>
  <si>
    <t>Harvey, Ben</t>
  </si>
  <si>
    <t>Hicks, Jeanette</t>
  </si>
  <si>
    <t>Kohl, Travis</t>
  </si>
  <si>
    <t>Leistner, Alan</t>
  </si>
  <si>
    <t>Mikles, Len</t>
  </si>
  <si>
    <t>Nash, Cheryl</t>
  </si>
  <si>
    <t>Paul, Rick</t>
  </si>
  <si>
    <t>Reiter, Cassie</t>
  </si>
  <si>
    <t>Warrner, TJ</t>
  </si>
  <si>
    <t>INDOT-Central Office</t>
  </si>
  <si>
    <t>INDOT-Vincennes</t>
  </si>
  <si>
    <t>American Structurepoint, Inc.</t>
  </si>
  <si>
    <t>Commonwealth Engineers, Inc</t>
  </si>
  <si>
    <t>3650 South US Hwy 41</t>
  </si>
  <si>
    <t>115 West Washington Street, Suite 1368 South</t>
  </si>
  <si>
    <t>303 East Wacker Drive, Suite 600</t>
  </si>
  <si>
    <t>kcummins@indot.in.gov</t>
  </si>
  <si>
    <t>kdaily@cbbel-in.com</t>
  </si>
  <si>
    <t>rgilyeat@indot.in.gov</t>
  </si>
  <si>
    <t>tkohl@indot.in.gov</t>
  </si>
  <si>
    <t>aleistner@contactcei.com</t>
  </si>
  <si>
    <t>lmikles@ascgroup.net</t>
  </si>
  <si>
    <t>creiter@cmtengr.com</t>
  </si>
  <si>
    <t>765-361-5684</t>
  </si>
  <si>
    <t>765-361-5297</t>
  </si>
  <si>
    <t>812-474-1177</t>
  </si>
  <si>
    <t>317-616-1016</t>
  </si>
  <si>
    <t>312-803-6656</t>
  </si>
  <si>
    <t>jbushur@hanson-inc.com</t>
  </si>
  <si>
    <t>200 South Meridian Str, Ste330</t>
  </si>
  <si>
    <t>kcubick@msconsultants.com</t>
  </si>
  <si>
    <t>Burgess &amp; Niple, Inc.</t>
  </si>
  <si>
    <t>317-895-2585</t>
  </si>
  <si>
    <t>525 W Washington Ave, Ste 200</t>
  </si>
  <si>
    <t>cjeter@lawson-fisher.com</t>
  </si>
  <si>
    <t>Storrow Kinsella Associates, Inc.</t>
  </si>
  <si>
    <t>storrow@storrowkinsella.com</t>
  </si>
  <si>
    <t>Campbell, Andy</t>
  </si>
  <si>
    <t>ASC Group, Inc.</t>
  </si>
  <si>
    <t>Fortney, Darren</t>
  </si>
  <si>
    <t>Short Elliott Hendrickson, Inc.</t>
  </si>
  <si>
    <t>mkennedy@indot.in.gov</t>
  </si>
  <si>
    <t>ddye@indot.in.gov</t>
  </si>
  <si>
    <t>Vincennes</t>
  </si>
  <si>
    <t>Munster</t>
  </si>
  <si>
    <t>614-268-2514</t>
  </si>
  <si>
    <t>dfortney@sehinc.com</t>
  </si>
  <si>
    <t>HMB Professional Engineers, Inc.</t>
  </si>
  <si>
    <t>Frankfurt</t>
  </si>
  <si>
    <t>Louisville</t>
  </si>
  <si>
    <t>Fox, Harry</t>
  </si>
  <si>
    <t>Lawson, Aaron</t>
  </si>
  <si>
    <t>Lebbos, Ed</t>
  </si>
  <si>
    <t>McKinney, Duane</t>
  </si>
  <si>
    <t>McNamara, Kelli</t>
  </si>
  <si>
    <t>Quartucci, Greg</t>
  </si>
  <si>
    <t>Stetzel, Jamie</t>
  </si>
  <si>
    <t>Wiedeman, Ronald</t>
  </si>
  <si>
    <t>Williamson, Brad</t>
  </si>
  <si>
    <t>MCCOG</t>
  </si>
  <si>
    <t>Bollinger,Lach &amp; Assoc.</t>
  </si>
  <si>
    <t>Robinson Engineers</t>
  </si>
  <si>
    <t>185 Agrico Lane</t>
  </si>
  <si>
    <t>8720 Castle Creek Parkway, Suite 329</t>
  </si>
  <si>
    <t>Jstetzel@bollingerlach.com</t>
  </si>
  <si>
    <t>McKinneyD@pbworld.com</t>
  </si>
  <si>
    <t>mcnamara@pbworld.com</t>
  </si>
  <si>
    <t>Rwiedeman@reltd.com</t>
  </si>
  <si>
    <t>bwilliamson@indot.in.gov</t>
  </si>
  <si>
    <t>317-842-4500</t>
  </si>
  <si>
    <t>317-287-3416</t>
  </si>
  <si>
    <t>317-524-3723</t>
  </si>
  <si>
    <t>Anderson</t>
  </si>
  <si>
    <t>Noblesville</t>
  </si>
  <si>
    <t>Kieser, David</t>
  </si>
  <si>
    <t>Lawlor, Larry</t>
  </si>
  <si>
    <t>5333 Hatfield Road</t>
  </si>
  <si>
    <t>Kieser Consulting, LLC</t>
  </si>
  <si>
    <t>8774 Woodstone Drive</t>
  </si>
  <si>
    <t>In</t>
  </si>
  <si>
    <t>IDEM</t>
  </si>
  <si>
    <t>317-845-9097</t>
  </si>
  <si>
    <t>Molt, Thomas</t>
  </si>
  <si>
    <t>Ott, Aaron J.</t>
  </si>
  <si>
    <t>Ott, Steve</t>
  </si>
  <si>
    <t>Sakach, Laura</t>
  </si>
  <si>
    <t>sjaffery@idem.in.gov</t>
  </si>
  <si>
    <t>tmolt@dlz.com</t>
  </si>
  <si>
    <t>317-293-3542</t>
  </si>
  <si>
    <t>765-742-0295</t>
  </si>
  <si>
    <t>317-298-4500</t>
  </si>
  <si>
    <t>lsakach@cmtengr.com</t>
  </si>
  <si>
    <t>317-685-6600</t>
  </si>
  <si>
    <t>GAI Consultants, Inc.</t>
  </si>
  <si>
    <t>Crawford, Murphy &amp; Tilly, Inc.</t>
  </si>
  <si>
    <t>Keramida Environmental, Inc.</t>
  </si>
  <si>
    <t>Christopher B. Burke Engineering,Ltd</t>
  </si>
  <si>
    <t>Walkerton</t>
  </si>
  <si>
    <t>574-586-3400</t>
  </si>
  <si>
    <t>McMullen, Kenneth</t>
  </si>
  <si>
    <t>Dye, David</t>
  </si>
  <si>
    <t>Crawfordsville</t>
  </si>
  <si>
    <t>Seymour</t>
  </si>
  <si>
    <t>812-524-3723</t>
  </si>
  <si>
    <t>lhilden@indot.in.gov</t>
  </si>
  <si>
    <t xml:space="preserve">jhoffmann@empowerresults.com </t>
  </si>
  <si>
    <t>Ortman, Patty</t>
  </si>
  <si>
    <t>Branigin, Susan</t>
  </si>
  <si>
    <t>Hillen, Luella Beth</t>
  </si>
  <si>
    <t>317-915-9300</t>
  </si>
  <si>
    <t>260-969-8302</t>
  </si>
  <si>
    <t>260-969-8215</t>
  </si>
  <si>
    <t>jdidrick@indot.in.gov</t>
  </si>
  <si>
    <t>INDOT-Seymour</t>
  </si>
  <si>
    <t>Miller, Shaun</t>
  </si>
  <si>
    <t>smiller@indot.in.gov</t>
  </si>
  <si>
    <t>Frantz, Jeff</t>
  </si>
  <si>
    <t>Bobich, Heather</t>
  </si>
  <si>
    <t>Franco, Gabriel</t>
  </si>
  <si>
    <t>Glista, David</t>
  </si>
  <si>
    <t>Goffinet, David</t>
  </si>
  <si>
    <t>Hocharoen, Chanchai</t>
  </si>
  <si>
    <t>Lackey, Brett</t>
  </si>
  <si>
    <t>Rice, Kelly N.</t>
  </si>
  <si>
    <t>Roth, Kirk</t>
  </si>
  <si>
    <t>Franco Consulting Engineers, LLC</t>
  </si>
  <si>
    <t>IDNR</t>
  </si>
  <si>
    <t>317-388-1982</t>
  </si>
  <si>
    <t>317-467-3915</t>
  </si>
  <si>
    <t>pjohnson@structurepoint.com</t>
  </si>
  <si>
    <t>gfranco@francoengineers.com</t>
  </si>
  <si>
    <t>Burns, Adam</t>
  </si>
  <si>
    <t>Dabkowski, Joe</t>
  </si>
  <si>
    <t>Duddleson, J. Ryan</t>
  </si>
  <si>
    <t>Lau, Wing</t>
  </si>
  <si>
    <t>Miller, Brandon</t>
  </si>
  <si>
    <t>Miller, Daniel</t>
  </si>
  <si>
    <t>Riehle, Matt</t>
  </si>
  <si>
    <t>Slaymon, Shawn</t>
  </si>
  <si>
    <t>Turner, James</t>
  </si>
  <si>
    <t>VS Engineering</t>
  </si>
  <si>
    <t>401 N. College Ave.</t>
  </si>
  <si>
    <t>aburns@cmtengr.com</t>
  </si>
  <si>
    <t>wlau@structurepoint.com</t>
  </si>
  <si>
    <t>sslaymon@indot.in.gov</t>
  </si>
  <si>
    <t>kroth@corradino.com</t>
  </si>
  <si>
    <t>Bales, Ron</t>
  </si>
  <si>
    <t>rbales@indot.in.gov</t>
  </si>
  <si>
    <t>Abonmarche</t>
  </si>
  <si>
    <t>Hilden, Laura</t>
  </si>
  <si>
    <t>Hamman, Mary Jo</t>
  </si>
  <si>
    <t>Allen, Michelle</t>
  </si>
  <si>
    <t>Bennett, Neal</t>
  </si>
  <si>
    <t>nbennett@bfsengr.com</t>
  </si>
  <si>
    <t>Carpenter, Patrick</t>
  </si>
  <si>
    <t>pacarpenter@indot.in.gov</t>
  </si>
  <si>
    <t>AECOM</t>
  </si>
  <si>
    <t>Indianapolis MPO</t>
  </si>
  <si>
    <t>Kattmann, Angela</t>
  </si>
  <si>
    <t>Prevost, Daniel</t>
  </si>
  <si>
    <t>513-552-7013</t>
  </si>
  <si>
    <t>daniel.prevost@parsons.com</t>
  </si>
  <si>
    <t>Weintraut, Jennifer</t>
  </si>
  <si>
    <t>jennifer@weintrautinc.com</t>
  </si>
  <si>
    <t>City</t>
  </si>
  <si>
    <t>State</t>
  </si>
  <si>
    <t>Telephone</t>
  </si>
  <si>
    <t>E-mail</t>
  </si>
  <si>
    <t>Street Address</t>
  </si>
  <si>
    <t>IN</t>
  </si>
  <si>
    <t>Indianapolis</t>
  </si>
  <si>
    <t>Agency</t>
  </si>
  <si>
    <t>317-293-9024</t>
  </si>
  <si>
    <t>South Bend</t>
  </si>
  <si>
    <t>Yeager, Rusty</t>
  </si>
  <si>
    <t>Kieffner, Jeremy</t>
  </si>
  <si>
    <t>Cleveland, David</t>
  </si>
  <si>
    <t>Pluckebaum, David</t>
  </si>
  <si>
    <t>Elkhart</t>
  </si>
  <si>
    <t>574-293-7762</t>
  </si>
  <si>
    <t>6200 Vogel Road</t>
  </si>
  <si>
    <t>Evansville</t>
  </si>
  <si>
    <t>812-479-6200</t>
  </si>
  <si>
    <t>317-488-2363</t>
  </si>
  <si>
    <t>dcleveland@corradino.com</t>
  </si>
  <si>
    <t>IL</t>
  </si>
  <si>
    <t>DLZ Indiana, LLC</t>
  </si>
  <si>
    <t>574-236-4400</t>
  </si>
  <si>
    <t>dstevens@dlz.com</t>
  </si>
  <si>
    <t>Stevens, Dan</t>
  </si>
  <si>
    <t>317-237-2760</t>
  </si>
  <si>
    <t>KY</t>
  </si>
  <si>
    <t>Davis, Todd</t>
  </si>
  <si>
    <t>Wright, Sarah</t>
  </si>
  <si>
    <t>Lansing</t>
  </si>
  <si>
    <t>MI</t>
  </si>
  <si>
    <t>Bloomington</t>
  </si>
  <si>
    <t>502-695-9800</t>
  </si>
  <si>
    <t>Bourff, David</t>
  </si>
  <si>
    <t>Butler, Fairman &amp; Seufert, Inc.</t>
  </si>
  <si>
    <t>317-713-4615</t>
  </si>
  <si>
    <t>North Vernon</t>
  </si>
  <si>
    <t>812-346-2045</t>
  </si>
  <si>
    <t>HNTB Corporation</t>
  </si>
  <si>
    <t>317-636-4682</t>
  </si>
  <si>
    <t>Hosek, Ron</t>
  </si>
  <si>
    <t>ron.hosek@psiusa.com</t>
  </si>
  <si>
    <t>574-259-9976</t>
  </si>
  <si>
    <t>Bowen, John</t>
  </si>
  <si>
    <t>792 White Street</t>
  </si>
  <si>
    <t>Scottsburg</t>
  </si>
  <si>
    <t>812-752-0914</t>
  </si>
  <si>
    <t>Greenwood</t>
  </si>
  <si>
    <t>Seals, Kevin</t>
  </si>
  <si>
    <t>Bushur, Jeff</t>
  </si>
  <si>
    <t>Cubick, Karel</t>
  </si>
  <si>
    <t>Hignite, Jason</t>
  </si>
  <si>
    <t>Parsons</t>
  </si>
  <si>
    <t>Costa, Chad</t>
  </si>
  <si>
    <t>317-849-5832</t>
  </si>
  <si>
    <t>Brechbill, Jeff</t>
  </si>
  <si>
    <t>317-290-9549</t>
  </si>
  <si>
    <t>jbrechbill@firstgroupengineering.com</t>
  </si>
  <si>
    <t>Fitch, Rick</t>
  </si>
  <si>
    <t>Baker, Rachele</t>
  </si>
  <si>
    <t>317-266-8000</t>
  </si>
  <si>
    <t>Ball, Alan</t>
  </si>
  <si>
    <t>629 Washington Street</t>
  </si>
  <si>
    <t>Columbus</t>
  </si>
  <si>
    <t>812-372-9911</t>
  </si>
  <si>
    <t>Clark, Rickie</t>
  </si>
  <si>
    <t>Dalal, Imtiyaz</t>
  </si>
  <si>
    <t>8450 Westfield Blvd, Ste 300</t>
  </si>
  <si>
    <t>Gillette, Kia</t>
  </si>
  <si>
    <t>Grayburn, Cory</t>
  </si>
  <si>
    <t>First Group Engineering, Inc.</t>
  </si>
  <si>
    <t>Lawson-Fisher Associates, P.C.</t>
  </si>
  <si>
    <t>574-234-3167</t>
  </si>
  <si>
    <t>317-547-5580</t>
  </si>
  <si>
    <t>Miller, Tim</t>
  </si>
  <si>
    <t>Parsons Brinckerhoff</t>
  </si>
  <si>
    <t>jstone@dlz.com</t>
  </si>
  <si>
    <t>Oliphant, Michael</t>
  </si>
  <si>
    <t>Ray, Rich</t>
  </si>
  <si>
    <t>Ridgway, Brock</t>
  </si>
  <si>
    <t>Mantsch, Abby</t>
  </si>
  <si>
    <t>Scott, Ryan</t>
  </si>
  <si>
    <t>rscott@bfsengr.com</t>
  </si>
  <si>
    <t>QK4</t>
  </si>
  <si>
    <t>4275 North High School Road</t>
  </si>
  <si>
    <t>New Albany</t>
  </si>
  <si>
    <t>Stettler, Devin L.</t>
  </si>
  <si>
    <t>Webb, Ronald</t>
  </si>
  <si>
    <t>Chicago</t>
  </si>
  <si>
    <t>Ahrenholtz, Kent</t>
  </si>
  <si>
    <t>Anderson, Rodger</t>
  </si>
  <si>
    <t>Environmental Solutions &amp; Innovations, Inc.</t>
  </si>
  <si>
    <t>Cincinnati</t>
  </si>
  <si>
    <t>OH</t>
  </si>
  <si>
    <t>513-451-1777</t>
  </si>
  <si>
    <t>Greenfield</t>
  </si>
  <si>
    <t>Brack, Virgil</t>
  </si>
  <si>
    <t>Gottschalk, Michelle</t>
  </si>
  <si>
    <t>WI</t>
  </si>
  <si>
    <t>501 North Broadway</t>
  </si>
  <si>
    <t>St. Louis</t>
  </si>
  <si>
    <t>MO</t>
  </si>
  <si>
    <t>Meador, Chris</t>
  </si>
  <si>
    <t xml:space="preserve">IN </t>
  </si>
  <si>
    <t>Moushon, Greg</t>
  </si>
  <si>
    <t>Pyrz, Jennifer</t>
  </si>
  <si>
    <t>Michigan City</t>
  </si>
  <si>
    <t>Spicer, Jeff</t>
  </si>
  <si>
    <t>Name (Last, First)</t>
  </si>
  <si>
    <t>Date Recertified</t>
  </si>
  <si>
    <t>Date Certification Expires</t>
  </si>
  <si>
    <t>Hancock, Randy</t>
  </si>
  <si>
    <t>Jeter, Christopher J.</t>
  </si>
  <si>
    <t>Peyton, James</t>
  </si>
  <si>
    <t>Siddiki, Nadeem</t>
  </si>
  <si>
    <t>Storrow, Meg</t>
  </si>
  <si>
    <t>Wieseke, Trevor</t>
  </si>
  <si>
    <t>FHWA</t>
  </si>
  <si>
    <t>Kennedy, Mary</t>
  </si>
  <si>
    <t>Conner, Garre</t>
  </si>
  <si>
    <t>DuPont, Jason</t>
  </si>
  <si>
    <t>Epps, Vince L.</t>
  </si>
  <si>
    <t>Hoffmann, Jill</t>
  </si>
  <si>
    <t>Johnson, Paul</t>
  </si>
  <si>
    <t>Replogle, Dawn</t>
  </si>
  <si>
    <t>Shaw, Brian</t>
  </si>
  <si>
    <t>Springer, Tom</t>
  </si>
  <si>
    <t>Weintraut, Linda</t>
  </si>
  <si>
    <t>101 W. Ohio St., Suite 2121</t>
  </si>
  <si>
    <t>100 North Senate Avenue</t>
  </si>
  <si>
    <t>800 Freeway Drive North, Suite 101</t>
  </si>
  <si>
    <t>Ellison, John</t>
  </si>
  <si>
    <t>Knip, Chad</t>
  </si>
  <si>
    <t>MACOG</t>
  </si>
  <si>
    <t>Kieser Consulting Group</t>
  </si>
  <si>
    <t>9120 Otis Ave., Suite 102</t>
  </si>
  <si>
    <t>cknip@abonmarche.com</t>
  </si>
  <si>
    <t>574-287-1829</t>
  </si>
  <si>
    <t>Wiggins, R. Derick</t>
  </si>
  <si>
    <t>Midwestern Engineers</t>
  </si>
  <si>
    <t>802 West Broadway St., P.O. Box 295</t>
  </si>
  <si>
    <t>812-295-2800</t>
  </si>
  <si>
    <t>812-895-7335</t>
  </si>
  <si>
    <t>kwright@indot.in.gov</t>
  </si>
  <si>
    <t>Wright, Dan</t>
  </si>
  <si>
    <t>Beam, Longest &amp; Neff, LLC</t>
  </si>
  <si>
    <t>317-423-0690</t>
  </si>
  <si>
    <t>MS Consultants, Inc.</t>
  </si>
  <si>
    <t>tspringer@qk4.com</t>
  </si>
  <si>
    <t>Strand Associates, Inc.</t>
  </si>
  <si>
    <t>CrossRoad Engineers, P.C.</t>
  </si>
  <si>
    <t>BeechGrove</t>
  </si>
  <si>
    <t>317-780-1555</t>
  </si>
  <si>
    <t>Weintraut &amp; Associates</t>
  </si>
  <si>
    <t>Zionsville</t>
  </si>
  <si>
    <t>317-733-9770</t>
  </si>
  <si>
    <t>linda@weintrautinc.com</t>
  </si>
  <si>
    <t>DLZ Indiana LLC</t>
  </si>
  <si>
    <t>2211 East Jefferson Blvd.</t>
  </si>
  <si>
    <t>FPBH, Inc.</t>
  </si>
  <si>
    <t>dwright@fpbhonline.com</t>
  </si>
  <si>
    <t>Hanson Professional Services Inc.</t>
  </si>
  <si>
    <t>1525 South Sixth Street</t>
  </si>
  <si>
    <t>Springfield</t>
  </si>
  <si>
    <t>217-788-2450</t>
  </si>
  <si>
    <t>randerson@hanson-inc.com</t>
  </si>
  <si>
    <t>Hannum, Wagle, &amp; Cline Engineering</t>
  </si>
  <si>
    <t>RQAW Corporation</t>
  </si>
  <si>
    <t>Janssen &amp; Spaans Engineering</t>
  </si>
  <si>
    <t>Professional Service Industries</t>
  </si>
  <si>
    <t>5362 W. 78th Street</t>
  </si>
  <si>
    <t>317-876-7723</t>
  </si>
  <si>
    <t>200 South Meridian Str, Ste 330</t>
  </si>
  <si>
    <t>dpluckebaum@corradino.com</t>
  </si>
  <si>
    <t>Eagle Ridge Civil Engr Svcs, LLC</t>
  </si>
  <si>
    <t>1321 Laurel Oak Drive</t>
  </si>
  <si>
    <t>Avon</t>
  </si>
  <si>
    <t>317-370-9672</t>
  </si>
  <si>
    <t>bridgway@eagleridgecivil.com</t>
  </si>
  <si>
    <t>kseals@hanson-inc.com</t>
  </si>
  <si>
    <t>Expired?</t>
  </si>
  <si>
    <t>Fort Wayne</t>
  </si>
  <si>
    <t>Jaffery, Syed</t>
  </si>
  <si>
    <t>Connolly, Richard</t>
  </si>
  <si>
    <t>Coon, Matthew</t>
  </si>
  <si>
    <t>Cunningham, C.J.</t>
  </si>
  <si>
    <t>Davidson, Steve</t>
  </si>
  <si>
    <t>Butch, Wes</t>
  </si>
  <si>
    <t>Davies, Simon</t>
  </si>
  <si>
    <t>Delp, Patrick</t>
  </si>
  <si>
    <t>Fisk, Gary</t>
  </si>
  <si>
    <t>Jacobs Engineering</t>
  </si>
  <si>
    <t>Studio A of Indianapolis</t>
  </si>
  <si>
    <t>psortman@gmail.com</t>
  </si>
  <si>
    <t>richray512@gmail.com</t>
  </si>
  <si>
    <t>bshaw@b-l-n.com</t>
  </si>
  <si>
    <t>NS Services</t>
  </si>
  <si>
    <t>4974 S. Cobblestone Drive</t>
  </si>
  <si>
    <t>n.siddiki@nsenvservices.com</t>
  </si>
  <si>
    <t>Carmany-George, Kari</t>
  </si>
  <si>
    <t>zheine@amerecoeng.com</t>
  </si>
  <si>
    <t>Rodriguez, Brandi</t>
  </si>
  <si>
    <t>brandi.rodriguez@strand.com</t>
  </si>
  <si>
    <t>Mulryan, Erin</t>
  </si>
  <si>
    <t>Wight &amp; Company</t>
  </si>
  <si>
    <t>211 N Clinton St., 300N</t>
  </si>
  <si>
    <t>rmartel@wightco.com</t>
  </si>
  <si>
    <t>157 East Maryland Street</t>
  </si>
  <si>
    <t>cheryl.nash@aecom.com</t>
  </si>
  <si>
    <t>City of Noblesville</t>
  </si>
  <si>
    <t>16 S. 10th Street, Suite 155</t>
  </si>
  <si>
    <t>317-776-6330</t>
  </si>
  <si>
    <t>Davey Resource Group</t>
  </si>
  <si>
    <t>Bowman, Sandra</t>
  </si>
  <si>
    <t>Gibbs, Shawn</t>
  </si>
  <si>
    <t>Mathas, Marlene</t>
  </si>
  <si>
    <t>Mawhinney, Kirsten</t>
  </si>
  <si>
    <t>Novak, Karen</t>
  </si>
  <si>
    <t>Stoops, Ernest</t>
  </si>
  <si>
    <t>Winebrinner, Robert</t>
  </si>
  <si>
    <t>217-747-9228</t>
  </si>
  <si>
    <t>227 W. Jefferson Blvd., Rm 1120</t>
  </si>
  <si>
    <t>575 N. Pennsylvania</t>
  </si>
  <si>
    <t>812-895-7390</t>
  </si>
  <si>
    <t>9376 Castlegate Dr.</t>
  </si>
  <si>
    <t>Estoops@indot.in.gov</t>
  </si>
  <si>
    <t>knovak@indot.in.gov</t>
  </si>
  <si>
    <t>mmathas@indot.in.gov</t>
  </si>
  <si>
    <t>sgibbs@hanson-inc.com</t>
  </si>
  <si>
    <t>sbowman@indot.in.gov</t>
  </si>
  <si>
    <t>8790 Purdue Road</t>
  </si>
  <si>
    <t>3502 Woodview Trace, Suite 150</t>
  </si>
  <si>
    <t>8735 West Higgins Rd., Suite 400</t>
  </si>
  <si>
    <t>773-458-2823</t>
  </si>
  <si>
    <t>Greg.Quartucci@cardno.com</t>
  </si>
  <si>
    <t>Loogootee</t>
  </si>
  <si>
    <t>dwiggins@rtccom.net</t>
  </si>
  <si>
    <t>Jeffersonville</t>
  </si>
  <si>
    <t>Byerly, Jaime</t>
  </si>
  <si>
    <t>Jones, Irish</t>
  </si>
  <si>
    <t xml:space="preserve">George, Robert </t>
  </si>
  <si>
    <t>Schuster, Matt</t>
  </si>
  <si>
    <t>mschuster@jpr1source.com</t>
  </si>
  <si>
    <t>Jones, Petrie, Rafinski</t>
  </si>
  <si>
    <t>Southbend</t>
  </si>
  <si>
    <t xml:space="preserve">Empower Results </t>
  </si>
  <si>
    <t>Boot, Kyle</t>
  </si>
  <si>
    <t>1501 West Washington Street</t>
  </si>
  <si>
    <t>Mouser, Ann M</t>
  </si>
  <si>
    <t>annmouser@sbcglobal.net</t>
  </si>
  <si>
    <t>9511 East 96th Street</t>
  </si>
  <si>
    <t>317-585-0834</t>
  </si>
  <si>
    <t>Smith, Brian</t>
  </si>
  <si>
    <t>312-304-1023</t>
  </si>
  <si>
    <t>CHA Companies</t>
  </si>
  <si>
    <t>Date NEPA Certified</t>
  </si>
  <si>
    <t>Date CE Certified</t>
  </si>
  <si>
    <t xml:space="preserve"> </t>
  </si>
  <si>
    <t>Barletta, Molly</t>
  </si>
  <si>
    <t>Jabo, Michael</t>
  </si>
  <si>
    <t>Keith, Colin</t>
  </si>
  <si>
    <t>n</t>
  </si>
  <si>
    <t>Kaskaskia Engineering Group, LLC</t>
  </si>
  <si>
    <t>Franco, Daniel</t>
  </si>
  <si>
    <t>Campbell, Michael</t>
  </si>
  <si>
    <t>Crutchfield, Brett</t>
  </si>
  <si>
    <t>Khan, Asfahan</t>
  </si>
  <si>
    <t>Bowman, Nathan</t>
  </si>
  <si>
    <t>Thomas, Randall</t>
  </si>
  <si>
    <t>3 HMB Circle</t>
  </si>
  <si>
    <t>317-501-0790</t>
  </si>
  <si>
    <t>Townsend, Daniel</t>
  </si>
  <si>
    <t>Fleck, Danika</t>
  </si>
  <si>
    <t>Arkansas State Highway</t>
  </si>
  <si>
    <t>Crane Environmental Services</t>
  </si>
  <si>
    <t>Belleville</t>
  </si>
  <si>
    <t>Beck, Jennifer</t>
  </si>
  <si>
    <t>317-232-0911</t>
  </si>
  <si>
    <t>Jbeck@Indot.in.gov</t>
  </si>
  <si>
    <t>Beck, Mark</t>
  </si>
  <si>
    <t>3417 Sherman Drive</t>
  </si>
  <si>
    <t>mbeck@crossroadengineers.com</t>
  </si>
  <si>
    <t>AZTEC Eng</t>
  </si>
  <si>
    <t>4561 E. McDowell Road</t>
  </si>
  <si>
    <t>Phoenix</t>
  </si>
  <si>
    <t>618-233-5877</t>
  </si>
  <si>
    <t>Garms, Adam</t>
  </si>
  <si>
    <t>Transportation Jacobs</t>
  </si>
  <si>
    <t>Adam.Garms@jacobs.com</t>
  </si>
  <si>
    <t>Valparaiso</t>
  </si>
  <si>
    <t>Miller, Jessica</t>
  </si>
  <si>
    <t>Miller, Tamara</t>
  </si>
  <si>
    <t>Tamara.Miller@cardno.com</t>
  </si>
  <si>
    <t>Rehder, Crystal</t>
  </si>
  <si>
    <t>crehder@indot.in.gov</t>
  </si>
  <si>
    <t>Ruble, Jon</t>
  </si>
  <si>
    <t>Shirely, Mike</t>
  </si>
  <si>
    <t>mshirley@aztec.us</t>
  </si>
  <si>
    <t>Snell, Samuel</t>
  </si>
  <si>
    <t>Todd, Kristi</t>
  </si>
  <si>
    <t>Webb, David</t>
  </si>
  <si>
    <t>dwebb@aztec.us</t>
  </si>
  <si>
    <t>McNeil, Michael</t>
  </si>
  <si>
    <t>317-232-0223</t>
  </si>
  <si>
    <t>mmcneil@indot.in.gov</t>
  </si>
  <si>
    <t>Thompson, Rebecca</t>
  </si>
  <si>
    <t>Giffin, Toni</t>
  </si>
  <si>
    <t>Mgrovak@lochgroup.com</t>
  </si>
  <si>
    <t>Dtownsend@lochgroup.com</t>
  </si>
  <si>
    <t>Harrington, Susan</t>
  </si>
  <si>
    <t>Evans, Julie</t>
  </si>
  <si>
    <t>Aberra, Achalew</t>
  </si>
  <si>
    <t>AABerra@indot.in.gov</t>
  </si>
  <si>
    <t>Jack, Laura</t>
  </si>
  <si>
    <t>260-969-8262</t>
  </si>
  <si>
    <t>jturner2@idem.in.gov</t>
  </si>
  <si>
    <t>INDOT-Greenfield</t>
  </si>
  <si>
    <t>Napier, Jennifer</t>
  </si>
  <si>
    <t>Zip Code</t>
  </si>
  <si>
    <t>317-616-4663</t>
  </si>
  <si>
    <t>daniel.j.miller@parsons.com</t>
  </si>
  <si>
    <t>Killian, Paul</t>
  </si>
  <si>
    <t>The Troyer Group, Inc.</t>
  </si>
  <si>
    <t>550 S. Union Street</t>
  </si>
  <si>
    <t>Mishawaka</t>
  </si>
  <si>
    <t>Rominger,  Greg</t>
  </si>
  <si>
    <t>251 N. Illinois Str, Ste 920</t>
  </si>
  <si>
    <t>grominger@burnip.com</t>
  </si>
  <si>
    <t>Dickerson, Margaret</t>
  </si>
  <si>
    <t>AZ</t>
  </si>
  <si>
    <t>317-616-4693</t>
  </si>
  <si>
    <t>Day, Nate</t>
  </si>
  <si>
    <t>IndyGo</t>
  </si>
  <si>
    <t>Terpstra, Doug</t>
  </si>
  <si>
    <t>kboot@rqaw.com</t>
  </si>
  <si>
    <t>jdabkowski@rqaw.com</t>
  </si>
  <si>
    <t>317-815-7231</t>
  </si>
  <si>
    <t>jbyerly@rqaw.com</t>
  </si>
  <si>
    <t>Sumner, Lana</t>
  </si>
  <si>
    <t>lsumner@cmtengr.com</t>
  </si>
  <si>
    <t>Summers, Terry</t>
  </si>
  <si>
    <t>Hook, Ruth</t>
  </si>
  <si>
    <t>Castle, Susan</t>
  </si>
  <si>
    <t>Flynn, Virginia</t>
  </si>
  <si>
    <t xml:space="preserve">Zuercher, Shannon </t>
  </si>
  <si>
    <t>slhill203@gmail.com</t>
  </si>
  <si>
    <t>rconnolly@hntb.com</t>
  </si>
  <si>
    <t>208 E. Main St. Suite 100</t>
  </si>
  <si>
    <t>317-468-8279</t>
  </si>
  <si>
    <t>317-492-9159</t>
  </si>
  <si>
    <t>317-417-7594</t>
  </si>
  <si>
    <t>330-258-9920</t>
  </si>
  <si>
    <t>sdavies@chacompanies.com</t>
  </si>
  <si>
    <t>rick.fitch@burgessniple.com</t>
  </si>
  <si>
    <t>317-443-9949</t>
  </si>
  <si>
    <t>317-446-4862</t>
  </si>
  <si>
    <t>Cardno</t>
  </si>
  <si>
    <t>david.glista@cardno.com</t>
  </si>
  <si>
    <t>3901 Industrial Blvd.</t>
  </si>
  <si>
    <t>317-829-9635</t>
  </si>
  <si>
    <t>gottschalkmm@cdmsmith.com</t>
  </si>
  <si>
    <t>317-672-7577</t>
  </si>
  <si>
    <t>317-843-0022</t>
  </si>
  <si>
    <t>llawlor@fveng.com</t>
  </si>
  <si>
    <t>gmoushon@b-l-n.com</t>
  </si>
  <si>
    <t>317-780-7182</t>
  </si>
  <si>
    <t>317-847-4750</t>
  </si>
  <si>
    <t>317-773-9770</t>
  </si>
  <si>
    <t>812-455-1116</t>
  </si>
  <si>
    <t>kahrenholtz@kaskakiaeng.com</t>
  </si>
  <si>
    <t>317-702-7291</t>
  </si>
  <si>
    <t>dave@heartlandmpo.org</t>
  </si>
  <si>
    <t>vbrack@envsi.com</t>
  </si>
  <si>
    <t>Patrick.Delp@clarkdietz.com</t>
  </si>
  <si>
    <t>724-612-3950</t>
  </si>
  <si>
    <t>cory_grayburn@parsons.com</t>
  </si>
  <si>
    <t>317-663-8190</t>
  </si>
  <si>
    <t>mhamman@mbakerintl.com</t>
  </si>
  <si>
    <t>317-218-4728</t>
  </si>
  <si>
    <t>317-319-9628</t>
  </si>
  <si>
    <t>312-575-3918</t>
  </si>
  <si>
    <t>jpeyton@mbakerintl.com</t>
  </si>
  <si>
    <t>rthomas@hmbpe.com</t>
  </si>
  <si>
    <t>317-254-9686</t>
  </si>
  <si>
    <t>219-218-7676</t>
  </si>
  <si>
    <t>Wright, Kristy</t>
  </si>
  <si>
    <t>MBarletta@kaskaskiaeng.com</t>
  </si>
  <si>
    <t>VFlynn@kaskaskiaeng.com</t>
  </si>
  <si>
    <t>Stone, Jason</t>
  </si>
  <si>
    <t>317-917-5357</t>
  </si>
  <si>
    <t>tnmiller@HNTB.com</t>
  </si>
  <si>
    <t>Troy</t>
  </si>
  <si>
    <t>PO Box 403</t>
  </si>
  <si>
    <t>Brookston</t>
  </si>
  <si>
    <t>765-563-8046</t>
  </si>
  <si>
    <t>bhope@structurepoint.com</t>
  </si>
  <si>
    <t>Hope, Briana</t>
  </si>
  <si>
    <t>South, Paul</t>
  </si>
  <si>
    <t>Spiess, Jessica</t>
  </si>
  <si>
    <t>Curry, Jennifer</t>
  </si>
  <si>
    <t>Beauchamp, Tomas</t>
  </si>
  <si>
    <t>PSouth@indot.in.gov</t>
  </si>
  <si>
    <t>JCurry1@indot.in.gov</t>
  </si>
  <si>
    <t>TBeauchamp@indot.in.gov</t>
  </si>
  <si>
    <t>41 W 300 N</t>
  </si>
  <si>
    <t>32 S Broadway St</t>
  </si>
  <si>
    <t>219-325-7540</t>
  </si>
  <si>
    <t>219-325-7539</t>
  </si>
  <si>
    <t>Lochmueller Group</t>
  </si>
  <si>
    <t>812-479-6262</t>
  </si>
  <si>
    <t>aball@vsengineering.com</t>
  </si>
  <si>
    <t>AES Services</t>
  </si>
  <si>
    <t>284 Joliet Road</t>
  </si>
  <si>
    <t>219-462-2015</t>
  </si>
  <si>
    <t>zaljobeh@gmail.com</t>
  </si>
  <si>
    <t>Staffeld, Susan</t>
  </si>
  <si>
    <t>Aljobeh, Zuhdi</t>
  </si>
  <si>
    <t>Ammerman, Caroline</t>
  </si>
  <si>
    <t>Asbury, Caleb</t>
  </si>
  <si>
    <t>Biggio, Elizabet</t>
  </si>
  <si>
    <t>Bobeck, Martin</t>
  </si>
  <si>
    <t>Boits, Leah</t>
  </si>
  <si>
    <t>Casler, Lisa</t>
  </si>
  <si>
    <t>Clements, Edward</t>
  </si>
  <si>
    <t>Del Real, Monica</t>
  </si>
  <si>
    <t>Ewing, Elizabeth</t>
  </si>
  <si>
    <t>Jean, Robert</t>
  </si>
  <si>
    <t>Landry, James</t>
  </si>
  <si>
    <t>McLane, Kevin</t>
  </si>
  <si>
    <t>Quigg, Gary</t>
  </si>
  <si>
    <t>Raman, Samir</t>
  </si>
  <si>
    <t>Reid, Adrian</t>
  </si>
  <si>
    <t>Smith, Amy</t>
  </si>
  <si>
    <t>Ellingson, Eric</t>
  </si>
  <si>
    <t>Erdmann, Jami</t>
  </si>
  <si>
    <t>Nikides, Harry</t>
  </si>
  <si>
    <t>Ober, Mark</t>
  </si>
  <si>
    <t>Rodewald, Andrew</t>
  </si>
  <si>
    <t>Skiver, Tim</t>
  </si>
  <si>
    <t xml:space="preserve">Stantec </t>
  </si>
  <si>
    <t>Caroline.Ammerman@stantec.com</t>
  </si>
  <si>
    <t>Caleb.asbury@davey.com</t>
  </si>
  <si>
    <t>Ebiggio@bfsengr.com</t>
  </si>
  <si>
    <t>Global Engineering &amp; land</t>
  </si>
  <si>
    <t>mbobcek@global-landsurveying.com</t>
  </si>
  <si>
    <t>11687 Lebanon Road</t>
  </si>
  <si>
    <t>513-619-6454</t>
  </si>
  <si>
    <t>219-325-7484</t>
  </si>
  <si>
    <t>jerdmann@indot.in.gov</t>
  </si>
  <si>
    <t>arodewald@noblesville.in.us</t>
  </si>
  <si>
    <t>1811 Executive Drive Suites C_D</t>
  </si>
  <si>
    <t>217-218-4604</t>
  </si>
  <si>
    <t>Rjean@envsi.com</t>
  </si>
  <si>
    <t>260-969-8315</t>
  </si>
  <si>
    <t>mober@Indot.in.gov</t>
  </si>
  <si>
    <t>812-895-7385</t>
  </si>
  <si>
    <t>Kedavis@indot.in.gov</t>
  </si>
  <si>
    <t>Gquigg@lochgroup.com</t>
  </si>
  <si>
    <t>Earth Source Inc</t>
  </si>
  <si>
    <t>14921 Hand Road</t>
  </si>
  <si>
    <t>812-759-4107</t>
  </si>
  <si>
    <t>Jeanette@global-landsurveying.com</t>
  </si>
  <si>
    <t>Areid@aztec.us</t>
  </si>
  <si>
    <t>eric@earthsourceinc.net</t>
  </si>
  <si>
    <t>hnikides@ascgroup.net</t>
  </si>
  <si>
    <t>tim@earthsourceinc.net</t>
  </si>
  <si>
    <t>Spolar, Erica</t>
  </si>
  <si>
    <t>Hampton, Lenzini Renwich</t>
  </si>
  <si>
    <t>847-697-6700</t>
  </si>
  <si>
    <t>espolar@hlreng.com</t>
  </si>
  <si>
    <t>McSwane, Amy</t>
  </si>
  <si>
    <t>amcswane@hlreng.com</t>
  </si>
  <si>
    <t>Gill, Steve</t>
  </si>
  <si>
    <t>sgill@fpbhonline.com</t>
  </si>
  <si>
    <t>HDR</t>
  </si>
  <si>
    <t>Summers, Stephan</t>
  </si>
  <si>
    <t>Hockaday, Jackie</t>
  </si>
  <si>
    <t>219-325-7529</t>
  </si>
  <si>
    <t>Shrader, Lisa</t>
  </si>
  <si>
    <t>219-325-7522</t>
  </si>
  <si>
    <t>LSHRADER@indot.in.gov</t>
  </si>
  <si>
    <t>Peterson, Jessica</t>
  </si>
  <si>
    <t>317-608-2730</t>
  </si>
  <si>
    <t>Meeks, Nickolas</t>
  </si>
  <si>
    <t>812-895-7397</t>
  </si>
  <si>
    <t>Nmeeks@indot.in.gov</t>
  </si>
  <si>
    <t>Krueckeberg, John</t>
  </si>
  <si>
    <t>219-325-7520</t>
  </si>
  <si>
    <t>jkrueckeberg@indot.in.gov</t>
  </si>
  <si>
    <t>Krukenberg, Karl</t>
  </si>
  <si>
    <t>Lacey, Heather</t>
  </si>
  <si>
    <t>Roos, Clint</t>
  </si>
  <si>
    <t>N/A</t>
  </si>
  <si>
    <t>croos@midwesterneng.com</t>
  </si>
  <si>
    <t>Rummel, Matt</t>
  </si>
  <si>
    <t>mrummel@cbbel-in.com</t>
  </si>
  <si>
    <t>Bishop, Ann</t>
  </si>
  <si>
    <t>Corbin, Daniel</t>
  </si>
  <si>
    <t>Goldbach, Jason</t>
  </si>
  <si>
    <t>Jason@weintrautinc.com</t>
  </si>
  <si>
    <t>Jasinski, Kevin</t>
  </si>
  <si>
    <t>Stevens, Caitlin</t>
  </si>
  <si>
    <t>cstevens@macog.org</t>
  </si>
  <si>
    <t>Taylor, Ashley</t>
  </si>
  <si>
    <t>Wade, Murray</t>
  </si>
  <si>
    <t>wademc@cdmsmith.com</t>
  </si>
  <si>
    <t>Wilczynski, Donovan</t>
  </si>
  <si>
    <t>dwilczynski@indot.in.gov</t>
  </si>
  <si>
    <t>Winningham, Bruce</t>
  </si>
  <si>
    <t>bwinningham@keramida.com</t>
  </si>
  <si>
    <t>Bislich, Jeff</t>
  </si>
  <si>
    <t>Speckman, Olivia</t>
  </si>
  <si>
    <t>Darrah, Taylor</t>
  </si>
  <si>
    <t>Tdarrah@indot.in.gov</t>
  </si>
  <si>
    <t>765-423-9242</t>
  </si>
  <si>
    <t>20 North Third Street</t>
  </si>
  <si>
    <t>Metric Environmental, LLC</t>
  </si>
  <si>
    <t>susanc@metricenv.com</t>
  </si>
  <si>
    <t>jessicap@metricenv.com</t>
  </si>
  <si>
    <t>vincee@metricenv.com</t>
  </si>
  <si>
    <t>irishj@metricenv.com</t>
  </si>
  <si>
    <t>samirr@metricenv.com</t>
  </si>
  <si>
    <t>amys@metricenv.com</t>
  </si>
  <si>
    <t>kennitaj@metricenv.com</t>
  </si>
  <si>
    <t>317-983-5328</t>
  </si>
  <si>
    <t>317-608-2724</t>
  </si>
  <si>
    <t>317-608-2740</t>
  </si>
  <si>
    <t>317-567-9059</t>
  </si>
  <si>
    <t>317-912-1486</t>
  </si>
  <si>
    <t>317-608-5017</t>
  </si>
  <si>
    <t>Jones, Kennita</t>
  </si>
  <si>
    <t>Dysico, Grace</t>
  </si>
  <si>
    <t>Transystem</t>
  </si>
  <si>
    <t>gldysico@transystems.com</t>
  </si>
  <si>
    <t>Blakesley, Jaime</t>
  </si>
  <si>
    <t>Cebulski, Jarrod</t>
  </si>
  <si>
    <t>219-413-7103</t>
  </si>
  <si>
    <t>Jcebulski@patrickco.com</t>
  </si>
  <si>
    <t>Falk, Marty</t>
  </si>
  <si>
    <t>608-620-6182</t>
  </si>
  <si>
    <t>mfalk@sehinc.com</t>
  </si>
  <si>
    <t>Falls, Ryan</t>
  </si>
  <si>
    <t>Rfalls@Indot.in.gov</t>
  </si>
  <si>
    <t>jhockaday@Indot.in.gov</t>
  </si>
  <si>
    <t>Marriott, Hannah</t>
  </si>
  <si>
    <t>Metz, Brian</t>
  </si>
  <si>
    <t>bsmetz@transystems.com</t>
  </si>
  <si>
    <t>Olson, Ken</t>
  </si>
  <si>
    <t>Kolson@structurepoint.com</t>
  </si>
  <si>
    <t>Peters, Matt</t>
  </si>
  <si>
    <t>Allen County</t>
  </si>
  <si>
    <t>260-449-7309</t>
  </si>
  <si>
    <t>matt.peters@co.allen.in.us</t>
  </si>
  <si>
    <t>Port, Juliet</t>
  </si>
  <si>
    <t>Juliet.Port@Parsons.com</t>
  </si>
  <si>
    <t>Quandt, Kyle C</t>
  </si>
  <si>
    <t>Kyle.quandt@co.allen.in.us</t>
  </si>
  <si>
    <t>Radcliff, Christian</t>
  </si>
  <si>
    <t>Reid, Janice</t>
  </si>
  <si>
    <t>773-380-7919</t>
  </si>
  <si>
    <t>Janice.Reid@hdrinc.com</t>
  </si>
  <si>
    <t>KCI Technologies</t>
  </si>
  <si>
    <t>Slack, Ryan</t>
  </si>
  <si>
    <t>877-746-0749</t>
  </si>
  <si>
    <t>rslack@cecinc.com</t>
  </si>
  <si>
    <t>Steiner, Michael</t>
  </si>
  <si>
    <t>Cash Waggner &amp; Associates</t>
  </si>
  <si>
    <t>812-634-5015</t>
  </si>
  <si>
    <t>msteiner@cashwaggner.com</t>
  </si>
  <si>
    <t>Werner, Lynette</t>
  </si>
  <si>
    <t>219-325-7530</t>
  </si>
  <si>
    <t>lwerner@indot.in.gov</t>
  </si>
  <si>
    <t>tgiddens@keramida.com</t>
  </si>
  <si>
    <t>Fohey-Breting, Nicole</t>
  </si>
  <si>
    <t xml:space="preserve">Indianapolis, </t>
  </si>
  <si>
    <t>NFoheyBreting@indot.in.gov</t>
  </si>
  <si>
    <t>Meyer, Michele</t>
  </si>
  <si>
    <t>323 Main Street Suite E</t>
  </si>
  <si>
    <t>217-747-9309</t>
  </si>
  <si>
    <t>Houston, Tami</t>
  </si>
  <si>
    <t>City of Fishers</t>
  </si>
  <si>
    <t>One Municipal Drive</t>
  </si>
  <si>
    <t>Fisher</t>
  </si>
  <si>
    <t>317-595-3412</t>
  </si>
  <si>
    <t>hoiustont@fishers.in.us</t>
  </si>
  <si>
    <t>Il</t>
  </si>
  <si>
    <t>Vachet, Wendy</t>
  </si>
  <si>
    <t>Michael Baker International</t>
  </si>
  <si>
    <t>200 W Adams Suite 2800</t>
  </si>
  <si>
    <t>757-630-2430</t>
  </si>
  <si>
    <t>wendy.vachet@mbakerintl.com</t>
  </si>
  <si>
    <t>Furgason,  Jamie</t>
  </si>
  <si>
    <t>dnfranco@francoengineers.com</t>
  </si>
  <si>
    <t>WSP</t>
  </si>
  <si>
    <t>4668 Pearcrest Way</t>
  </si>
  <si>
    <t>mpeterson@vsengineering.com</t>
  </si>
  <si>
    <t xml:space="preserve">johnellison.kcg@gmail.com </t>
  </si>
  <si>
    <t>111 Monument Circle Suite 1200</t>
  </si>
  <si>
    <t>kgillette@HNTB.com</t>
  </si>
  <si>
    <t>Clayton, Juliana</t>
  </si>
  <si>
    <t>Alexander, Kelyn</t>
  </si>
  <si>
    <t>Batta, Nick</t>
  </si>
  <si>
    <t>mbatta@cmtengr.com</t>
  </si>
  <si>
    <t>Bishop, Seth</t>
  </si>
  <si>
    <t>Redwing Ecological Services Inc</t>
  </si>
  <si>
    <t>sbishop@redwingeco.com</t>
  </si>
  <si>
    <t>Bonds, Cinda</t>
  </si>
  <si>
    <t>Cbonds@lochgroup.com</t>
  </si>
  <si>
    <t>Mbrendel@lochgroup.com</t>
  </si>
  <si>
    <t>Cooper, Nicolas</t>
  </si>
  <si>
    <t>Dutton, Josh</t>
  </si>
  <si>
    <t>HTC Env</t>
  </si>
  <si>
    <t>j.dutton@htcenviro.com</t>
  </si>
  <si>
    <t>Fivecoat, Douglas</t>
  </si>
  <si>
    <t>dfivecoat@weintratinc.com</t>
  </si>
  <si>
    <t>Ford, Harlan</t>
  </si>
  <si>
    <t>Gill, Carla</t>
  </si>
  <si>
    <t>Sesco</t>
  </si>
  <si>
    <t>carla@sescogroup.com</t>
  </si>
  <si>
    <t>Gorsuch, Stacey</t>
  </si>
  <si>
    <t>Stacey.Gorsuch@co.allen.in.us</t>
  </si>
  <si>
    <t>Grisel, Aaron</t>
  </si>
  <si>
    <t>tgrisel@HNTB.com</t>
  </si>
  <si>
    <t>Hamidovic, Sara</t>
  </si>
  <si>
    <t>Vet Environmental Engineering</t>
  </si>
  <si>
    <t>sara@vet-env.com</t>
  </si>
  <si>
    <t>Hennessey, Ryan</t>
  </si>
  <si>
    <t>ryanh@metricenv.com</t>
  </si>
  <si>
    <t>Hughes, Bethany</t>
  </si>
  <si>
    <t>bhughes@weintrautinc.com</t>
  </si>
  <si>
    <t>Johnson, Mark</t>
  </si>
  <si>
    <t>Ciorba Group Inc</t>
  </si>
  <si>
    <t>mjohnson@ciorba.com</t>
  </si>
  <si>
    <t>Leffel, Victoria</t>
  </si>
  <si>
    <t>Vleffel@indot.in.gov</t>
  </si>
  <si>
    <t>Konicki, Leah</t>
  </si>
  <si>
    <t>lkonicki@ascgroup.net</t>
  </si>
  <si>
    <t>McElroy, Matt</t>
  </si>
  <si>
    <t>mmcelroy@crossroadengineers.com</t>
  </si>
  <si>
    <t>Morrison, Faith</t>
  </si>
  <si>
    <t>Norrick, Christine</t>
  </si>
  <si>
    <t>Porter, Liz</t>
  </si>
  <si>
    <t>S&amp;ME</t>
  </si>
  <si>
    <t>Lporter@smeinc.com</t>
  </si>
  <si>
    <t>Ross, Anthony</t>
  </si>
  <si>
    <t>ARoss3@indot.in.gov</t>
  </si>
  <si>
    <t>Rowley, Jason</t>
  </si>
  <si>
    <t>Jrowley@hanson-inc.com</t>
  </si>
  <si>
    <t>Sharkey, Ashley</t>
  </si>
  <si>
    <t>Thede, Jacob</t>
  </si>
  <si>
    <t>jthede@bollingerlach.com</t>
  </si>
  <si>
    <t>Wood, Karen</t>
  </si>
  <si>
    <t>812-204-5862</t>
  </si>
  <si>
    <t xml:space="preserve">102 Champion Circle </t>
  </si>
  <si>
    <t>Mo</t>
  </si>
  <si>
    <t>812-755-4147</t>
  </si>
  <si>
    <t>8735 W. Higgins Suite 400</t>
  </si>
  <si>
    <t>317-492-9162</t>
  </si>
  <si>
    <t>200 East Berry Street Suite 230</t>
  </si>
  <si>
    <t>333 Pierce Road Suite 200</t>
  </si>
  <si>
    <t>Itasca</t>
  </si>
  <si>
    <t>630-438-6400</t>
  </si>
  <si>
    <t xml:space="preserve">525 West Washington Street </t>
  </si>
  <si>
    <t>380 Shepard Drive</t>
  </si>
  <si>
    <t>Elgin</t>
  </si>
  <si>
    <t>1139 S Fourth Street</t>
  </si>
  <si>
    <t>502-625-3009</t>
  </si>
  <si>
    <t>341 West Sample Road</t>
  </si>
  <si>
    <t>352-256-1962</t>
  </si>
  <si>
    <t>125 West 11th  Street</t>
  </si>
  <si>
    <t>765-642-1581</t>
  </si>
  <si>
    <t>773-355-2948</t>
  </si>
  <si>
    <t>Brendel, Matt</t>
  </si>
  <si>
    <t>317-334-6807</t>
  </si>
  <si>
    <t>ccosta@lochgroup.com</t>
  </si>
  <si>
    <t>Mullen, Ellen</t>
  </si>
  <si>
    <t>dterpstra@ascgroup.net</t>
  </si>
  <si>
    <t>gaweilbaker@gmail.com</t>
  </si>
  <si>
    <t>Boone, Paul</t>
  </si>
  <si>
    <t>1030 Spring Street</t>
  </si>
  <si>
    <t>812-599-3619</t>
  </si>
  <si>
    <t>pboone@indot.in.gov</t>
  </si>
  <si>
    <t>317-815-7200</t>
  </si>
  <si>
    <t>rbrooks@rqaw.com</t>
  </si>
  <si>
    <t>Christensen, Stephanie</t>
  </si>
  <si>
    <t>EMCS, Inc</t>
  </si>
  <si>
    <t>500 North 17th Avenue</t>
  </si>
  <si>
    <t>Wausau</t>
  </si>
  <si>
    <t>715-845-1081</t>
  </si>
  <si>
    <t>schristensen@emcsinc.com</t>
  </si>
  <si>
    <t>Fuller, Brian</t>
  </si>
  <si>
    <t>bfuller@rqaw.com</t>
  </si>
  <si>
    <t>Heine, Zack</t>
  </si>
  <si>
    <t>Amereco INC</t>
  </si>
  <si>
    <t>54 Michigan Avenue</t>
  </si>
  <si>
    <t>219-531-0531</t>
  </si>
  <si>
    <t>Hinkle, Meghan</t>
  </si>
  <si>
    <t>Mhinkle@indot.in.gov</t>
  </si>
  <si>
    <t>Iddings, Josh</t>
  </si>
  <si>
    <t>Jiddings@structurepoint.com</t>
  </si>
  <si>
    <t>Jett, Marie</t>
  </si>
  <si>
    <t>765-361-5224</t>
  </si>
  <si>
    <t>Jones, Valerie</t>
  </si>
  <si>
    <t>Valerie.Jones@wsp.com</t>
  </si>
  <si>
    <t>Franklin</t>
  </si>
  <si>
    <t>Lane, Steve</t>
  </si>
  <si>
    <t>Steve.Lane@wsp.com</t>
  </si>
  <si>
    <t>Lewis, Kirsten</t>
  </si>
  <si>
    <t>AP engineering &amp; Consulting</t>
  </si>
  <si>
    <t>Montano, Leigh</t>
  </si>
  <si>
    <t>9376 castlegate Drive</t>
  </si>
  <si>
    <t>Pusti, Mary</t>
  </si>
  <si>
    <t>Treece@hanson-inc.com</t>
  </si>
  <si>
    <t>Sims, Kelly</t>
  </si>
  <si>
    <t>773-867-7209</t>
  </si>
  <si>
    <t>Kelly.sims@hdrinc.com</t>
  </si>
  <si>
    <t>Tallamraju, Satya</t>
  </si>
  <si>
    <t>9200 Calumet Avenue Suite N300</t>
  </si>
  <si>
    <t>219-513-2510</t>
  </si>
  <si>
    <t>stallamraju@sehinc.com</t>
  </si>
  <si>
    <t>Toombs, Aaron</t>
  </si>
  <si>
    <t>2409 E 35th Street</t>
  </si>
  <si>
    <t>765-810-7084</t>
  </si>
  <si>
    <t>aaron.toombs@ucindy.com</t>
  </si>
  <si>
    <t>Vincent, Karla</t>
  </si>
  <si>
    <t>219-325-7479</t>
  </si>
  <si>
    <t>Kvincent@Indot.in.gov</t>
  </si>
  <si>
    <t>Heuer, Timothy</t>
  </si>
  <si>
    <t>Brooks, Randall</t>
  </si>
  <si>
    <t>8550 W. Bryn Mawr Ave., Suite 900</t>
  </si>
  <si>
    <t>312 Elm Street, Suite 820</t>
  </si>
  <si>
    <t xml:space="preserve">OH </t>
  </si>
  <si>
    <t>513-639-2100</t>
  </si>
  <si>
    <t>Elmore (O'Brien), Summer</t>
  </si>
  <si>
    <t>selmore@chacompanies.com</t>
  </si>
  <si>
    <t>9120  Harrison Park Court</t>
  </si>
  <si>
    <t>idalal@jsengr.com</t>
  </si>
  <si>
    <t>317-467-3411</t>
  </si>
  <si>
    <t>Benefiel, David</t>
  </si>
  <si>
    <t>739 Main Street</t>
  </si>
  <si>
    <t>765-640-4201</t>
  </si>
  <si>
    <t>601 Franklin Street</t>
  </si>
  <si>
    <t>1-219-707-0228</t>
  </si>
  <si>
    <t>mikec@ucindy.com</t>
  </si>
  <si>
    <t>4970 Varsity Drive</t>
  </si>
  <si>
    <t>Lisle</t>
  </si>
  <si>
    <t>Lawrence</t>
  </si>
  <si>
    <t>317-545-5901</t>
  </si>
  <si>
    <t>312-261-5739</t>
  </si>
  <si>
    <t>312-261-5730</t>
  </si>
  <si>
    <t>kmawhinney@wightco.com</t>
  </si>
  <si>
    <t>2550 Corporate Exchange Dr., Suite 300</t>
  </si>
  <si>
    <t>614-901-2235</t>
  </si>
  <si>
    <t>rpaul@structurepoint.com</t>
  </si>
  <si>
    <t>GEI</t>
  </si>
  <si>
    <t>5225 Edgewater Drive</t>
  </si>
  <si>
    <t>Allendale</t>
  </si>
  <si>
    <t>616-844-8338</t>
  </si>
  <si>
    <t>krice@geiconsultants.com</t>
  </si>
  <si>
    <t>225 W. Washington St., 12th Floor</t>
  </si>
  <si>
    <t>773-505-9248</t>
  </si>
  <si>
    <t>McCann, Adin</t>
  </si>
  <si>
    <t>sharrington@HNTB.com</t>
  </si>
  <si>
    <t>Arroyo-Monroe, April</t>
  </si>
  <si>
    <t>Beaupre, Samantha</t>
  </si>
  <si>
    <t>sbeaupre@lochgroup.com</t>
  </si>
  <si>
    <t>Blad, Hannah</t>
  </si>
  <si>
    <t>hblad@lochgroup.com</t>
  </si>
  <si>
    <t>Bolyard, Megan</t>
  </si>
  <si>
    <t>765-361-5272</t>
  </si>
  <si>
    <t>MBolyard1@indot.in.gov</t>
  </si>
  <si>
    <t>Bonifacio, Shannon</t>
  </si>
  <si>
    <t>Carr, James</t>
  </si>
  <si>
    <t>Hydrophase</t>
  </si>
  <si>
    <t xml:space="preserve">jcarrhydro@sbcglobal.net </t>
  </si>
  <si>
    <t>Clark, Teresa</t>
  </si>
  <si>
    <t>402 West Washington Street W267</t>
  </si>
  <si>
    <t>317-232-3517</t>
  </si>
  <si>
    <t>Deline, Ryan</t>
  </si>
  <si>
    <t>rdeline@macog.com</t>
  </si>
  <si>
    <t>Douthett, Jason</t>
  </si>
  <si>
    <t>jdouthett@reltd.com</t>
  </si>
  <si>
    <t>Fraser, Cameron</t>
  </si>
  <si>
    <t>Grylewicz, Michael</t>
  </si>
  <si>
    <t>traffic Ops Building</t>
  </si>
  <si>
    <t>Mgrylewicz@indot.in.gov</t>
  </si>
  <si>
    <t>Hall, James</t>
  </si>
  <si>
    <t>jhall@l-henvironmental.com</t>
  </si>
  <si>
    <t>Higgins, Adam</t>
  </si>
  <si>
    <t>ahiggins@hwlochner.com</t>
  </si>
  <si>
    <t>Hollandsworth, Timothy</t>
  </si>
  <si>
    <t>Kelly, Clint</t>
  </si>
  <si>
    <t>CKelly1@indot.in.gov</t>
  </si>
  <si>
    <t>Kunkel, Chris</t>
  </si>
  <si>
    <t>ckunkel@lochgroup.coom</t>
  </si>
  <si>
    <t>Lee, Alexander</t>
  </si>
  <si>
    <t>Alexander.Lee@parsons.com</t>
  </si>
  <si>
    <t>812-524-3785</t>
  </si>
  <si>
    <t>Amantsch@Indot.in.gov</t>
  </si>
  <si>
    <t>Mason, Scott</t>
  </si>
  <si>
    <t>219-325-7523</t>
  </si>
  <si>
    <t>Smason@Indot.in.gov</t>
  </si>
  <si>
    <t>amccann@HNTB.com</t>
  </si>
  <si>
    <t>Meadows, Benjamin</t>
  </si>
  <si>
    <t>812-524-3928</t>
  </si>
  <si>
    <t>BeMeadows@indot.in.gov</t>
  </si>
  <si>
    <t>jkmiller@cmtengr.com</t>
  </si>
  <si>
    <t>Stout, Todd</t>
  </si>
  <si>
    <t>Tstout@structurepoint.com</t>
  </si>
  <si>
    <t>Waldner, David</t>
  </si>
  <si>
    <t>Palmer</t>
  </si>
  <si>
    <t>dwaldner@palmernet.com</t>
  </si>
  <si>
    <t>Wells, Marion</t>
  </si>
  <si>
    <t>mwells@cmtengr.com</t>
  </si>
  <si>
    <t>Wilson, Eric</t>
  </si>
  <si>
    <t>ewilson@hwlochner.com</t>
  </si>
  <si>
    <t>Zaccagnini, Gina</t>
  </si>
  <si>
    <t>gzaccagnini@RQAW.com</t>
  </si>
  <si>
    <t>BraMiller1@indot.in.gov</t>
  </si>
  <si>
    <t>Heustis, Ron</t>
  </si>
  <si>
    <t>Miller, Jennifer</t>
  </si>
  <si>
    <t>Winchester</t>
  </si>
  <si>
    <t>859-744-1218</t>
  </si>
  <si>
    <t>400 Shoppers Drive, P.O. Box 747</t>
  </si>
  <si>
    <t>Jeffrey.Spicer@cardno.com</t>
  </si>
  <si>
    <t>jeff.frantz@jacobs.com</t>
  </si>
  <si>
    <t>Christine.Norrick@jacobs.com</t>
  </si>
  <si>
    <t>317-558-8545</t>
  </si>
  <si>
    <t>317-588-1798</t>
  </si>
  <si>
    <t>317-490-0472</t>
  </si>
  <si>
    <t>lcasler@rqaw.com</t>
  </si>
  <si>
    <t>812-598-7228</t>
  </si>
  <si>
    <t>gconner@lochgroup.com</t>
  </si>
  <si>
    <t>608-620-6185</t>
  </si>
  <si>
    <t>nday@sehinc.com</t>
  </si>
  <si>
    <t>574-635-1338</t>
  </si>
  <si>
    <t>rduddleson@orbisec.com</t>
  </si>
  <si>
    <t>874-477-3404</t>
  </si>
  <si>
    <t>812-895-7326</t>
  </si>
  <si>
    <t>812-893-0642</t>
  </si>
  <si>
    <t>bethh@metricenv.com</t>
  </si>
  <si>
    <t>206-999-9348</t>
  </si>
  <si>
    <t>rhook@lochgroup.com</t>
  </si>
  <si>
    <t>jkieffner@lochgroup.com</t>
  </si>
  <si>
    <t>Alawson@rqaw.com</t>
  </si>
  <si>
    <t>317-917-5338</t>
  </si>
  <si>
    <t>cmeador@hntb.com</t>
  </si>
  <si>
    <t>614-433-7813</t>
  </si>
  <si>
    <t>317-981-4020</t>
  </si>
  <si>
    <t>765-894-0705</t>
  </si>
  <si>
    <t>313-963-3915</t>
  </si>
  <si>
    <t>steve.ott@wsp.com</t>
  </si>
  <si>
    <t>mriehle@lochgroup.com</t>
  </si>
  <si>
    <t>703-508-8654</t>
  </si>
  <si>
    <t>ruble.jon@gmail.com</t>
  </si>
  <si>
    <t>317-450-9175</t>
  </si>
  <si>
    <t>sams@metricenv.com</t>
  </si>
  <si>
    <t>847-997-1211</t>
  </si>
  <si>
    <t>susan.staffeld@ardot.gov</t>
  </si>
  <si>
    <t>501-569-2611</t>
  </si>
  <si>
    <t>317-697-5250</t>
  </si>
  <si>
    <t>tsummers@indot.in.gov</t>
  </si>
  <si>
    <t>812-524-3749</t>
  </si>
  <si>
    <t>317-492-9172</t>
  </si>
  <si>
    <t>Vale, Lisa</t>
  </si>
  <si>
    <t>602-391-5443</t>
  </si>
  <si>
    <t>ewenger@lochgroup.com</t>
  </si>
  <si>
    <t>260-227-2742</t>
  </si>
  <si>
    <t>ryeager@lochgroup.com</t>
  </si>
  <si>
    <t>8320 Craig Street</t>
  </si>
  <si>
    <t>City of Franklin</t>
  </si>
  <si>
    <t>jdupont@lochgroup.com</t>
  </si>
  <si>
    <t>Patrick Engineering</t>
  </si>
  <si>
    <t>AKattmann@lochgroup.com</t>
  </si>
  <si>
    <t>317-694-2051</t>
  </si>
  <si>
    <t>nbowman@hmbpe.com</t>
  </si>
  <si>
    <t xml:space="preserve">Dgoffinet@lochgroup.com </t>
  </si>
  <si>
    <t>Fishbeck, Thompson, Carr &amp; Huber</t>
  </si>
  <si>
    <t>517-887-4007</t>
  </si>
  <si>
    <t xml:space="preserve">wabutch@FTCH.com </t>
  </si>
  <si>
    <t>5913 Executive Drive, Suite 100</t>
  </si>
  <si>
    <t>Atkinson, Allison</t>
  </si>
  <si>
    <t>219-246-4245</t>
  </si>
  <si>
    <t>aatkinson@abonmarche.com</t>
  </si>
  <si>
    <t>Baker, Mindy</t>
  </si>
  <si>
    <t>812-521-3746</t>
  </si>
  <si>
    <t>mbaker2@indot.in.gov</t>
  </si>
  <si>
    <t>317-467-3910</t>
  </si>
  <si>
    <t>Berk, Jennifer</t>
  </si>
  <si>
    <t>Jberk@indot.in.gov</t>
  </si>
  <si>
    <t>Boulware, Karen</t>
  </si>
  <si>
    <t>636-200-5103</t>
  </si>
  <si>
    <t>Karen.boulware@woodplc.com</t>
  </si>
  <si>
    <t>15933 Clayton Road, Suite 215</t>
  </si>
  <si>
    <t>Ballwin</t>
  </si>
  <si>
    <t>8770 North Street Suite 110</t>
  </si>
  <si>
    <t>Fishers</t>
  </si>
  <si>
    <t>Diefenbaugh, Cedric</t>
  </si>
  <si>
    <t>41 W.300 N.</t>
  </si>
  <si>
    <t>Eckersley, Jaclyn</t>
  </si>
  <si>
    <t>317-474-5879</t>
  </si>
  <si>
    <t>jeckersley@cecinc.com</t>
  </si>
  <si>
    <t>Wood Enviro</t>
  </si>
  <si>
    <t>Graham, Mitchell</t>
  </si>
  <si>
    <t>Heck, Sara</t>
  </si>
  <si>
    <t>765-361-5231</t>
  </si>
  <si>
    <t>Sheck@indot.in.gov</t>
  </si>
  <si>
    <t>Langford Environment</t>
  </si>
  <si>
    <t>5301 Cunningham Drive</t>
  </si>
  <si>
    <t>812-483-2544</t>
  </si>
  <si>
    <t>langfordllc@gmail.com</t>
  </si>
  <si>
    <t>McCord, Beth</t>
  </si>
  <si>
    <t>Gray &amp; Pape</t>
  </si>
  <si>
    <t>5807 North Post Road</t>
  </si>
  <si>
    <t>317-541-8200</t>
  </si>
  <si>
    <t>Mcgill, Justus</t>
  </si>
  <si>
    <t>Jmgill@indot.in.gov</t>
  </si>
  <si>
    <t>Myers, Mike</t>
  </si>
  <si>
    <t>320 W 8th Street Suite 100</t>
  </si>
  <si>
    <t>812-606-7050</t>
  </si>
  <si>
    <t>Mmyers@aztec.us</t>
  </si>
  <si>
    <t>812-524-3973</t>
  </si>
  <si>
    <t>101 West Ohio Street, Suite 2121</t>
  </si>
  <si>
    <t>Poad, Doug</t>
  </si>
  <si>
    <t>Dpoad@tippecanoe.in.gov</t>
  </si>
  <si>
    <t>Reynolds, Bob</t>
  </si>
  <si>
    <t>Stantec</t>
  </si>
  <si>
    <t>8770 Guion Road</t>
  </si>
  <si>
    <t>317-876-8375</t>
  </si>
  <si>
    <t>bob.reynolds@stantec.com</t>
  </si>
  <si>
    <t>Roberts, Matt</t>
  </si>
  <si>
    <t>ataylor@indot.in.gov</t>
  </si>
  <si>
    <t>Walls, Steven</t>
  </si>
  <si>
    <t>765-361-5237</t>
  </si>
  <si>
    <t>Swalls@indot.in.gov</t>
  </si>
  <si>
    <t>ospeckman@v3co.com</t>
  </si>
  <si>
    <t>619 N Pennsylvania St.</t>
  </si>
  <si>
    <t>NIRCC</t>
  </si>
  <si>
    <t>317-522-9720</t>
  </si>
  <si>
    <t>120 S. Shortridge Rd</t>
  </si>
  <si>
    <t>sbranigin@indot.in.gov</t>
  </si>
  <si>
    <t>Tippecanoe County Area Plan Commission</t>
  </si>
  <si>
    <t>20 N. 3rd Street</t>
  </si>
  <si>
    <t>ssummers@troyergroup.com</t>
  </si>
  <si>
    <t>574-485-6270</t>
  </si>
  <si>
    <t>317-464-9523</t>
  </si>
  <si>
    <t>773-355-2974</t>
  </si>
  <si>
    <t>theuer@ciorba.com</t>
  </si>
  <si>
    <t>Tate, Amanda</t>
  </si>
  <si>
    <t>6011 W ST. Joseph Hwy</t>
  </si>
  <si>
    <t>517-886-7465</t>
  </si>
  <si>
    <t>Todd.Davis@wsp.com</t>
  </si>
  <si>
    <t>IWM Consulting Group</t>
  </si>
  <si>
    <t>7428 Rockville Road</t>
  </si>
  <si>
    <t>mhall@iwmconsult.com</t>
  </si>
  <si>
    <t xml:space="preserve">200 Nibco Parkway Suite200  </t>
  </si>
  <si>
    <t>V3 Companies</t>
  </si>
  <si>
    <t>heather.bobich@davey.com</t>
  </si>
  <si>
    <t>4209 Highway 41 North Suite 24</t>
  </si>
  <si>
    <t>812-909-0829</t>
  </si>
  <si>
    <t>ellen@crane-es-com</t>
  </si>
  <si>
    <t>1525 S. Sixth Street</t>
  </si>
  <si>
    <t>217-747-9231</t>
  </si>
  <si>
    <t>6135 west 400 North</t>
  </si>
  <si>
    <t>317-436-7529</t>
  </si>
  <si>
    <t>rgeorge@apecindy.com</t>
  </si>
  <si>
    <t>317-234-7209</t>
  </si>
  <si>
    <t>Earl, James</t>
  </si>
  <si>
    <t>CDM Smith, Inc.</t>
  </si>
  <si>
    <t>Bollmann, Krista</t>
  </si>
  <si>
    <t>Kbollmann@kaskaskiaeng.com</t>
  </si>
  <si>
    <t>in</t>
  </si>
  <si>
    <t>andrew@metricenv.com</t>
  </si>
  <si>
    <t>mdelreal@structurepoint.com</t>
  </si>
  <si>
    <t>201 N. Illinois Street, Suite 1700</t>
  </si>
  <si>
    <t>City of LaPorte</t>
  </si>
  <si>
    <t>Hall, Mandy</t>
  </si>
  <si>
    <t>jlaswell@graypape.com</t>
  </si>
  <si>
    <t>Bowman, Christina</t>
  </si>
  <si>
    <t>Fair, Terri</t>
  </si>
  <si>
    <t>Murray, Bridgette</t>
  </si>
  <si>
    <t>Mettler, Madeline</t>
  </si>
  <si>
    <t>4314 Fairhope Drive</t>
  </si>
  <si>
    <t>317-786-8915</t>
  </si>
  <si>
    <t>Kalexander3@indot.in.gov</t>
  </si>
  <si>
    <t>ben.harvey@cardno.com</t>
  </si>
  <si>
    <t>260-240-4662</t>
  </si>
  <si>
    <t>chocharoen@gaiconsultants.com</t>
  </si>
  <si>
    <t>317-436-9143</t>
  </si>
  <si>
    <t>R.Webb@gaiconsultants.com</t>
  </si>
  <si>
    <t>Apex Consulting &amp; Surveying</t>
  </si>
  <si>
    <t>260-755-5993</t>
  </si>
  <si>
    <t>Aaron@apexsurveying.net</t>
  </si>
  <si>
    <t>Little River Consultants</t>
  </si>
  <si>
    <t>9675 South CR 100 E</t>
  </si>
  <si>
    <t>Clayton</t>
  </si>
  <si>
    <t>rachele@littleriverconsultants.com</t>
  </si>
  <si>
    <t xml:space="preserve">hlacey@cmtengr.com </t>
  </si>
  <si>
    <t>Allen, Christopher</t>
  </si>
  <si>
    <t>CTL</t>
  </si>
  <si>
    <t>callen@ctleng.com</t>
  </si>
  <si>
    <t>Archer, Sarah</t>
  </si>
  <si>
    <t>Sarah.Archer@jabobs.com</t>
  </si>
  <si>
    <t>Burgoa, Brandon</t>
  </si>
  <si>
    <t>Brburgoa@indot.in.gov</t>
  </si>
  <si>
    <t>317-232-5218</t>
  </si>
  <si>
    <t>Clayborn. Richard</t>
  </si>
  <si>
    <t>rclayborn@ctleng.com</t>
  </si>
  <si>
    <t>Everhart, Sarah</t>
  </si>
  <si>
    <t>severhart@structurepoint.com</t>
  </si>
  <si>
    <t>Froderman, Bryce</t>
  </si>
  <si>
    <t>Bryce.Froderman@strand.com</t>
  </si>
  <si>
    <t>Grey, Morgan</t>
  </si>
  <si>
    <t>mgrey@structurepoint.com</t>
  </si>
  <si>
    <t>Hoover, Deborah</t>
  </si>
  <si>
    <t>Deb.Hoover@kci.com</t>
  </si>
  <si>
    <t>Hume, Holly</t>
  </si>
  <si>
    <t>Hhume@lochgroup.com</t>
  </si>
  <si>
    <t>Jagger, Eric</t>
  </si>
  <si>
    <t>Eric.Jagger@parsons.com</t>
  </si>
  <si>
    <t>Kauffmann, Danielle</t>
  </si>
  <si>
    <t>317-232-0582</t>
  </si>
  <si>
    <t>402 West Washington Street W274</t>
  </si>
  <si>
    <t>Dkauffmann@dnr.in.gov</t>
  </si>
  <si>
    <t>Kieffner, Ethan</t>
  </si>
  <si>
    <t>ekieffner@midwesterneng.com</t>
  </si>
  <si>
    <t>Kielaszek, Andrew</t>
  </si>
  <si>
    <t>akielaszek@cecinc.com</t>
  </si>
  <si>
    <t>Kraushar, Matt</t>
  </si>
  <si>
    <t>317-232-5509</t>
  </si>
  <si>
    <t>Mkraushar@indot.in.gov</t>
  </si>
  <si>
    <t>Mark, Sonia</t>
  </si>
  <si>
    <t>Sudexo/Riley</t>
  </si>
  <si>
    <t>soniamark@gmail.com</t>
  </si>
  <si>
    <t>Marucco, Preston</t>
  </si>
  <si>
    <t>Pmarucco@hanson-inc.com</t>
  </si>
  <si>
    <t>Maust, Kelly</t>
  </si>
  <si>
    <t>JeMiller1@indot.in.gov</t>
  </si>
  <si>
    <t>Morlock, Laura</t>
  </si>
  <si>
    <t>Starke Coutny HWY</t>
  </si>
  <si>
    <t>lmorlock@co.starke.in.us</t>
  </si>
  <si>
    <t>Perry, Leah</t>
  </si>
  <si>
    <t>Reust, Brenton</t>
  </si>
  <si>
    <t>Breust@lochgroup.com</t>
  </si>
  <si>
    <t>sritzler@co.starke.in.us</t>
  </si>
  <si>
    <t>Shaw, Anne</t>
  </si>
  <si>
    <t>Smith, Bradley</t>
  </si>
  <si>
    <t>bwsmith@dlz.com</t>
  </si>
  <si>
    <t>Taylor, Brynne</t>
  </si>
  <si>
    <t>Veach, Victoria</t>
  </si>
  <si>
    <t>Veldkamp, Keaton</t>
  </si>
  <si>
    <t>Keaton.Veldkamp@parsons.com</t>
  </si>
  <si>
    <t>Walker, Kaitlynn</t>
  </si>
  <si>
    <t>kawalker@structurepoint.com</t>
  </si>
  <si>
    <t>White, Debra</t>
  </si>
  <si>
    <t>DEWhite@mbakerintl.com</t>
  </si>
  <si>
    <t>Winebrinner, Heather</t>
  </si>
  <si>
    <t>Resolution Group</t>
  </si>
  <si>
    <t>hwinebrinner@resogrp.com</t>
  </si>
  <si>
    <t>Zortman, Gretchen</t>
  </si>
  <si>
    <t>City of Indianapolis</t>
  </si>
  <si>
    <t>250 Old Wilson Bridge Road Suite 250</t>
  </si>
  <si>
    <t>Worthingtonton</t>
  </si>
  <si>
    <t>614-310-0174</t>
  </si>
  <si>
    <t>1310 S. Franklin Road</t>
  </si>
  <si>
    <t>Pluckebaum, Rachel</t>
  </si>
  <si>
    <t>773-458-2808</t>
  </si>
  <si>
    <t>317-868-6073</t>
  </si>
  <si>
    <t>502-345-4147</t>
  </si>
  <si>
    <t>217-747-9246</t>
  </si>
  <si>
    <t>1200 S. Madison Ave Suite 200</t>
  </si>
  <si>
    <t>317-327-2210</t>
  </si>
  <si>
    <t>3835 E 250 N</t>
  </si>
  <si>
    <t>Knox</t>
  </si>
  <si>
    <t>574-772-3011</t>
  </si>
  <si>
    <t>317-334-6810</t>
  </si>
  <si>
    <t>812-639-9100</t>
  </si>
  <si>
    <t>101 W Ohio St. Suite 2121</t>
  </si>
  <si>
    <t>5001 Louise Drive</t>
  </si>
  <si>
    <t>Mechanicsburg</t>
  </si>
  <si>
    <t>Pa</t>
  </si>
  <si>
    <t>717-516-7601</t>
  </si>
  <si>
    <t>1111 Superior Avenue East Suite 2300</t>
  </si>
  <si>
    <t>Cleveland</t>
  </si>
  <si>
    <t>216-776-6612</t>
  </si>
  <si>
    <t>855-463-6848</t>
  </si>
  <si>
    <t>MMettler1@indot.in.gov</t>
  </si>
  <si>
    <t>765-361-5247</t>
  </si>
  <si>
    <t>akhan@indot.in.gov</t>
  </si>
  <si>
    <t xml:space="preserve">dawnreplogle@resogrp.com </t>
  </si>
  <si>
    <t>Aldridge, Mathew</t>
  </si>
  <si>
    <t>Mathew.Aldridge@burgessniple.com</t>
  </si>
  <si>
    <t>USI Consultants</t>
  </si>
  <si>
    <t>fmorrison@usiconsultants.com</t>
  </si>
  <si>
    <t>219-369-6545</t>
  </si>
  <si>
    <t>824 Lincolnway, Suite A</t>
  </si>
  <si>
    <t>414 Citadel Circle, Suite B</t>
  </si>
  <si>
    <t>jstetzel@structurepoint.com</t>
  </si>
  <si>
    <t>jfurgason@cbbel-in.com</t>
  </si>
  <si>
    <t>swright@cbbel-in.com</t>
  </si>
  <si>
    <t>City of Chicago</t>
  </si>
  <si>
    <t>Weilbaker, Gina A</t>
  </si>
  <si>
    <t>Giddens, Joseph (Ty)</t>
  </si>
  <si>
    <t>Davis, Kent (Alan)</t>
  </si>
  <si>
    <t>jevans@rqaw.com</t>
  </si>
  <si>
    <t>Korzeniewski, Patricia</t>
  </si>
  <si>
    <t>Ritzler, Stephen (Rik)</t>
  </si>
  <si>
    <t>2225 Lawrenceburg Road, Building B, 1st Floor</t>
  </si>
  <si>
    <t>502-352-2197</t>
  </si>
  <si>
    <t>rthompson@qk4.com</t>
  </si>
  <si>
    <t>jlandry@troyergroup.com</t>
  </si>
  <si>
    <t>256-633-0283</t>
  </si>
  <si>
    <t>mmeyer@resogrp.com</t>
  </si>
  <si>
    <t>8383 Craig Road Suite 335</t>
  </si>
  <si>
    <t>Ejett@hason-inc.com</t>
  </si>
  <si>
    <t>Stankiewicz, Jay</t>
  </si>
  <si>
    <t>260-489-6635</t>
  </si>
  <si>
    <t>jays@vsengineering.com</t>
  </si>
  <si>
    <t>anne.shaw@clarkdietz.com</t>
  </si>
  <si>
    <t>8900 Keystone Crossing, Suite 475</t>
  </si>
  <si>
    <t>317-808-3160</t>
  </si>
  <si>
    <t>812-646-5041</t>
  </si>
  <si>
    <t>Dfleck@lochgroup.com</t>
  </si>
  <si>
    <t>Parsell, Vernoica</t>
  </si>
  <si>
    <t>Veronica.Parsell@cardno.com</t>
  </si>
  <si>
    <t>Kurz, Daniel</t>
  </si>
  <si>
    <t>dkurtz@rqaw.com</t>
  </si>
  <si>
    <t>Aldred, Aaron</t>
  </si>
  <si>
    <t>Earl, Brook</t>
  </si>
  <si>
    <t>Farrenkopf, Kurt</t>
  </si>
  <si>
    <t>7711 N Port Washington Road</t>
  </si>
  <si>
    <t>Milwaukee</t>
  </si>
  <si>
    <t>414-254-5641</t>
  </si>
  <si>
    <t>kfarrenkopf@kapurinc.com</t>
  </si>
  <si>
    <t>Tegeler, Caroline</t>
  </si>
  <si>
    <t>317-917-5352</t>
  </si>
  <si>
    <t>ctegeler@hntb.com</t>
  </si>
  <si>
    <t>Blum, Kaylee</t>
  </si>
  <si>
    <t>260-316-1173</t>
  </si>
  <si>
    <t>Duncan, David</t>
  </si>
  <si>
    <t>812-459-6830</t>
  </si>
  <si>
    <t>Dduncan@lochgroup.com</t>
  </si>
  <si>
    <t>Foertsch, Lucas</t>
  </si>
  <si>
    <t>lfoertsch@lochgroup.com</t>
  </si>
  <si>
    <t>Langley, Sean</t>
  </si>
  <si>
    <t>Slangley@lochgroup.com</t>
  </si>
  <si>
    <t>Klika, Cristine</t>
  </si>
  <si>
    <t>317-633-4120</t>
  </si>
  <si>
    <t>cklika@dlz.com</t>
  </si>
  <si>
    <t>Olson, Erik</t>
  </si>
  <si>
    <t>8720 Castle Creek Parkway Suite 329</t>
  </si>
  <si>
    <t>eolson@bla-inc.com</t>
  </si>
  <si>
    <t>09/19/209</t>
  </si>
  <si>
    <t>Ridgley, Brad</t>
  </si>
  <si>
    <t>812-895-7337</t>
  </si>
  <si>
    <t>bridgley@Indot.in.gov</t>
  </si>
  <si>
    <t>Magsam, Andrew</t>
  </si>
  <si>
    <t>260-580-5833</t>
  </si>
  <si>
    <t>amagsam@vsengineering.com</t>
  </si>
  <si>
    <t>Richards, Mark</t>
  </si>
  <si>
    <t>70 E. Monroe Street</t>
  </si>
  <si>
    <t>877-736-3631</t>
  </si>
  <si>
    <t>mrichards@franklin.in.gov</t>
  </si>
  <si>
    <t>Walstra, Laney</t>
  </si>
  <si>
    <t>Adams, Derek</t>
  </si>
  <si>
    <t>1040 Monarch Street Suite 300</t>
  </si>
  <si>
    <t>Lexington</t>
  </si>
  <si>
    <t>Ky</t>
  </si>
  <si>
    <t>859-224-4476</t>
  </si>
  <si>
    <t>dadams@hwlochner.com</t>
  </si>
  <si>
    <t>Badman, Nicholas</t>
  </si>
  <si>
    <t>200 East Washington street Suite 2322</t>
  </si>
  <si>
    <t>317-327-5431</t>
  </si>
  <si>
    <t>Nicholas.Badman@indyMPO.org</t>
  </si>
  <si>
    <t>Cooper, Aimee</t>
  </si>
  <si>
    <t>Etzdorn, Kaitlyn</t>
  </si>
  <si>
    <t>317-780-7214</t>
  </si>
  <si>
    <t>Ketzkorn@chacompanies.com</t>
  </si>
  <si>
    <t>Finney, Katie</t>
  </si>
  <si>
    <t>530 E. Ohio Street Suite G</t>
  </si>
  <si>
    <t>kfinney@cecinc.com</t>
  </si>
  <si>
    <t>Gerlach, Danielle</t>
  </si>
  <si>
    <t>Danielle.Gerlach@indy.gov</t>
  </si>
  <si>
    <t>Gray, Alex</t>
  </si>
  <si>
    <t>alexg@metricenv.com</t>
  </si>
  <si>
    <t>King, Aimee</t>
  </si>
  <si>
    <t>773-458-2831</t>
  </si>
  <si>
    <t>aimee.king@jacobs.com</t>
  </si>
  <si>
    <t>317-960-5630</t>
  </si>
  <si>
    <t>Layton, Brittney</t>
  </si>
  <si>
    <t>Logsdon, Phil</t>
  </si>
  <si>
    <t>plogsdon@hwlochner.com</t>
  </si>
  <si>
    <t>Passmore, Andrew</t>
  </si>
  <si>
    <t>Root, Zachary</t>
  </si>
  <si>
    <t>zacharyr@metricenv.com</t>
  </si>
  <si>
    <t>Samra, Preeti</t>
  </si>
  <si>
    <t>Psamra@indot.in.gov</t>
  </si>
  <si>
    <t>Scovel, Rose</t>
  </si>
  <si>
    <t>Rose.Scovel@indy.gov</t>
  </si>
  <si>
    <t>Tait, Erica</t>
  </si>
  <si>
    <t>317-226-7481</t>
  </si>
  <si>
    <t>erica.tait@dot.gov</t>
  </si>
  <si>
    <t>Shannon, David</t>
  </si>
  <si>
    <t>dshannon@hwlochner.com</t>
  </si>
  <si>
    <t>Vergon, Christopher</t>
  </si>
  <si>
    <t>219-325-7487</t>
  </si>
  <si>
    <t>Cvergon@indot.in.gov</t>
  </si>
  <si>
    <t>Waggoner, Ross</t>
  </si>
  <si>
    <t>8415 E. 56 Street</t>
  </si>
  <si>
    <t>317-544-4996</t>
  </si>
  <si>
    <t>rwaggoner@usiconsultants.com</t>
  </si>
  <si>
    <t>Rhodes, Jennifer</t>
  </si>
  <si>
    <t>jrhodes@ascgroup.net</t>
  </si>
  <si>
    <t>Robb, Sadie</t>
  </si>
  <si>
    <t>srobb@hwlochner.com</t>
  </si>
  <si>
    <t>Hawthorne, John</t>
  </si>
  <si>
    <t>317-605-2736</t>
  </si>
  <si>
    <t>elaynas@metricenv.com</t>
  </si>
  <si>
    <t>9025 N. River Road, Suite 200</t>
  </si>
  <si>
    <t>mary.pusti@mbakerintl.com</t>
  </si>
  <si>
    <t>317-663-8114</t>
  </si>
  <si>
    <t>3815 River Crossing Pkwy</t>
  </si>
  <si>
    <t>200 West Adams St., Suite 1800</t>
  </si>
  <si>
    <t>312-575-3902</t>
  </si>
  <si>
    <t>laura.jack@mbakerintl.com</t>
  </si>
  <si>
    <t>317-467-3970</t>
  </si>
  <si>
    <t>Apassmore@indot.in.gov</t>
  </si>
  <si>
    <t>937-701-6583</t>
  </si>
  <si>
    <t>317-566-0629</t>
  </si>
  <si>
    <t>Williams, Kate</t>
  </si>
  <si>
    <t xml:space="preserve">klwilliams@hntb.com </t>
  </si>
  <si>
    <t>317-588-28+68</t>
  </si>
  <si>
    <t>cfraser@rqaw.com</t>
  </si>
  <si>
    <t>City of Valparaiso</t>
  </si>
  <si>
    <t>166 W Lincolnway</t>
  </si>
  <si>
    <t>219-462-1161</t>
  </si>
  <si>
    <t>mjabo@valpo.us</t>
  </si>
  <si>
    <t>colink@metricenv.com</t>
  </si>
  <si>
    <t>317-981-3057</t>
  </si>
  <si>
    <t>K.CarmanyGeorge@dot.gov</t>
  </si>
  <si>
    <t>Ahmed, Arshad</t>
  </si>
  <si>
    <t>765-361-5258</t>
  </si>
  <si>
    <t>aahmed@indot.in.gov</t>
  </si>
  <si>
    <t>Northeastern Indiana Regional Coordinating Council</t>
  </si>
  <si>
    <t>Langford-Willis, Becky</t>
  </si>
  <si>
    <t>r.walker@gaiconsultants.com</t>
  </si>
  <si>
    <t>jason.mathias@burgessniple.com</t>
  </si>
  <si>
    <t>azelles@cmtengr.com</t>
  </si>
  <si>
    <t>benjamin.c.long@cardno.com</t>
  </si>
  <si>
    <t>mleathers@hmbpe.com</t>
  </si>
  <si>
    <t>cjzeigler23@gmail.com</t>
  </si>
  <si>
    <t>jbrodowski@geotill.com</t>
  </si>
  <si>
    <t>sverhoff@rqaw.com</t>
  </si>
  <si>
    <t>Paul.heeg@rsandh.com</t>
  </si>
  <si>
    <t>Richard.hoffman@rsandh.com</t>
  </si>
  <si>
    <t>Christopher.kersten@rsandh.com</t>
  </si>
  <si>
    <t>cfurst@indot.in.gov</t>
  </si>
  <si>
    <t>wbegley@hanson-inc.com</t>
  </si>
  <si>
    <t>Matthew.Kestner@burgessniple.com</t>
  </si>
  <si>
    <t>MEngstrom@indot.in.gov</t>
  </si>
  <si>
    <t>scoates@quiggengineering.com</t>
  </si>
  <si>
    <t>rmoore3@indot.in.gov</t>
  </si>
  <si>
    <t>dbracamontes@indot.in.gov</t>
  </si>
  <si>
    <t>astaiger@tippecanoe.in.gov</t>
  </si>
  <si>
    <t>nhillard@ascgroup.net</t>
  </si>
  <si>
    <t>skline@ascgroup.net</t>
  </si>
  <si>
    <t>rmueller@ascgroup.net</t>
  </si>
  <si>
    <t>amyers@ascgroup.net</t>
  </si>
  <si>
    <t>smichels@indot.in.gov</t>
  </si>
  <si>
    <t>rpohnan@msconsultants.com</t>
  </si>
  <si>
    <t>sfarrell@structurepoint.com</t>
  </si>
  <si>
    <t>ahamel@troyergroup.com</t>
  </si>
  <si>
    <t>ddecker@indot.in.gov</t>
  </si>
  <si>
    <t>tomas.fuentesrohwer@davey.com</t>
  </si>
  <si>
    <t>mknotts@chacompanies.com</t>
  </si>
  <si>
    <t>ecook1@indot.in.gov</t>
  </si>
  <si>
    <t>awhitehead@hanson-inc.com</t>
  </si>
  <si>
    <t>rbernthal@anterogroup.com</t>
  </si>
  <si>
    <t>rmarshall@lochgroup.com</t>
  </si>
  <si>
    <t>apiotrowski@hanson-inc.com</t>
  </si>
  <si>
    <t>apapadakis@indot.in.gov</t>
  </si>
  <si>
    <t>HBays@bfsengr.com</t>
  </si>
  <si>
    <t>PPutzier@lochgroup.com</t>
  </si>
  <si>
    <t>MTosti@indot.in.gov</t>
  </si>
  <si>
    <t>bcross@lochgroup.com</t>
  </si>
  <si>
    <t>jbartletti@lochgroup.com</t>
  </si>
  <si>
    <t>lstevenson@structurepoint.com</t>
  </si>
  <si>
    <t>ehogrebe@cmtengr.com</t>
  </si>
  <si>
    <t>eledwards@bsu.edu</t>
  </si>
  <si>
    <t>aclarridge@cmtengr.com</t>
  </si>
  <si>
    <t>mkoran@enviroscienceinc.com</t>
  </si>
  <si>
    <t>meganc@metricenv.com</t>
  </si>
  <si>
    <t>ckessler@enviroscienceinc.com</t>
  </si>
  <si>
    <t>nancy.dominguez.emerson@gmail.com</t>
  </si>
  <si>
    <t>cholland@ascgroup.net</t>
  </si>
  <si>
    <t>MLaymon2@indot.in.gov</t>
  </si>
  <si>
    <t>MTipton@indot.in.gov</t>
  </si>
  <si>
    <t>Aherlihy@ckleng.com</t>
  </si>
  <si>
    <t>lgrogg@az-engineering.net</t>
  </si>
  <si>
    <t>Tmontgomery@indot.IN.gov</t>
  </si>
  <si>
    <t>kamcdaniel@indot.in.gov</t>
  </si>
  <si>
    <t>dgolladay@indot.in.gov</t>
  </si>
  <si>
    <t>amace1@indot.in.gov</t>
  </si>
  <si>
    <t>Jconkright@indot.in.gov</t>
  </si>
  <si>
    <t>aaron.barding@clarkdietz.com</t>
  </si>
  <si>
    <t>CKL Engineers, LLC</t>
  </si>
  <si>
    <t>A&amp;Z Engineering</t>
  </si>
  <si>
    <t>Ball State University</t>
  </si>
  <si>
    <t>EnviroScience Inc.</t>
  </si>
  <si>
    <t>RS&amp;H</t>
  </si>
  <si>
    <t>Quigg Engineering</t>
  </si>
  <si>
    <t>Area Plan Tippecanoe County</t>
  </si>
  <si>
    <t>Antero Group</t>
  </si>
  <si>
    <t>Geotill</t>
  </si>
  <si>
    <t>Walker, Raquel</t>
  </si>
  <si>
    <t>Mathias, Jason</t>
  </si>
  <si>
    <t>Kestner, Matthew</t>
  </si>
  <si>
    <t>Patrick, Sawyer</t>
  </si>
  <si>
    <t>Zelles, Alexandra</t>
  </si>
  <si>
    <t>Long, Benjamin</t>
  </si>
  <si>
    <t>Leather, Michael</t>
  </si>
  <si>
    <t>Zeigler, Clayton</t>
  </si>
  <si>
    <t>Brodowski, Joe</t>
  </si>
  <si>
    <t>Verhoff, Stephanie</t>
  </si>
  <si>
    <t>Heeg, Paul</t>
  </si>
  <si>
    <t>Hoffman, Richard</t>
  </si>
  <si>
    <t>Kersten, Christopher</t>
  </si>
  <si>
    <t>Furst, Clara</t>
  </si>
  <si>
    <t>Begley, William</t>
  </si>
  <si>
    <t>Engstrom, Maryssa</t>
  </si>
  <si>
    <t>Coates, Steve</t>
  </si>
  <si>
    <t>Moore, Ryan</t>
  </si>
  <si>
    <t>Bracamontes, David</t>
  </si>
  <si>
    <t>Staiger, Aria</t>
  </si>
  <si>
    <t>Hillard, Nora</t>
  </si>
  <si>
    <t>Kline, Stephanie</t>
  </si>
  <si>
    <t>Mueller, Russell</t>
  </si>
  <si>
    <t>Myers, Andrew</t>
  </si>
  <si>
    <t>Michels, Stewart</t>
  </si>
  <si>
    <t>Pohnan, Rachel</t>
  </si>
  <si>
    <t>Farrell, Scott</t>
  </si>
  <si>
    <t>Hamel, April</t>
  </si>
  <si>
    <t>Decker, Duane</t>
  </si>
  <si>
    <t>Fuentes-Rohwer, Tomas</t>
  </si>
  <si>
    <t>Knotts, Mackenzie</t>
  </si>
  <si>
    <t>Parrish, Jessica</t>
  </si>
  <si>
    <t>Rogers, Laura</t>
  </si>
  <si>
    <t>Cook, Eli</t>
  </si>
  <si>
    <t>Whitehead, Ali</t>
  </si>
  <si>
    <t>Bernthal, Randall</t>
  </si>
  <si>
    <t>Marshall, Riley</t>
  </si>
  <si>
    <t>Piotrowski, Andrew</t>
  </si>
  <si>
    <t>Papadakis, Arianna</t>
  </si>
  <si>
    <t>Bays, Hannah</t>
  </si>
  <si>
    <t>Putzier, Peter</t>
  </si>
  <si>
    <t>Tosti, Mickey</t>
  </si>
  <si>
    <t>Zook, Margaux</t>
  </si>
  <si>
    <t>Cross, Bryan</t>
  </si>
  <si>
    <t>Bartletti, Joseph</t>
  </si>
  <si>
    <t>Stevenson, Leigh</t>
  </si>
  <si>
    <t>Yassin, Aiah</t>
  </si>
  <si>
    <t>Hogrebe, Ellen</t>
  </si>
  <si>
    <t>Simpson, Kayla</t>
  </si>
  <si>
    <t>Edwards, Erin</t>
  </si>
  <si>
    <t>Clarridge, Austin</t>
  </si>
  <si>
    <t>Koran, Max</t>
  </si>
  <si>
    <t>Copenhaver, Megan</t>
  </si>
  <si>
    <t>Kessler, Charles</t>
  </si>
  <si>
    <t>Dominguez, Nancy</t>
  </si>
  <si>
    <t>Holland, Catherine</t>
  </si>
  <si>
    <t>Laymon, Makinna</t>
  </si>
  <si>
    <t>Tipton, Malena</t>
  </si>
  <si>
    <t>Herlihy, Andrew</t>
  </si>
  <si>
    <t>Levenda, Caroline</t>
  </si>
  <si>
    <t>Grogg, Landon</t>
  </si>
  <si>
    <t>Montgomery, Tamara</t>
  </si>
  <si>
    <t>McDaniel, Kaitlyn</t>
  </si>
  <si>
    <t>Golladay, Destiny</t>
  </si>
  <si>
    <t>Mace, Adam</t>
  </si>
  <si>
    <t>Conkright, Jessica</t>
  </si>
  <si>
    <t>Barding, Aaron</t>
  </si>
  <si>
    <t>317-808-3153</t>
  </si>
  <si>
    <t>630-907-7072</t>
  </si>
  <si>
    <t>6510 Telecom Drive, Suite 210</t>
  </si>
  <si>
    <t>317-803-8975</t>
  </si>
  <si>
    <t>8101 North High Street, Suite 150</t>
  </si>
  <si>
    <t>614-468-1214</t>
  </si>
  <si>
    <t>765-361-5288</t>
  </si>
  <si>
    <t>jobowen@indot.in.gov</t>
  </si>
  <si>
    <t>319 East Madison Street, Suite 2E</t>
  </si>
  <si>
    <t>224-588-3701</t>
  </si>
  <si>
    <t>9376 Castlegate Drive</t>
  </si>
  <si>
    <t>INDOT-Fort Wayne</t>
  </si>
  <si>
    <t>765-361-5243</t>
  </si>
  <si>
    <t>Ball State University -Burhardt Building, 314</t>
  </si>
  <si>
    <t>765-285-5324</t>
  </si>
  <si>
    <t>226 Hickory Knoll Drive</t>
  </si>
  <si>
    <t>Bluffton</t>
  </si>
  <si>
    <t>4131 Golden Eagle Drive</t>
  </si>
  <si>
    <t>812-929-2424</t>
  </si>
  <si>
    <t>One Cascade Plaza, Suite 140</t>
  </si>
  <si>
    <t>Akron</t>
  </si>
  <si>
    <t>indianapolis</t>
  </si>
  <si>
    <t>317-559-4178</t>
  </si>
  <si>
    <t>jennifer.pyrz@indygo.net</t>
  </si>
  <si>
    <t>FL</t>
  </si>
  <si>
    <t>7732 Loma Ct.</t>
  </si>
  <si>
    <t>317-449-0033</t>
  </si>
  <si>
    <t>karl.krukenberg@wsp.com</t>
  </si>
  <si>
    <t>317-972-4504</t>
  </si>
  <si>
    <t>115 W. Washington Street, Suite 1270S</t>
  </si>
  <si>
    <t>DCorbin@indot.IN.gov</t>
  </si>
  <si>
    <t>317-914-4977</t>
  </si>
  <si>
    <t>lboits@emcsinc.com</t>
  </si>
  <si>
    <t>219-393-8841</t>
  </si>
  <si>
    <t>1220 Ruston Pass</t>
  </si>
  <si>
    <t>260-485-7077</t>
  </si>
  <si>
    <t>700 N Green St #204</t>
  </si>
  <si>
    <t>bearl@b-l-n.com</t>
  </si>
  <si>
    <t>314-571-9103</t>
  </si>
  <si>
    <t>michelle.allen@dot.gov</t>
  </si>
  <si>
    <t>INDOT-Laporte</t>
  </si>
  <si>
    <t>INDOT-Geotechnical</t>
  </si>
  <si>
    <t>317-649-3146</t>
  </si>
  <si>
    <t>kmcmullen@usiconsultants.com</t>
  </si>
  <si>
    <t>bcrutchfield@usiconsultants.com</t>
  </si>
  <si>
    <t>317-522-2502</t>
  </si>
  <si>
    <t>Mgraham@vsengineering.com</t>
  </si>
  <si>
    <t>10748 Deerwood Park Boulevard So.</t>
  </si>
  <si>
    <t>Jacksonville</t>
  </si>
  <si>
    <t>2580 Foxfield Road, Suite 301</t>
  </si>
  <si>
    <t>St. Charles</t>
  </si>
  <si>
    <t>904-256-2163</t>
  </si>
  <si>
    <t>630-364-5216</t>
  </si>
  <si>
    <t>630-364-5224</t>
  </si>
  <si>
    <t>5070 Stow Road</t>
  </si>
  <si>
    <t>Stow</t>
  </si>
  <si>
    <t>2525 N Shadeland Ave</t>
  </si>
  <si>
    <t>KMTodd@idem.in.gov</t>
  </si>
  <si>
    <t>317-334-6812</t>
  </si>
  <si>
    <t>952-564-8977</t>
  </si>
  <si>
    <t>224-588-3702</t>
  </si>
  <si>
    <t>L&amp;H Environmental</t>
  </si>
  <si>
    <t>kayla.simpson@davey.com</t>
  </si>
  <si>
    <t>tfair@indot.in.gov</t>
  </si>
  <si>
    <t>pkorzeniewski@indot.in.gov</t>
  </si>
  <si>
    <t>bmurray@indot.in.gov</t>
  </si>
  <si>
    <t>mzook@usiconsultants.com</t>
  </si>
  <si>
    <t>Cedric.Diefenbaugh@parsons.com</t>
  </si>
  <si>
    <t>candaceh@metricenv.com</t>
  </si>
  <si>
    <t>423-458-5979</t>
  </si>
  <si>
    <t>hford@rqaw.com</t>
  </si>
  <si>
    <t>Albert, Rachel</t>
  </si>
  <si>
    <t>Anderson, Robert</t>
  </si>
  <si>
    <t>Bass, Jenny</t>
  </si>
  <si>
    <t>Blocher, Benjamin</t>
  </si>
  <si>
    <t>Bobinski, Nicholas</t>
  </si>
  <si>
    <t>Bright, Kylie</t>
  </si>
  <si>
    <t>Brown, Stephanie</t>
  </si>
  <si>
    <t>Colchin, Nicki</t>
  </si>
  <si>
    <t>Cole, Teressa</t>
  </si>
  <si>
    <t>Edward, David</t>
  </si>
  <si>
    <t>Fox, Brooke</t>
  </si>
  <si>
    <t>Gardner, Nicole</t>
  </si>
  <si>
    <t>Gavula, Mark</t>
  </si>
  <si>
    <t>Goffinet, Jason</t>
  </si>
  <si>
    <t>Harrington, Brian</t>
  </si>
  <si>
    <t>Heck, Rachel</t>
  </si>
  <si>
    <t>Heimlich, James</t>
  </si>
  <si>
    <t>James, Karen</t>
  </si>
  <si>
    <t>Johnson, Heather</t>
  </si>
  <si>
    <t>Krahn, Nakayla</t>
  </si>
  <si>
    <t>Kuruc, Renee</t>
  </si>
  <si>
    <t>Kuziensky, Matt</t>
  </si>
  <si>
    <t>Langmaid, John</t>
  </si>
  <si>
    <t>Lee, Thomas</t>
  </si>
  <si>
    <t>Little, Landon</t>
  </si>
  <si>
    <t>Logsdon, Dan</t>
  </si>
  <si>
    <t>McKinney, Tanner</t>
  </si>
  <si>
    <t>Mort, Lambda</t>
  </si>
  <si>
    <t>Murphy, Nick</t>
  </si>
  <si>
    <t>Netherton, Joshua</t>
  </si>
  <si>
    <t>Nichter, Ashlee</t>
  </si>
  <si>
    <t>Nickel, Jay</t>
  </si>
  <si>
    <t>Nimetz, Sarah</t>
  </si>
  <si>
    <t>Oh, Meghan</t>
  </si>
  <si>
    <t>Parke, Payton</t>
  </si>
  <si>
    <t>Richardson, Alexandra</t>
  </si>
  <si>
    <t>Sabla, Marty</t>
  </si>
  <si>
    <t>Sandstrom, Scott</t>
  </si>
  <si>
    <t>Sessions, Gina</t>
  </si>
  <si>
    <t>Shields, Andrew</t>
  </si>
  <si>
    <t>Slavens, Zachary</t>
  </si>
  <si>
    <t>Spitz, Kevin</t>
  </si>
  <si>
    <t>Swoveland, Kayla</t>
  </si>
  <si>
    <t>Thomas, Elizabeth</t>
  </si>
  <si>
    <t>Wagner, Molly</t>
  </si>
  <si>
    <t>Wing, Kristin</t>
  </si>
  <si>
    <t>Witt, Matthew</t>
  </si>
  <si>
    <t>Yapp, Kendra</t>
  </si>
  <si>
    <t>Yarian, Matthew</t>
  </si>
  <si>
    <t>Young, John</t>
  </si>
  <si>
    <t>ralbert@indot.in.gov</t>
  </si>
  <si>
    <t>randerson@structurepoint.com</t>
  </si>
  <si>
    <t>jbass@indot.in.gov</t>
  </si>
  <si>
    <t>Benjamin.Blocher@parsons.com</t>
  </si>
  <si>
    <t>nbobinski@kapurinc.com</t>
  </si>
  <si>
    <t>kbright@structurepoint.com</t>
  </si>
  <si>
    <t>stephanie.brown@wsp.com</t>
  </si>
  <si>
    <t>ncolchin@indot.in.gov</t>
  </si>
  <si>
    <t>tcole@indot.in.gov</t>
  </si>
  <si>
    <t>dedward@ivytech.edu</t>
  </si>
  <si>
    <t>bfox@rqaw.com</t>
  </si>
  <si>
    <t>nikkikelby@aol.com</t>
  </si>
  <si>
    <t>mgavula@hmbpe.com</t>
  </si>
  <si>
    <t>Jason.goffinet@volkert.com</t>
  </si>
  <si>
    <t>bharrington@keramida.com</t>
  </si>
  <si>
    <t>heck.rachel4@gmail.com</t>
  </si>
  <si>
    <t>snheiden@iu.edu</t>
  </si>
  <si>
    <t>jheimlich@orbisec.com</t>
  </si>
  <si>
    <t>Heidenreich, Sydney</t>
  </si>
  <si>
    <t>KJames1@indot.in.gov</t>
  </si>
  <si>
    <t>hjohnson1@indot.in.gov</t>
  </si>
  <si>
    <t>mkuziensky@anchorqea.com</t>
  </si>
  <si>
    <t>lackeybw@cdmsmith.com</t>
  </si>
  <si>
    <t>jlangmaid@indot.in.gov</t>
  </si>
  <si>
    <t>Thomas.lee@volkert.com</t>
  </si>
  <si>
    <t>ltlittle@hntb.com</t>
  </si>
  <si>
    <t>dlogsdon@hntb.com</t>
  </si>
  <si>
    <t>tmckinney@structurepoint.com</t>
  </si>
  <si>
    <t>mortenvironmental@gmail.com</t>
  </si>
  <si>
    <t>nmurphy@structurepoint.com</t>
  </si>
  <si>
    <t>Jdnetherton94@gmail.com</t>
  </si>
  <si>
    <t>anichter@earthsourceinc.net</t>
  </si>
  <si>
    <t>jnickel@keramida.com</t>
  </si>
  <si>
    <t>snimetz@cityoflaportein.gov</t>
  </si>
  <si>
    <t>meghan.oh@volkert.com</t>
  </si>
  <si>
    <t>PParke@lochgroup.com</t>
  </si>
  <si>
    <t>alvalinrich@icloud.com</t>
  </si>
  <si>
    <t>Marty.sabla@ebpaving.com</t>
  </si>
  <si>
    <t>sandstroms@cdmsmith.com</t>
  </si>
  <si>
    <t>rsessions@structurepoint.com</t>
  </si>
  <si>
    <t>ashields@az-engineering.net</t>
  </si>
  <si>
    <t>ZSlavens@indot.IN.gov</t>
  </si>
  <si>
    <t>kspitz@ckleng.com</t>
  </si>
  <si>
    <t>kjkauffman511@gmail.com</t>
  </si>
  <si>
    <t>Ethomas2@indot.in.gov</t>
  </si>
  <si>
    <t>mgwagner@sehinc.com</t>
  </si>
  <si>
    <t>kwing@b-l-n.com</t>
  </si>
  <si>
    <t>mwitt@indot.in.gov</t>
  </si>
  <si>
    <t>kyapp@resogrp.com</t>
  </si>
  <si>
    <t>myarian@indot.in.gov</t>
  </si>
  <si>
    <t>jyoung@keramida.com</t>
  </si>
  <si>
    <t>Kapur &amp; Associates, Inc.</t>
  </si>
  <si>
    <t>Ivy Tech</t>
  </si>
  <si>
    <t>Volkert, Inc.</t>
  </si>
  <si>
    <t>IUPUI</t>
  </si>
  <si>
    <t>Orbisec</t>
  </si>
  <si>
    <t>Anchor QEA, LLC</t>
  </si>
  <si>
    <t>Mort Environmental</t>
  </si>
  <si>
    <t>Jeff.Bislich@wsp.com</t>
  </si>
  <si>
    <t>201 S. Capitol Ave, Suite 1220</t>
  </si>
  <si>
    <t>317-829-9644</t>
  </si>
  <si>
    <t>312-294-5677</t>
  </si>
  <si>
    <t>500 Griswold Street, Suite 2600</t>
  </si>
  <si>
    <t>Detroit</t>
  </si>
  <si>
    <t xml:space="preserve">8204 Highway 311 </t>
  </si>
  <si>
    <t>Sellersburg</t>
  </si>
  <si>
    <t>812-246-3301</t>
  </si>
  <si>
    <t>317-443-4123</t>
  </si>
  <si>
    <t>414-751-7234</t>
  </si>
  <si>
    <t>317-772-1484</t>
  </si>
  <si>
    <t>812-414-8494</t>
  </si>
  <si>
    <t>317-467-3900</t>
  </si>
  <si>
    <t>317-616-4690</t>
  </si>
  <si>
    <t>Mobile</t>
  </si>
  <si>
    <t>AL</t>
  </si>
  <si>
    <t>1110 Montlimar Drive</t>
  </si>
  <si>
    <t>251-342-1070</t>
  </si>
  <si>
    <t>317-917-5328</t>
  </si>
  <si>
    <t>317-234-2480</t>
  </si>
  <si>
    <t>260-578-2797</t>
  </si>
  <si>
    <t>812-759-4119</t>
  </si>
  <si>
    <t>801 Michigan Avenue</t>
  </si>
  <si>
    <t>219-362-2327</t>
  </si>
  <si>
    <t>17302 Juniper Lane</t>
  </si>
  <si>
    <t>Leo</t>
  </si>
  <si>
    <t>503-459-6243</t>
  </si>
  <si>
    <t>E&amp;B Paving LLC</t>
  </si>
  <si>
    <t>6211 Gheens Mill Road</t>
  </si>
  <si>
    <t>502-295-0735</t>
  </si>
  <si>
    <t>14951 Hand Road</t>
  </si>
  <si>
    <t>P.O. Box 10235</t>
  </si>
  <si>
    <t>9450 W Bryn Mawr Avenue, Suite 400</t>
  </si>
  <si>
    <t>Rosemont</t>
  </si>
  <si>
    <t>7155 Shadeland Station Way, Suite 160</t>
  </si>
  <si>
    <t>317-558-2911</t>
  </si>
  <si>
    <t>317-917-5336</t>
  </si>
  <si>
    <t>317-685-6623</t>
  </si>
  <si>
    <t>111 S. Wacker Drive</t>
  </si>
  <si>
    <t>847-9895463</t>
  </si>
  <si>
    <t>219-396-6545</t>
  </si>
  <si>
    <t>mdickerson@usiconsultants.com</t>
  </si>
  <si>
    <t>SJCA Inc.</t>
  </si>
  <si>
    <t>kmclane@sjcainc.com</t>
  </si>
  <si>
    <t>emulryan@sjcainc.com</t>
  </si>
  <si>
    <t>cradcliff@sjcainc.com</t>
  </si>
  <si>
    <t>lrogers@sjcainc.com</t>
  </si>
  <si>
    <t>vveach@sjcainc.com</t>
  </si>
  <si>
    <t>lwalstra@sjcainc.com</t>
  </si>
  <si>
    <t>kwood@sjcainc.com</t>
  </si>
  <si>
    <t>hfox@sjcainc.com</t>
  </si>
  <si>
    <t>402 W Washington Street</t>
  </si>
  <si>
    <t>BMccord@dnr.IN.gov</t>
  </si>
  <si>
    <t>317-232-3492</t>
  </si>
  <si>
    <t>FHWA - New Jersey Division</t>
  </si>
  <si>
    <t>Stoner, Elayna</t>
  </si>
  <si>
    <t>Kang, Li</t>
  </si>
  <si>
    <t>317-655-7777</t>
  </si>
  <si>
    <t>sdavies@cecinc.com</t>
  </si>
  <si>
    <t>Civil &amp; Environmental Consultants, Inc.</t>
  </si>
  <si>
    <t xml:space="preserve">Atkins </t>
  </si>
  <si>
    <t>315 W. Jefferson Blvd.</t>
  </si>
  <si>
    <t>574-314-1018</t>
  </si>
  <si>
    <t>BLayton@bfsengr.com</t>
  </si>
  <si>
    <t>Huntington</t>
  </si>
  <si>
    <t>138 N. Delaware Street</t>
  </si>
  <si>
    <t>317-532-8272</t>
  </si>
  <si>
    <t>brian.smith@aecom.com</t>
  </si>
  <si>
    <t>312-373-6654</t>
  </si>
  <si>
    <t>303 East Wacker Drive, Suite 1400</t>
  </si>
  <si>
    <t>812-369-9744</t>
  </si>
  <si>
    <t>btaylor@aztec.us</t>
  </si>
  <si>
    <t>317-518-9890</t>
  </si>
  <si>
    <t>rpluckebaum@corradino.com</t>
  </si>
  <si>
    <t>317-753-4758</t>
  </si>
  <si>
    <t>Clark Dietz, Inc.</t>
  </si>
  <si>
    <t>5641 W. 73rd St.</t>
  </si>
  <si>
    <t>317-334-6803</t>
  </si>
  <si>
    <t>317-385-5388</t>
  </si>
  <si>
    <t>317-695-0825</t>
  </si>
  <si>
    <t>317-616-4692</t>
  </si>
  <si>
    <t>317-917-5233</t>
  </si>
  <si>
    <t>8440 Allison Pointe Blvd., Suite 200</t>
  </si>
  <si>
    <t>devin.stettler@ucindy.com</t>
  </si>
  <si>
    <t>72 Henry Street</t>
  </si>
  <si>
    <t>317-388-0145</t>
  </si>
  <si>
    <t>312 Elm Street, Suite 2500</t>
  </si>
  <si>
    <t>513-545-3951</t>
  </si>
  <si>
    <t>937-701-6579</t>
  </si>
  <si>
    <t>773-458-2845</t>
  </si>
  <si>
    <t>Modlin (Wayant), Chelsea</t>
  </si>
  <si>
    <t>cmodlin@lawson-fisher.com</t>
  </si>
  <si>
    <t>574-245-1616</t>
  </si>
  <si>
    <t>317-649-3437</t>
  </si>
  <si>
    <t xml:space="preserve">United Consulting </t>
  </si>
  <si>
    <t>mroberts@vsengineering.com</t>
  </si>
  <si>
    <t>812-332-5944</t>
  </si>
  <si>
    <t>6958 Hillsdale Court</t>
  </si>
  <si>
    <t>Ervin, Brock</t>
  </si>
  <si>
    <t>bervin@indot.in.gov</t>
  </si>
  <si>
    <t>800-382-5206</t>
  </si>
  <si>
    <t>317-806-3056</t>
  </si>
  <si>
    <t>klewis@b-l-n.com</t>
  </si>
  <si>
    <t>317-605-7860</t>
  </si>
  <si>
    <t>1104 Prospect Street</t>
  </si>
  <si>
    <t>8725 West Higgins Road, Suite 600</t>
  </si>
  <si>
    <t>317-246-8360</t>
  </si>
  <si>
    <t>Grovak, Michael</t>
  </si>
  <si>
    <t>5750 Castle Creek Parkway North Drive</t>
  </si>
  <si>
    <t>420 NW 5th St., Suite 201</t>
  </si>
  <si>
    <t>1925 Shelby Street</t>
  </si>
  <si>
    <t>317-519-0792</t>
  </si>
  <si>
    <t>317-509-2123</t>
  </si>
  <si>
    <t>317-565-1618</t>
  </si>
  <si>
    <t>6515 Nightinggale Lane</t>
  </si>
  <si>
    <t>Knoxville</t>
  </si>
  <si>
    <t>TN</t>
  </si>
  <si>
    <t>865-970-0003</t>
  </si>
  <si>
    <t>US Aggregates</t>
  </si>
  <si>
    <t>5400 West 86th Street</t>
  </si>
  <si>
    <t>317-875-4676</t>
  </si>
  <si>
    <t>eclements@usagg.com</t>
  </si>
  <si>
    <t>317-493-3739</t>
  </si>
  <si>
    <t>jearl@chacompanies.com</t>
  </si>
  <si>
    <t>lvale@hwlochner.com</t>
  </si>
  <si>
    <t>9998 Crosspoint Blvd., Suite 110</t>
  </si>
  <si>
    <t>317-775-5101</t>
  </si>
  <si>
    <t xml:space="preserve">k.jasinski@gaiconsultants.com </t>
  </si>
  <si>
    <t>spatrick@sjcainc.com</t>
  </si>
  <si>
    <t>1100 Marion Street, Suite 300</t>
  </si>
  <si>
    <t>INDOT-Materials and Tests</t>
  </si>
  <si>
    <t>120 South Shortridge Road</t>
  </si>
  <si>
    <t>317-522-9667</t>
  </si>
  <si>
    <t>9955 Crosspoint Blvd.</t>
  </si>
  <si>
    <t>463-221-4722</t>
  </si>
  <si>
    <t>gretchen.zortman@indy.gov</t>
  </si>
  <si>
    <t>HBK Engineering, LLC</t>
  </si>
  <si>
    <t>eewing@quantaenv.com</t>
  </si>
  <si>
    <t>480 Wildwood Forest Drive, Suite 750</t>
  </si>
  <si>
    <t>Woodlands</t>
  </si>
  <si>
    <t>TX</t>
  </si>
  <si>
    <t>832-791-5253</t>
  </si>
  <si>
    <t>thollandsworth@vsengineering.com </t>
  </si>
  <si>
    <t>clevenda@quiggengineering.com</t>
  </si>
  <si>
    <t>tclark2@dnr.in.gov</t>
  </si>
  <si>
    <t>125 South Wacker Drive, Suite 700</t>
  </si>
  <si>
    <t>312-780-7802</t>
  </si>
  <si>
    <t>marriotthm@cdmsmith.com  </t>
  </si>
  <si>
    <t xml:space="preserve">twieseke@lochgroup.com </t>
  </si>
  <si>
    <t>rwinebrinner@lochgroup.com</t>
  </si>
  <si>
    <t xml:space="preserve">jhignite@mjinc.com </t>
  </si>
  <si>
    <t>616 Enterprise Drive</t>
  </si>
  <si>
    <t>Oak Brook</t>
  </si>
  <si>
    <t>630-230-3099</t>
  </si>
  <si>
    <t>rkuruc@hbkengineering.com</t>
  </si>
  <si>
    <t>317-803-8958</t>
  </si>
  <si>
    <t>286 W. Johnson Road, Suite D</t>
  </si>
  <si>
    <t>michael.oliphant@ucindy.com</t>
  </si>
  <si>
    <t>8725 W. Higgins Rd, Suite 600</t>
  </si>
  <si>
    <t>aimcoop3@gmail.com</t>
  </si>
  <si>
    <t>765-702-1330</t>
  </si>
  <si>
    <t>8425 Woodfield Crossing Blvd.</t>
  </si>
  <si>
    <t>Environmental Resources Management</t>
  </si>
  <si>
    <t>shannon@littleriverconsultants.com</t>
  </si>
  <si>
    <t>kaylee.blum@cardno.com</t>
  </si>
  <si>
    <t>1313 Broadway</t>
  </si>
  <si>
    <t>GZA, Inc.</t>
  </si>
  <si>
    <t>915 Harger Road, Suite 330</t>
  </si>
  <si>
    <t>502-548-6039</t>
  </si>
  <si>
    <t>2840 Plaza Place, Suite 202</t>
  </si>
  <si>
    <t>Raleigh</t>
  </si>
  <si>
    <t>NC</t>
  </si>
  <si>
    <t>919-571-7111</t>
  </si>
  <si>
    <t>286 West Johnson Rd.</t>
  </si>
  <si>
    <t>219-215-9765</t>
  </si>
  <si>
    <t>Schwering, Taylor</t>
  </si>
  <si>
    <t>tschwering@indot.in.gov</t>
  </si>
  <si>
    <t>CFS</t>
  </si>
  <si>
    <t>8383 Craig Road Suite 110</t>
  </si>
  <si>
    <t>317-595-4400</t>
  </si>
  <si>
    <t>dbourff@cfsenv.com</t>
  </si>
  <si>
    <t>pkillian@cfsenv.com</t>
  </si>
  <si>
    <t>aarroyomonroe@b-l-n.com</t>
  </si>
  <si>
    <t>Abbott, Cameron</t>
  </si>
  <si>
    <t>Anderson, Courtney</t>
  </si>
  <si>
    <t>Anton, Sharon</t>
  </si>
  <si>
    <t>Banks, Cody</t>
  </si>
  <si>
    <t>Bents, Jamie</t>
  </si>
  <si>
    <t>Burskey, Jacob</t>
  </si>
  <si>
    <t>Carrington, Ryan</t>
  </si>
  <si>
    <t>Cohen, David</t>
  </si>
  <si>
    <t>Crider, Andrea</t>
  </si>
  <si>
    <t>Donahue, Robert</t>
  </si>
  <si>
    <t>Dutkiewicz, Carly</t>
  </si>
  <si>
    <t>Fields, Reshawn</t>
  </si>
  <si>
    <t>Finney, Celine</t>
  </si>
  <si>
    <t>Fischer, Peyton</t>
  </si>
  <si>
    <t>Gaines, Wanda</t>
  </si>
  <si>
    <t>Gaines, Sarah</t>
  </si>
  <si>
    <t>Garrison, Jenna</t>
  </si>
  <si>
    <t>Greene, Michelle</t>
  </si>
  <si>
    <t>Hamilton, Meghan</t>
  </si>
  <si>
    <t>Harker, David</t>
  </si>
  <si>
    <t>Harris, Lisa</t>
  </si>
  <si>
    <t>Haversbusch, Courtney</t>
  </si>
  <si>
    <t>Helms, Alexa</t>
  </si>
  <si>
    <t>Henley, Scott</t>
  </si>
  <si>
    <t>Hill, Jeff</t>
  </si>
  <si>
    <t>Hoese, Faelan</t>
  </si>
  <si>
    <t>Hollen, Sean</t>
  </si>
  <si>
    <t>Hoogewerf, Carson</t>
  </si>
  <si>
    <t>Hurley, Michael</t>
  </si>
  <si>
    <t>Hutzell, Lillian</t>
  </si>
  <si>
    <t>Jefferies, Shampaygne</t>
  </si>
  <si>
    <t>Kapala, Brian</t>
  </si>
  <si>
    <t>Kelly, Chad</t>
  </si>
  <si>
    <t>Kooy, Samantha</t>
  </si>
  <si>
    <t>Kopf, Hannah</t>
  </si>
  <si>
    <t>Kurtz, Zane</t>
  </si>
  <si>
    <t>Litsheim, Sarah</t>
  </si>
  <si>
    <t>Lochmueller, Kenan</t>
  </si>
  <si>
    <t>Lutz, Shelby</t>
  </si>
  <si>
    <t>McFarland, Stephen</t>
  </si>
  <si>
    <t>McGhghy, Don</t>
  </si>
  <si>
    <t>Miller, Madeline</t>
  </si>
  <si>
    <t>Miller, Lynn</t>
  </si>
  <si>
    <t>Milner, Roy</t>
  </si>
  <si>
    <t>Moscato, Haylee</t>
  </si>
  <si>
    <t>Niyonshima, Jean Claude</t>
  </si>
  <si>
    <t>Pakeltis, Anthony</t>
  </si>
  <si>
    <t>Panchal, Jeegar</t>
  </si>
  <si>
    <t>Pape, April</t>
  </si>
  <si>
    <t>Parsons, Nick</t>
  </si>
  <si>
    <t>Poiry, Jessica</t>
  </si>
  <si>
    <t>Przybylinski, Ashley</t>
  </si>
  <si>
    <t>Ragan, Allyson</t>
  </si>
  <si>
    <t>Riggs, Nathan</t>
  </si>
  <si>
    <t>Schuler, Cameron</t>
  </si>
  <si>
    <t>Schuman, Nathan</t>
  </si>
  <si>
    <t>Shaffer, Hillary</t>
  </si>
  <si>
    <t>Shapiro, Kyle</t>
  </si>
  <si>
    <t>Shipp, Julie</t>
  </si>
  <si>
    <t>Solorzano, David</t>
  </si>
  <si>
    <t>Sorrell, Stacey</t>
  </si>
  <si>
    <t>Stevenson, Christopher</t>
  </si>
  <si>
    <t>Stranahan, Carey</t>
  </si>
  <si>
    <t>Sumrak, Kim</t>
  </si>
  <si>
    <t>Teague, Sacha</t>
  </si>
  <si>
    <t>Vorbeck, Brooke</t>
  </si>
  <si>
    <t>Wahl, Cassie</t>
  </si>
  <si>
    <t>Walker, Hanna</t>
  </si>
  <si>
    <t>Weber, Elijah</t>
  </si>
  <si>
    <t>Williams, Christine</t>
  </si>
  <si>
    <t>Zug, Linda</t>
  </si>
  <si>
    <t>Hus, James</t>
  </si>
  <si>
    <t>Hilsen, John</t>
  </si>
  <si>
    <t>Prinz, Jennifer</t>
  </si>
  <si>
    <t>Schuster, Emma</t>
  </si>
  <si>
    <t>Manley, Andrew</t>
  </si>
  <si>
    <t>Minor, Steven</t>
  </si>
  <si>
    <t>Thompson, Michael</t>
  </si>
  <si>
    <t>cabbott@apecindy.com</t>
  </si>
  <si>
    <t>canderson@ciorba.com</t>
  </si>
  <si>
    <t>santon@hntb.com</t>
  </si>
  <si>
    <t>cody.banks@cardno.com</t>
  </si>
  <si>
    <t>Jamie.Bents@wsp.com</t>
  </si>
  <si>
    <t>jburskey@indot.in.gov</t>
  </si>
  <si>
    <t>rcarrington@dlz.com</t>
  </si>
  <si>
    <t>dcohen@ascgroup.net</t>
  </si>
  <si>
    <t>acrider@ascgroup.net</t>
  </si>
  <si>
    <t>rdonahue@fpbhonline.com</t>
  </si>
  <si>
    <t>carly.dutkiewicz@jacobs.com</t>
  </si>
  <si>
    <t>reshawn.fields@wsp.com</t>
  </si>
  <si>
    <t>cfinney@b-l-n.com</t>
  </si>
  <si>
    <t>pfischer@hanson-inc.com</t>
  </si>
  <si>
    <t>wgaines@sjcainc.com</t>
  </si>
  <si>
    <t>sgaines@indot.in.gov</t>
  </si>
  <si>
    <t>jgarrison@ascgroup.net</t>
  </si>
  <si>
    <t>Michelle.Greene@parsons.com</t>
  </si>
  <si>
    <t>Meghan.Hamilton@wsp.com</t>
  </si>
  <si>
    <t>dharker@macog.com</t>
  </si>
  <si>
    <t>lharris@lawson-fisher.com</t>
  </si>
  <si>
    <t>courtney@littleriverconsultants.com</t>
  </si>
  <si>
    <t>JHawthorne@indot.in.gov</t>
  </si>
  <si>
    <t>ahelms@structurepoint.com</t>
  </si>
  <si>
    <t>shenley@sjcainc.com</t>
  </si>
  <si>
    <t>jeff.hill@wsp.com</t>
  </si>
  <si>
    <t>fhoese@hanson-inc.com</t>
  </si>
  <si>
    <t>shollen@lochgroup.com</t>
  </si>
  <si>
    <t>CHoogewerf@lochgroup.com</t>
  </si>
  <si>
    <t>mhurley@HNTB.com</t>
  </si>
  <si>
    <t>Lillian.hutzell@clarkdietz.com</t>
  </si>
  <si>
    <t>sjeffries@usiconsultants.com</t>
  </si>
  <si>
    <t>Bryan.Kapala@WSP.com</t>
  </si>
  <si>
    <t>ckelly@kaskaskiaeng.com</t>
  </si>
  <si>
    <t>SKooy@structurepoint.com</t>
  </si>
  <si>
    <t>hkopf@rqaw.com</t>
  </si>
  <si>
    <t>hmoscato@rqaw.com</t>
  </si>
  <si>
    <t>rkurtz@indot.in.gov</t>
  </si>
  <si>
    <t>slitsheim@abonmarche.com</t>
  </si>
  <si>
    <t>Kenan.Lochmueller@lochgroup.com</t>
  </si>
  <si>
    <t>shelby@sjcainc.com</t>
  </si>
  <si>
    <t>s.mcfarland@jtleng.com</t>
  </si>
  <si>
    <t>DMcghghy@indot.IN.gov</t>
  </si>
  <si>
    <t>mmiller@structurepoint.com</t>
  </si>
  <si>
    <t>LMiller@indot.in.gov</t>
  </si>
  <si>
    <t>rmilner@hanson-inc.com</t>
  </si>
  <si>
    <t>Steven.Minor@Dot.Gov</t>
  </si>
  <si>
    <t>jniyonshima@hanson-inc.com</t>
  </si>
  <si>
    <t>Anthony.Pakeltis@parsons.com</t>
  </si>
  <si>
    <t>jpanchal@sjcainc.com</t>
  </si>
  <si>
    <t>AprilP@Metricenv.com</t>
  </si>
  <si>
    <t>Nick.parsons@wsp.com</t>
  </si>
  <si>
    <t>JPoiry@indot.IN.gov</t>
  </si>
  <si>
    <t>APrzybylinski@indot.IN.gov</t>
  </si>
  <si>
    <t>aragan@macog.com</t>
  </si>
  <si>
    <t>nriggs@indot.in.gov</t>
  </si>
  <si>
    <t>cschuler@structurepoint.com</t>
  </si>
  <si>
    <t>nschuman@rqaw.com</t>
  </si>
  <si>
    <t>hshaffer@b-l-n.com</t>
  </si>
  <si>
    <t>KShapiro@hanson-inc.com</t>
  </si>
  <si>
    <t>jshipp@hanson-inc.com</t>
  </si>
  <si>
    <t>DSolorzano@indot.IN.gov</t>
  </si>
  <si>
    <t>ssorrell@indot.in.gov</t>
  </si>
  <si>
    <t>ChristopherS@Metricenv.com</t>
  </si>
  <si>
    <t>cstranahan@hanson-inc.com</t>
  </si>
  <si>
    <t>ksumrak@hanson-inc.com</t>
  </si>
  <si>
    <t>bvorbeck@kaskaskiaeng.com</t>
  </si>
  <si>
    <t>CWahl@indot.in.gov</t>
  </si>
  <si>
    <t>hwalker@structurepoint.com</t>
  </si>
  <si>
    <t>ElijahW@Metricenv.com</t>
  </si>
  <si>
    <t>chwilliams@indot.in.gov</t>
  </si>
  <si>
    <t>Zug3@verizon.net</t>
  </si>
  <si>
    <t>jhus@reltd.com</t>
  </si>
  <si>
    <t>jhilsen@reltd.com</t>
  </si>
  <si>
    <t>jprinz@reltd.com</t>
  </si>
  <si>
    <t>ESchuster@vsengineering.com</t>
  </si>
  <si>
    <t>atmanley@outlook.com</t>
  </si>
  <si>
    <t>mthompson@tippecanoe.in.gov</t>
  </si>
  <si>
    <t>steague1@indot.in.gov</t>
  </si>
  <si>
    <t>Ciorba Group, Inc.</t>
  </si>
  <si>
    <t>773-355-2980</t>
  </si>
  <si>
    <t>317-917-5275</t>
  </si>
  <si>
    <t>708 Roosevelt Rd.</t>
  </si>
  <si>
    <t>574-586-4257</t>
  </si>
  <si>
    <t>520 Nicollet Mall, Suite 800</t>
  </si>
  <si>
    <t>Minneapolis</t>
  </si>
  <si>
    <t>MN</t>
  </si>
  <si>
    <t>612-486-3319</t>
  </si>
  <si>
    <t>317-646-2266</t>
  </si>
  <si>
    <t>DLZ Indiana , LLC</t>
  </si>
  <si>
    <t>317-270-7912</t>
  </si>
  <si>
    <t>7310 Turfway Road</t>
  </si>
  <si>
    <t>Florence</t>
  </si>
  <si>
    <t>859-380-4565</t>
  </si>
  <si>
    <t xml:space="preserve">72 Henry Street St. </t>
  </si>
  <si>
    <t>8735 W Higgins Road, Suite 400</t>
  </si>
  <si>
    <t>773-458-2818</t>
  </si>
  <si>
    <t>30 N. LaSalle, Suite 4200</t>
  </si>
  <si>
    <t>312-294-5662</t>
  </si>
  <si>
    <t>1028 Virginia Ave, Suit 201/203</t>
  </si>
  <si>
    <t>474 N Lakeshore Drive APT 2606</t>
  </si>
  <si>
    <t>630-258-8303</t>
  </si>
  <si>
    <t>525 West Washington Avenue</t>
  </si>
  <si>
    <t>1829 East Spring Street</t>
  </si>
  <si>
    <t>812-945-9585</t>
  </si>
  <si>
    <t>Jacobi, Toombs, &amp; Lanz</t>
  </si>
  <si>
    <t>9025 River Road, Suite 200</t>
  </si>
  <si>
    <t>317-803-8951</t>
  </si>
  <si>
    <t>463-215-0198</t>
  </si>
  <si>
    <t xml:space="preserve">7115 Hollow Oaks Dr. </t>
  </si>
  <si>
    <t>502-999-0120</t>
  </si>
  <si>
    <t>10 South Riverside Plaza, Suite 400</t>
  </si>
  <si>
    <t>312-930-5268</t>
  </si>
  <si>
    <t>9102 N. Meridian Street, Suite 200</t>
  </si>
  <si>
    <t>872-806-8020</t>
  </si>
  <si>
    <t>10697 Helios Circle</t>
  </si>
  <si>
    <t>317-797-5683</t>
  </si>
  <si>
    <t>260-399-7348</t>
  </si>
  <si>
    <t>315 East Boyd Blvd</t>
  </si>
  <si>
    <t>219-402-7342</t>
  </si>
  <si>
    <t>317-467-3986</t>
  </si>
  <si>
    <t>614-551-5102</t>
  </si>
  <si>
    <t>317-803-8969</t>
  </si>
  <si>
    <t>217-747-9275</t>
  </si>
  <si>
    <t>219-214-2414</t>
  </si>
  <si>
    <t>317-467-3449</t>
  </si>
  <si>
    <t>750 Warrenville Rd., Suite 200</t>
  </si>
  <si>
    <t>708-846-9913</t>
  </si>
  <si>
    <t>317-467-3414</t>
  </si>
  <si>
    <t>812-314-7041</t>
  </si>
  <si>
    <t>219-325-7509</t>
  </si>
  <si>
    <t>317-467-3942</t>
  </si>
  <si>
    <t>17000 South Park Avenue</t>
  </si>
  <si>
    <t>South Holland</t>
  </si>
  <si>
    <t>300 Westbriar Blvd. Newburgh, IN 47630</t>
  </si>
  <si>
    <t>Newburgh</t>
  </si>
  <si>
    <t>812-205-4380</t>
  </si>
  <si>
    <t>112 W Jefferson Blvd, Suite 500</t>
  </si>
  <si>
    <t>574-334-5491</t>
  </si>
  <si>
    <t>One South Walker Drive, Suite 900</t>
  </si>
  <si>
    <t>312-802-9351</t>
  </si>
  <si>
    <t>2333 Alexandria Drive Suite 126</t>
  </si>
  <si>
    <t>859-286-1160</t>
  </si>
  <si>
    <t>8415 E. 56th Street</t>
  </si>
  <si>
    <t>312-803-6522</t>
  </si>
  <si>
    <t>7416 Oak Hill Road</t>
  </si>
  <si>
    <t>812-550-6302</t>
  </si>
  <si>
    <t>765-635-7304</t>
  </si>
  <si>
    <t>317-467-3920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</si>
</sst>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16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2"/>
      <color theme="1"/>
      <name val="Iskoola Pota"/>
      <family val="2"/>
    </font>
    <font>
      <sz val="12"/>
      <color theme="1"/>
      <name val="Iskoola Pota"/>
      <family val="2"/>
    </font>
    <font>
      <sz val="12"/>
      <color theme="1"/>
      <name val="Arial"/>
      <family val="2"/>
    </font>
    <font>
      <sz val="10.5"/>
      <color theme="1"/>
      <name val="Consolas"/>
      <family val="3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0"/>
      <name val="/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Border="1" applyAlignment="1">
      <alignment horizontal="left"/>
    </xf>
    <xf numFmtId="0" fontId="0" fillId="0" borderId="0" xfId="0" applyAlignment="1" applyProtection="1">
      <protection locked="0"/>
    </xf>
    <xf numFmtId="0" fontId="6" fillId="0" borderId="0" xfId="0" applyFont="1"/>
    <xf numFmtId="0" fontId="8" fillId="0" borderId="0" xfId="0" applyFont="1"/>
    <xf numFmtId="0" fontId="4" fillId="0" borderId="0" xfId="1" applyFont="1" applyBorder="1" applyAlignment="1" applyProtection="1">
      <protection locked="0"/>
    </xf>
    <xf numFmtId="0" fontId="0" fillId="0" borderId="0" xfId="0" applyFill="1"/>
    <xf numFmtId="0" fontId="7" fillId="0" borderId="0" xfId="0" applyFont="1" applyFill="1"/>
    <xf numFmtId="0" fontId="6" fillId="0" borderId="0" xfId="0" applyFont="1" applyFill="1"/>
    <xf numFmtId="0" fontId="11" fillId="0" borderId="0" xfId="1" applyFont="1" applyBorder="1" applyAlignment="1" applyProtection="1">
      <protection locked="0"/>
    </xf>
    <xf numFmtId="0" fontId="11" fillId="0" borderId="0" xfId="1" applyFont="1" applyBorder="1" applyAlignment="1" applyProtection="1"/>
    <xf numFmtId="0" fontId="5" fillId="0" borderId="0" xfId="1" applyFont="1" applyBorder="1" applyAlignment="1" applyProtection="1"/>
    <xf numFmtId="0" fontId="9" fillId="0" borderId="0" xfId="0" applyFont="1" applyBorder="1"/>
    <xf numFmtId="0" fontId="4" fillId="0" borderId="0" xfId="1" applyFont="1" applyBorder="1" applyAlignment="1" applyProtection="1"/>
    <xf numFmtId="0" fontId="3" fillId="0" borderId="0" xfId="0" applyFont="1" applyAlignment="1">
      <alignment horizontal="left" wrapText="1"/>
    </xf>
    <xf numFmtId="0" fontId="1" fillId="0" borderId="0" xfId="0" applyFont="1"/>
    <xf numFmtId="0" fontId="5" fillId="0" borderId="0" xfId="1" applyFont="1" applyFill="1" applyBorder="1" applyAlignment="1" applyProtection="1"/>
    <xf numFmtId="0" fontId="2" fillId="0" borderId="0" xfId="1" applyFill="1" applyAlignment="1" applyProtection="1">
      <alignment vertical="center"/>
    </xf>
    <xf numFmtId="0" fontId="8" fillId="0" borderId="0" xfId="0" applyFont="1" applyFill="1"/>
    <xf numFmtId="0" fontId="0" fillId="0" borderId="0" xfId="0"/>
    <xf numFmtId="0" fontId="2" fillId="0" borderId="0" xfId="1" applyAlignment="1" applyProtection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Border="1"/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1" applyAlignment="1" applyProtection="1">
      <protection locked="0"/>
    </xf>
    <xf numFmtId="0" fontId="2" fillId="0" borderId="0" xfId="1" applyBorder="1" applyAlignment="1" applyProtection="1">
      <protection locked="0"/>
    </xf>
    <xf numFmtId="0" fontId="2" fillId="0" borderId="0" xfId="1" applyBorder="1" applyAlignment="1" applyProtection="1"/>
    <xf numFmtId="14" fontId="2" fillId="0" borderId="0" xfId="1" applyNumberFormat="1" applyBorder="1" applyAlignment="1" applyProtection="1"/>
    <xf numFmtId="0" fontId="0" fillId="0" borderId="0" xfId="0" applyAlignment="1" applyProtection="1">
      <protection locked="0"/>
    </xf>
    <xf numFmtId="0" fontId="3" fillId="0" borderId="0" xfId="0" applyFont="1" applyBorder="1"/>
    <xf numFmtId="0" fontId="3" fillId="0" borderId="0" xfId="0" applyFont="1" applyProtection="1">
      <protection locked="0"/>
    </xf>
    <xf numFmtId="14" fontId="3" fillId="0" borderId="0" xfId="0" applyNumberFormat="1" applyFont="1" applyBorder="1" applyAlignment="1">
      <alignment horizontal="left"/>
    </xf>
    <xf numFmtId="1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Border="1" applyProtection="1">
      <protection locked="0"/>
    </xf>
    <xf numFmtId="164" fontId="3" fillId="0" borderId="0" xfId="0" applyNumberFormat="1" applyFont="1" applyBorder="1" applyAlignment="1">
      <alignment horizontal="left"/>
    </xf>
    <xf numFmtId="0" fontId="3" fillId="0" borderId="0" xfId="0" applyFont="1"/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horizontal="left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Fill="1" applyBorder="1"/>
    <xf numFmtId="0" fontId="0" fillId="0" borderId="0" xfId="0" applyBorder="1" applyProtection="1">
      <protection locked="0"/>
    </xf>
    <xf numFmtId="0" fontId="0" fillId="0" borderId="0" xfId="0" applyFill="1"/>
    <xf numFmtId="164" fontId="0" fillId="0" borderId="0" xfId="0" applyNumberFormat="1" applyBorder="1" applyAlignment="1">
      <alignment horizontal="left"/>
    </xf>
    <xf numFmtId="0" fontId="0" fillId="0" borderId="0" xfId="0" applyBorder="1" applyAlignment="1" applyProtection="1">
      <protection locked="0"/>
    </xf>
    <xf numFmtId="0" fontId="10" fillId="0" borderId="0" xfId="0" applyFont="1" applyFill="1" applyBorder="1" applyAlignment="1">
      <alignment horizontal="left" vertical="center"/>
    </xf>
    <xf numFmtId="14" fontId="3" fillId="0" borderId="0" xfId="0" applyNumberFormat="1" applyFon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Fill="1" applyBorder="1" applyAlignment="1">
      <alignment horizontal="left" vertical="center"/>
    </xf>
    <xf numFmtId="14" fontId="10" fillId="0" borderId="0" xfId="0" applyNumberFormat="1" applyFont="1" applyFill="1" applyBorder="1" applyAlignment="1">
      <alignment horizontal="left"/>
    </xf>
    <xf numFmtId="0" fontId="2" fillId="0" borderId="0" xfId="1" applyAlignment="1" applyProtection="1">
      <alignment vertical="center"/>
    </xf>
    <xf numFmtId="0" fontId="0" fillId="0" borderId="0" xfId="0" applyFill="1" applyAlignment="1">
      <alignment horizontal="left"/>
    </xf>
    <xf numFmtId="164" fontId="0" fillId="0" borderId="0" xfId="0" applyNumberFormat="1" applyFill="1" applyBorder="1" applyAlignment="1">
      <alignment horizontal="left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14" fontId="0" fillId="0" borderId="0" xfId="0" applyNumberFormat="1" applyFill="1" applyAlignment="1" applyProtection="1">
      <alignment horizontal="left"/>
      <protection locked="0"/>
    </xf>
    <xf numFmtId="164" fontId="3" fillId="0" borderId="0" xfId="0" applyNumberFormat="1" applyFont="1" applyFill="1" applyBorder="1" applyAlignment="1">
      <alignment horizontal="left"/>
    </xf>
    <xf numFmtId="0" fontId="0" fillId="0" borderId="0" xfId="0" applyFill="1" applyAlignment="1" applyProtection="1">
      <alignment horizontal="left"/>
      <protection locked="0"/>
    </xf>
    <xf numFmtId="0" fontId="2" fillId="0" borderId="0" xfId="1" applyFill="1" applyAlignment="1" applyProtection="1">
      <protection locked="0"/>
    </xf>
    <xf numFmtId="14" fontId="0" fillId="0" borderId="0" xfId="0" applyNumberFormat="1" applyFill="1" applyAlignment="1">
      <alignment horizontal="left"/>
    </xf>
    <xf numFmtId="0" fontId="2" fillId="0" borderId="0" xfId="1" applyFill="1" applyBorder="1" applyAlignment="1" applyProtection="1">
      <protection locked="0"/>
    </xf>
    <xf numFmtId="0" fontId="3" fillId="0" borderId="0" xfId="0" applyFont="1" applyFill="1" applyBorder="1" applyProtection="1">
      <protection locked="0"/>
    </xf>
    <xf numFmtId="0" fontId="2" fillId="0" borderId="0" xfId="1" applyFill="1" applyBorder="1" applyAlignment="1" applyProtection="1"/>
    <xf numFmtId="0" fontId="0" fillId="0" borderId="0" xfId="0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Border="1" applyProtection="1">
      <protection locked="0"/>
    </xf>
    <xf numFmtId="0" fontId="2" fillId="0" borderId="0" xfId="1" applyFill="1" applyAlignment="1" applyProtection="1"/>
    <xf numFmtId="0" fontId="0" fillId="0" borderId="0" xfId="0" applyFill="1" applyAlignment="1" applyProtection="1">
      <protection locked="0"/>
    </xf>
    <xf numFmtId="0" fontId="3" fillId="0" borderId="0" xfId="0" applyFont="1" applyFill="1" applyAlignment="1" applyProtection="1">
      <protection locked="0"/>
    </xf>
    <xf numFmtId="0" fontId="3" fillId="0" borderId="0" xfId="0" applyFont="1" applyFill="1"/>
    <xf numFmtId="0" fontId="3" fillId="0" borderId="0" xfId="1" applyFont="1" applyFill="1" applyAlignment="1" applyProtection="1">
      <alignment horizontal="left"/>
      <protection locked="0"/>
    </xf>
    <xf numFmtId="14" fontId="12" fillId="0" borderId="0" xfId="0" applyNumberFormat="1" applyFont="1" applyFill="1" applyBorder="1" applyAlignment="1">
      <alignment horizontal="left"/>
    </xf>
    <xf numFmtId="14" fontId="3" fillId="0" borderId="0" xfId="0" applyNumberFormat="1" applyFont="1" applyAlignment="1" applyProtection="1">
      <alignment horizontal="left"/>
      <protection locked="0"/>
    </xf>
    <xf numFmtId="0" fontId="13" fillId="0" borderId="0" xfId="0" applyFont="1"/>
    <xf numFmtId="0" fontId="0" fillId="2" borderId="0" xfId="0" applyFill="1"/>
    <xf numFmtId="0" fontId="3" fillId="0" borderId="0" xfId="0" applyFont="1" applyAlignment="1">
      <alignment horizontal="left"/>
    </xf>
    <xf numFmtId="0" fontId="0" fillId="0" borderId="0" xfId="0" applyAlignment="1">
      <alignment vertical="center" wrapText="1"/>
    </xf>
    <xf numFmtId="0" fontId="14" fillId="0" borderId="0" xfId="0" applyFont="1"/>
    <xf numFmtId="0" fontId="3" fillId="0" borderId="0" xfId="0" applyFont="1" applyAlignment="1">
      <alignment vertical="center" wrapText="1"/>
    </xf>
    <xf numFmtId="0" fontId="15" fillId="0" borderId="0" xfId="0" applyFont="1"/>
    <xf numFmtId="0" fontId="2" fillId="0" borderId="0" xfId="1" applyAlignment="1" applyProtection="1">
      <alignment vertical="center" wrapText="1"/>
    </xf>
    <xf numFmtId="0" fontId="0" fillId="0" borderId="0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Alignment="1">
      <alignment horizontal="left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rgeorge@apecindy.com" TargetMode="External"/><Relationship Id="rId21" Type="http://schemas.openxmlformats.org/officeDocument/2006/relationships/hyperlink" Target="mailto:bbosse@structurepoint.com" TargetMode="External"/><Relationship Id="rId324" Type="http://schemas.openxmlformats.org/officeDocument/2006/relationships/hyperlink" Target="mailto:Eric.Jagger@parsons.com" TargetMode="External"/><Relationship Id="rId531" Type="http://schemas.openxmlformats.org/officeDocument/2006/relationships/hyperlink" Target="mailto:aarroyomonroe@b-l-n.com" TargetMode="External"/><Relationship Id="rId629" Type="http://schemas.openxmlformats.org/officeDocument/2006/relationships/hyperlink" Target="mailto:Steven.Minor@Dot.Gov" TargetMode="External"/><Relationship Id="rId170" Type="http://schemas.openxmlformats.org/officeDocument/2006/relationships/hyperlink" Target="mailto:eric@earthsourceinc.net" TargetMode="External"/><Relationship Id="rId268" Type="http://schemas.openxmlformats.org/officeDocument/2006/relationships/hyperlink" Target="mailto:Mgrylewicz@indot.in.gov" TargetMode="External"/><Relationship Id="rId475" Type="http://schemas.openxmlformats.org/officeDocument/2006/relationships/hyperlink" Target="mailto:dedward@ivytech.edu" TargetMode="External"/><Relationship Id="rId32" Type="http://schemas.openxmlformats.org/officeDocument/2006/relationships/hyperlink" Target="mailto:dfortney@sehinc.com" TargetMode="External"/><Relationship Id="rId128" Type="http://schemas.openxmlformats.org/officeDocument/2006/relationships/hyperlink" Target="mailto:mshirley@aztec.us" TargetMode="External"/><Relationship Id="rId335" Type="http://schemas.openxmlformats.org/officeDocument/2006/relationships/hyperlink" Target="mailto:bwsmith@dlz.com" TargetMode="External"/><Relationship Id="rId542" Type="http://schemas.openxmlformats.org/officeDocument/2006/relationships/hyperlink" Target="mailto:marriotthm@cdmsmith.com" TargetMode="External"/><Relationship Id="rId181" Type="http://schemas.openxmlformats.org/officeDocument/2006/relationships/hyperlink" Target="mailto:hlacey@cmtengr.com" TargetMode="External"/><Relationship Id="rId402" Type="http://schemas.openxmlformats.org/officeDocument/2006/relationships/hyperlink" Target="mailto:nhillard@ascgroup.net" TargetMode="External"/><Relationship Id="rId279" Type="http://schemas.openxmlformats.org/officeDocument/2006/relationships/hyperlink" Target="mailto:Tstout@structurepoint.com" TargetMode="External"/><Relationship Id="rId486" Type="http://schemas.openxmlformats.org/officeDocument/2006/relationships/hyperlink" Target="mailto:Ethomas2@indot.in.gov" TargetMode="External"/><Relationship Id="rId43" Type="http://schemas.openxmlformats.org/officeDocument/2006/relationships/hyperlink" Target="mailto:jdidrick@indot.in.gov" TargetMode="External"/><Relationship Id="rId139" Type="http://schemas.openxmlformats.org/officeDocument/2006/relationships/hyperlink" Target="mailto:daniel.j.miller@parsons.com" TargetMode="External"/><Relationship Id="rId346" Type="http://schemas.openxmlformats.org/officeDocument/2006/relationships/hyperlink" Target="mailto:jfurgason@cbbel-in.com" TargetMode="External"/><Relationship Id="rId553" Type="http://schemas.openxmlformats.org/officeDocument/2006/relationships/hyperlink" Target="mailto:pkillian@cfsenv.com" TargetMode="External"/><Relationship Id="rId192" Type="http://schemas.openxmlformats.org/officeDocument/2006/relationships/hyperlink" Target="mailto:susanc@metricenv.com" TargetMode="External"/><Relationship Id="rId206" Type="http://schemas.openxmlformats.org/officeDocument/2006/relationships/hyperlink" Target="mailto:Kyle.quandt@co.allen.in.us" TargetMode="External"/><Relationship Id="rId413" Type="http://schemas.openxmlformats.org/officeDocument/2006/relationships/hyperlink" Target="mailto:Aherlihy@ckleng.com" TargetMode="External"/><Relationship Id="rId497" Type="http://schemas.openxmlformats.org/officeDocument/2006/relationships/hyperlink" Target="mailto:kwing@b-l-n.com" TargetMode="External"/><Relationship Id="rId620" Type="http://schemas.openxmlformats.org/officeDocument/2006/relationships/hyperlink" Target="mailto:CWahl@indot.in.gov" TargetMode="External"/><Relationship Id="rId357" Type="http://schemas.openxmlformats.org/officeDocument/2006/relationships/hyperlink" Target="mailto:Slangley@lochgroup.com" TargetMode="External"/><Relationship Id="rId54" Type="http://schemas.openxmlformats.org/officeDocument/2006/relationships/hyperlink" Target="mailto:mcoon@indot.in.gov" TargetMode="External"/><Relationship Id="rId217" Type="http://schemas.openxmlformats.org/officeDocument/2006/relationships/hyperlink" Target="mailto:mbatta@cmtengr.com" TargetMode="External"/><Relationship Id="rId564" Type="http://schemas.openxmlformats.org/officeDocument/2006/relationships/hyperlink" Target="mailto:dharker@macog.com" TargetMode="External"/><Relationship Id="rId424" Type="http://schemas.openxmlformats.org/officeDocument/2006/relationships/hyperlink" Target="mailto:wbegley@hanson-inc.com" TargetMode="External"/><Relationship Id="rId631" Type="http://schemas.openxmlformats.org/officeDocument/2006/relationships/hyperlink" Target="mailto:ahelms@structurepoint.com" TargetMode="External"/><Relationship Id="rId270" Type="http://schemas.openxmlformats.org/officeDocument/2006/relationships/hyperlink" Target="mailto:ahiggins@hwlochner.com" TargetMode="External"/><Relationship Id="rId65" Type="http://schemas.openxmlformats.org/officeDocument/2006/relationships/hyperlink" Target="mailto:wlau@structurepoint.com" TargetMode="External"/><Relationship Id="rId130" Type="http://schemas.openxmlformats.org/officeDocument/2006/relationships/hyperlink" Target="mailto:gaweilbaker@gmail.com" TargetMode="External"/><Relationship Id="rId368" Type="http://schemas.openxmlformats.org/officeDocument/2006/relationships/hyperlink" Target="mailto:alexg@metricenv.com" TargetMode="External"/><Relationship Id="rId575" Type="http://schemas.openxmlformats.org/officeDocument/2006/relationships/hyperlink" Target="mailto:dcohen@ascgroup.net" TargetMode="External"/><Relationship Id="rId228" Type="http://schemas.openxmlformats.org/officeDocument/2006/relationships/hyperlink" Target="mailto:bhughes@weintrautinc.com" TargetMode="External"/><Relationship Id="rId435" Type="http://schemas.openxmlformats.org/officeDocument/2006/relationships/hyperlink" Target="mailto:dgolladay@indot.in.gov" TargetMode="External"/><Relationship Id="rId281" Type="http://schemas.openxmlformats.org/officeDocument/2006/relationships/hyperlink" Target="mailto:mwells@cmtengr.com" TargetMode="External"/><Relationship Id="rId502" Type="http://schemas.openxmlformats.org/officeDocument/2006/relationships/hyperlink" Target="mailto:nmurphy@structurepoint.com" TargetMode="External"/><Relationship Id="rId76" Type="http://schemas.openxmlformats.org/officeDocument/2006/relationships/hyperlink" Target="mailto:rgilyeat@indot.in.gov" TargetMode="External"/><Relationship Id="rId141" Type="http://schemas.openxmlformats.org/officeDocument/2006/relationships/hyperlink" Target="mailto:kboot@rqaw.com" TargetMode="External"/><Relationship Id="rId379" Type="http://schemas.openxmlformats.org/officeDocument/2006/relationships/hyperlink" Target="mailto:jrhodes@ascgroup.net" TargetMode="External"/><Relationship Id="rId586" Type="http://schemas.openxmlformats.org/officeDocument/2006/relationships/hyperlink" Target="mailto:SKooy@structurepoint.com" TargetMode="External"/><Relationship Id="rId7" Type="http://schemas.openxmlformats.org/officeDocument/2006/relationships/hyperlink" Target="mailto:linda@weintrautinc.com" TargetMode="External"/><Relationship Id="rId239" Type="http://schemas.openxmlformats.org/officeDocument/2006/relationships/hyperlink" Target="mailto:dterpstra@ascgroup.net" TargetMode="External"/><Relationship Id="rId446" Type="http://schemas.openxmlformats.org/officeDocument/2006/relationships/hyperlink" Target="mailto:rpohnan@msconsultants.com" TargetMode="External"/><Relationship Id="rId292" Type="http://schemas.openxmlformats.org/officeDocument/2006/relationships/hyperlink" Target="mailto:ewenger@lochgroup.com" TargetMode="External"/><Relationship Id="rId306" Type="http://schemas.openxmlformats.org/officeDocument/2006/relationships/hyperlink" Target="mailto:Dpoad@tippecanoe.in.gov" TargetMode="External"/><Relationship Id="rId87" Type="http://schemas.openxmlformats.org/officeDocument/2006/relationships/hyperlink" Target="mailto:mcnamara@pbworld.com" TargetMode="External"/><Relationship Id="rId513" Type="http://schemas.openxmlformats.org/officeDocument/2006/relationships/hyperlink" Target="mailto:mgwagner@sehinc.com" TargetMode="External"/><Relationship Id="rId597" Type="http://schemas.openxmlformats.org/officeDocument/2006/relationships/hyperlink" Target="mailto:jpanchal@sjcainc.com" TargetMode="External"/><Relationship Id="rId152" Type="http://schemas.openxmlformats.org/officeDocument/2006/relationships/hyperlink" Target="mailto:aball@vsengineering.com" TargetMode="External"/><Relationship Id="rId457" Type="http://schemas.openxmlformats.org/officeDocument/2006/relationships/hyperlink" Target="mailto:bmurray@indot.in.gov" TargetMode="External"/><Relationship Id="rId14" Type="http://schemas.openxmlformats.org/officeDocument/2006/relationships/hyperlink" Target="mailto:gmoushon@b-l-n.com" TargetMode="External"/><Relationship Id="rId317" Type="http://schemas.openxmlformats.org/officeDocument/2006/relationships/hyperlink" Target="mailto:Brburgoa@indot.in.gov" TargetMode="External"/><Relationship Id="rId524" Type="http://schemas.openxmlformats.org/officeDocument/2006/relationships/hyperlink" Target="mailto:BLayton@bfsengr.com" TargetMode="External"/><Relationship Id="rId98" Type="http://schemas.openxmlformats.org/officeDocument/2006/relationships/hyperlink" Target="mailto:chocharoen@gaiconsultants.com" TargetMode="External"/><Relationship Id="rId163" Type="http://schemas.openxmlformats.org/officeDocument/2006/relationships/hyperlink" Target="mailto:mober@Indot.in.gov" TargetMode="External"/><Relationship Id="rId370" Type="http://schemas.openxmlformats.org/officeDocument/2006/relationships/hyperlink" Target="mailto:plogsdon@hwlochner.com" TargetMode="External"/><Relationship Id="rId230" Type="http://schemas.openxmlformats.org/officeDocument/2006/relationships/hyperlink" Target="mailto:Vleffel@indot.in.gov" TargetMode="External"/><Relationship Id="rId468" Type="http://schemas.openxmlformats.org/officeDocument/2006/relationships/hyperlink" Target="mailto:PParke@lochgroup.com" TargetMode="External"/><Relationship Id="rId25" Type="http://schemas.openxmlformats.org/officeDocument/2006/relationships/hyperlink" Target="mailto:jpeyton@mbakerintl.com" TargetMode="External"/><Relationship Id="rId328" Type="http://schemas.openxmlformats.org/officeDocument/2006/relationships/hyperlink" Target="mailto:Mkraushar@indot.in.gov" TargetMode="External"/><Relationship Id="rId535" Type="http://schemas.openxmlformats.org/officeDocument/2006/relationships/hyperlink" Target="mailto:lvale@hwlochner.com" TargetMode="External"/><Relationship Id="rId174" Type="http://schemas.openxmlformats.org/officeDocument/2006/relationships/hyperlink" Target="mailto:amcswane@hlreng.com" TargetMode="External"/><Relationship Id="rId381" Type="http://schemas.openxmlformats.org/officeDocument/2006/relationships/hyperlink" Target="mailto:mary.pusti@mbakerintl.com" TargetMode="External"/><Relationship Id="rId602" Type="http://schemas.openxmlformats.org/officeDocument/2006/relationships/hyperlink" Target="mailto:nschuman@rqaw.com" TargetMode="External"/><Relationship Id="rId241" Type="http://schemas.openxmlformats.org/officeDocument/2006/relationships/hyperlink" Target="mailto:rbrooks@rqaw.com" TargetMode="External"/><Relationship Id="rId479" Type="http://schemas.openxmlformats.org/officeDocument/2006/relationships/hyperlink" Target="mailto:ncolchin@indot.in.gov" TargetMode="External"/><Relationship Id="rId36" Type="http://schemas.openxmlformats.org/officeDocument/2006/relationships/hyperlink" Target="mailto:steve.ott@wsp.com" TargetMode="External"/><Relationship Id="rId339" Type="http://schemas.openxmlformats.org/officeDocument/2006/relationships/hyperlink" Target="mailto:hwinebrinner@resogrp.com" TargetMode="External"/><Relationship Id="rId546" Type="http://schemas.openxmlformats.org/officeDocument/2006/relationships/hyperlink" Target="mailto:rkuruc@hbkengineering.com" TargetMode="External"/><Relationship Id="rId101" Type="http://schemas.openxmlformats.org/officeDocument/2006/relationships/hyperlink" Target="mailto:dwiggins@rtccom.net" TargetMode="External"/><Relationship Id="rId185" Type="http://schemas.openxmlformats.org/officeDocument/2006/relationships/hyperlink" Target="mailto:Jason@weintrautinc.com" TargetMode="External"/><Relationship Id="rId406" Type="http://schemas.openxmlformats.org/officeDocument/2006/relationships/hyperlink" Target="mailto:cholland@ascgroup.net" TargetMode="External"/><Relationship Id="rId9" Type="http://schemas.openxmlformats.org/officeDocument/2006/relationships/hyperlink" Target="mailto:randerson@hanson-inc.com" TargetMode="External"/><Relationship Id="rId210" Type="http://schemas.openxmlformats.org/officeDocument/2006/relationships/hyperlink" Target="mailto:tgiddens@keramida.com" TargetMode="External"/><Relationship Id="rId392" Type="http://schemas.openxmlformats.org/officeDocument/2006/relationships/hyperlink" Target="mailto:michelle.allen@dot.gov" TargetMode="External"/><Relationship Id="rId448" Type="http://schemas.openxmlformats.org/officeDocument/2006/relationships/hyperlink" Target="mailto:rmarshall@lochgroup.com" TargetMode="External"/><Relationship Id="rId613" Type="http://schemas.openxmlformats.org/officeDocument/2006/relationships/hyperlink" Target="mailto:cschuler@structurepoint.com" TargetMode="External"/><Relationship Id="rId252" Type="http://schemas.openxmlformats.org/officeDocument/2006/relationships/hyperlink" Target="mailto:stallamraju@sehinc.com" TargetMode="External"/><Relationship Id="rId294" Type="http://schemas.openxmlformats.org/officeDocument/2006/relationships/hyperlink" Target="mailto:AKattmann@lochgroup.com" TargetMode="External"/><Relationship Id="rId308" Type="http://schemas.openxmlformats.org/officeDocument/2006/relationships/hyperlink" Target="mailto:Swalls@indot.in.gov" TargetMode="External"/><Relationship Id="rId515" Type="http://schemas.openxmlformats.org/officeDocument/2006/relationships/hyperlink" Target="mailto:emulryan@sjcainc.com" TargetMode="External"/><Relationship Id="rId47" Type="http://schemas.openxmlformats.org/officeDocument/2006/relationships/hyperlink" Target="mailto:lhilden@indot.in.gov" TargetMode="External"/><Relationship Id="rId89" Type="http://schemas.openxmlformats.org/officeDocument/2006/relationships/hyperlink" Target="mailto:gfisk@dlz.com" TargetMode="External"/><Relationship Id="rId112" Type="http://schemas.openxmlformats.org/officeDocument/2006/relationships/hyperlink" Target="mailto:sgibbs@hanson-inc.com" TargetMode="External"/><Relationship Id="rId154" Type="http://schemas.openxmlformats.org/officeDocument/2006/relationships/hyperlink" Target="mailto:Caroline.Ammerman@stantec.com" TargetMode="External"/><Relationship Id="rId361" Type="http://schemas.openxmlformats.org/officeDocument/2006/relationships/hyperlink" Target="mailto:amagsam@vsengineering.com" TargetMode="External"/><Relationship Id="rId557" Type="http://schemas.openxmlformats.org/officeDocument/2006/relationships/hyperlink" Target="mailto:reshawn.fields@wsp.com" TargetMode="External"/><Relationship Id="rId599" Type="http://schemas.openxmlformats.org/officeDocument/2006/relationships/hyperlink" Target="mailto:Nick.parsons@wsp.com" TargetMode="External"/><Relationship Id="rId196" Type="http://schemas.openxmlformats.org/officeDocument/2006/relationships/hyperlink" Target="mailto:amys@metricenv.com" TargetMode="External"/><Relationship Id="rId417" Type="http://schemas.openxmlformats.org/officeDocument/2006/relationships/hyperlink" Target="mailto:aclarridge@cmtengr.com" TargetMode="External"/><Relationship Id="rId459" Type="http://schemas.openxmlformats.org/officeDocument/2006/relationships/hyperlink" Target="mailto:MTipton@indot.in.gov" TargetMode="External"/><Relationship Id="rId624" Type="http://schemas.openxmlformats.org/officeDocument/2006/relationships/hyperlink" Target="mailto:jhus@reltd.com" TargetMode="External"/><Relationship Id="rId16" Type="http://schemas.openxmlformats.org/officeDocument/2006/relationships/hyperlink" Target="mailto:bridgway@eagleridgecivil.com" TargetMode="External"/><Relationship Id="rId221" Type="http://schemas.openxmlformats.org/officeDocument/2006/relationships/hyperlink" Target="mailto:j.dutton@htcenviro.com" TargetMode="External"/><Relationship Id="rId263" Type="http://schemas.openxmlformats.org/officeDocument/2006/relationships/hyperlink" Target="mailto:MBolyard1@indot.in.gov" TargetMode="External"/><Relationship Id="rId319" Type="http://schemas.openxmlformats.org/officeDocument/2006/relationships/hyperlink" Target="mailto:severhart@structurepoint.com" TargetMode="External"/><Relationship Id="rId470" Type="http://schemas.openxmlformats.org/officeDocument/2006/relationships/hyperlink" Target="mailto:jnickel@keramida.com" TargetMode="External"/><Relationship Id="rId526" Type="http://schemas.openxmlformats.org/officeDocument/2006/relationships/hyperlink" Target="mailto:btaylor@aztec.us" TargetMode="External"/><Relationship Id="rId58" Type="http://schemas.openxmlformats.org/officeDocument/2006/relationships/hyperlink" Target="mailto:tracey.lober@jacobs.com" TargetMode="External"/><Relationship Id="rId123" Type="http://schemas.openxmlformats.org/officeDocument/2006/relationships/hyperlink" Target="mailto:Jbeck@Indot.in.gov" TargetMode="External"/><Relationship Id="rId330" Type="http://schemas.openxmlformats.org/officeDocument/2006/relationships/hyperlink" Target="mailto:Pmarucco@hanson-inc.com" TargetMode="External"/><Relationship Id="rId568" Type="http://schemas.openxmlformats.org/officeDocument/2006/relationships/hyperlink" Target="mailto:cabbott@apecindy.com" TargetMode="External"/><Relationship Id="rId165" Type="http://schemas.openxmlformats.org/officeDocument/2006/relationships/hyperlink" Target="mailto:Gquigg@lochgroup.com" TargetMode="External"/><Relationship Id="rId372" Type="http://schemas.openxmlformats.org/officeDocument/2006/relationships/hyperlink" Target="mailto:zacharyr@metricenv.com" TargetMode="External"/><Relationship Id="rId428" Type="http://schemas.openxmlformats.org/officeDocument/2006/relationships/hyperlink" Target="mailto:cfurst@indot.in.gov" TargetMode="External"/><Relationship Id="rId232" Type="http://schemas.openxmlformats.org/officeDocument/2006/relationships/hyperlink" Target="mailto:mmcelroy@crossroadengineers.com" TargetMode="External"/><Relationship Id="rId274" Type="http://schemas.openxmlformats.org/officeDocument/2006/relationships/hyperlink" Target="mailto:Amantsch@Indot.in.gov" TargetMode="External"/><Relationship Id="rId481" Type="http://schemas.openxmlformats.org/officeDocument/2006/relationships/hyperlink" Target="mailto:KJames1@indot.in.gov" TargetMode="External"/><Relationship Id="rId27" Type="http://schemas.openxmlformats.org/officeDocument/2006/relationships/hyperlink" Target="mailto:kcubick@msconsultants.com" TargetMode="External"/><Relationship Id="rId69" Type="http://schemas.openxmlformats.org/officeDocument/2006/relationships/hyperlink" Target="mailto:Dgoffinet@lochgroup.com" TargetMode="External"/><Relationship Id="rId134" Type="http://schemas.openxmlformats.org/officeDocument/2006/relationships/hyperlink" Target="mailto:Mgrovak@lochgroup.com" TargetMode="External"/><Relationship Id="rId537" Type="http://schemas.openxmlformats.org/officeDocument/2006/relationships/hyperlink" Target="mailto:spatrick@sjcainc.com" TargetMode="External"/><Relationship Id="rId579" Type="http://schemas.openxmlformats.org/officeDocument/2006/relationships/hyperlink" Target="mailto:shollen@lochgroup.com" TargetMode="External"/><Relationship Id="rId80" Type="http://schemas.openxmlformats.org/officeDocument/2006/relationships/hyperlink" Target="mailto:aleistner@contactcei.com" TargetMode="External"/><Relationship Id="rId176" Type="http://schemas.openxmlformats.org/officeDocument/2006/relationships/hyperlink" Target="mailto:jhockaday@Indot.in.gov" TargetMode="External"/><Relationship Id="rId341" Type="http://schemas.openxmlformats.org/officeDocument/2006/relationships/hyperlink" Target="mailto:akhan@indot.in.gov" TargetMode="External"/><Relationship Id="rId383" Type="http://schemas.openxmlformats.org/officeDocument/2006/relationships/hyperlink" Target="mailto:cfraser@rqaw.com" TargetMode="External"/><Relationship Id="rId439" Type="http://schemas.openxmlformats.org/officeDocument/2006/relationships/hyperlink" Target="mailto:nancy.dominguez.emerson@gmail.com" TargetMode="External"/><Relationship Id="rId590" Type="http://schemas.openxmlformats.org/officeDocument/2006/relationships/hyperlink" Target="mailto:Kenan.Lochmueller@lochgroup.com" TargetMode="External"/><Relationship Id="rId604" Type="http://schemas.openxmlformats.org/officeDocument/2006/relationships/hyperlink" Target="mailto:DSolorzano@indot.IN.gov" TargetMode="External"/><Relationship Id="rId201" Type="http://schemas.openxmlformats.org/officeDocument/2006/relationships/hyperlink" Target="mailto:Rfalls@Indot.in.gov" TargetMode="External"/><Relationship Id="rId243" Type="http://schemas.openxmlformats.org/officeDocument/2006/relationships/hyperlink" Target="mailto:bfuller@rqaw.com" TargetMode="External"/><Relationship Id="rId285" Type="http://schemas.openxmlformats.org/officeDocument/2006/relationships/hyperlink" Target="mailto:nday@sehinc.com" TargetMode="External"/><Relationship Id="rId450" Type="http://schemas.openxmlformats.org/officeDocument/2006/relationships/hyperlink" Target="mailto:bcross@lochgroup.com" TargetMode="External"/><Relationship Id="rId506" Type="http://schemas.openxmlformats.org/officeDocument/2006/relationships/hyperlink" Target="mailto:Jason.goffinet@volkert.com" TargetMode="External"/><Relationship Id="rId38" Type="http://schemas.openxmlformats.org/officeDocument/2006/relationships/hyperlink" Target="mailto:lsakach@cmtengr.com" TargetMode="External"/><Relationship Id="rId103" Type="http://schemas.openxmlformats.org/officeDocument/2006/relationships/hyperlink" Target="mailto:llawlor@fveng.com" TargetMode="External"/><Relationship Id="rId310" Type="http://schemas.openxmlformats.org/officeDocument/2006/relationships/hyperlink" Target="mailto:Areid@aztec.us" TargetMode="External"/><Relationship Id="rId492" Type="http://schemas.openxmlformats.org/officeDocument/2006/relationships/hyperlink" Target="mailto:anichter@earthsourceinc.net" TargetMode="External"/><Relationship Id="rId548" Type="http://schemas.openxmlformats.org/officeDocument/2006/relationships/hyperlink" Target="mailto:aimcoop3@gmail.com" TargetMode="External"/><Relationship Id="rId91" Type="http://schemas.openxmlformats.org/officeDocument/2006/relationships/hyperlink" Target="mailto:Patrick.Delp@clarkdietz.com" TargetMode="External"/><Relationship Id="rId145" Type="http://schemas.openxmlformats.org/officeDocument/2006/relationships/hyperlink" Target="mailto:rthomas@hmbpe.com" TargetMode="External"/><Relationship Id="rId187" Type="http://schemas.openxmlformats.org/officeDocument/2006/relationships/hyperlink" Target="mailto:ataylor@indot.in.gov" TargetMode="External"/><Relationship Id="rId352" Type="http://schemas.openxmlformats.org/officeDocument/2006/relationships/hyperlink" Target="mailto:dkurtz@rqaw.com" TargetMode="External"/><Relationship Id="rId394" Type="http://schemas.openxmlformats.org/officeDocument/2006/relationships/hyperlink" Target="mailto:bcrutchfield@usiconsultants.com" TargetMode="External"/><Relationship Id="rId408" Type="http://schemas.openxmlformats.org/officeDocument/2006/relationships/hyperlink" Target="mailto:jason.mathias@burgessniple.com" TargetMode="External"/><Relationship Id="rId615" Type="http://schemas.openxmlformats.org/officeDocument/2006/relationships/hyperlink" Target="mailto:jshipp@hanson-inc.com" TargetMode="External"/><Relationship Id="rId212" Type="http://schemas.openxmlformats.org/officeDocument/2006/relationships/hyperlink" Target="mailto:sdavies@cecinc.com" TargetMode="External"/><Relationship Id="rId254" Type="http://schemas.openxmlformats.org/officeDocument/2006/relationships/hyperlink" Target="mailto:Kvincent@Indot.in.gov" TargetMode="External"/><Relationship Id="rId49" Type="http://schemas.openxmlformats.org/officeDocument/2006/relationships/hyperlink" Target="mailto:jennifer@weintrautinc.com" TargetMode="External"/><Relationship Id="rId114" Type="http://schemas.openxmlformats.org/officeDocument/2006/relationships/hyperlink" Target="mailto:rduddleson@orbisec.com" TargetMode="External"/><Relationship Id="rId296" Type="http://schemas.openxmlformats.org/officeDocument/2006/relationships/hyperlink" Target="mailto:aatkinson@abonmarche.com" TargetMode="External"/><Relationship Id="rId461" Type="http://schemas.openxmlformats.org/officeDocument/2006/relationships/hyperlink" Target="mailto:mzook@usiconsultants.com" TargetMode="External"/><Relationship Id="rId517" Type="http://schemas.openxmlformats.org/officeDocument/2006/relationships/hyperlink" Target="mailto:cradcliff@sjcainc.com" TargetMode="External"/><Relationship Id="rId559" Type="http://schemas.openxmlformats.org/officeDocument/2006/relationships/hyperlink" Target="mailto:pfischer@hanson-inc.com" TargetMode="External"/><Relationship Id="rId60" Type="http://schemas.openxmlformats.org/officeDocument/2006/relationships/hyperlink" Target="mailto:jstone@dlz.com" TargetMode="External"/><Relationship Id="rId156" Type="http://schemas.openxmlformats.org/officeDocument/2006/relationships/hyperlink" Target="mailto:Ebiggio@bfsengr.com" TargetMode="External"/><Relationship Id="rId198" Type="http://schemas.openxmlformats.org/officeDocument/2006/relationships/hyperlink" Target="mailto:gldysico@transystems.com" TargetMode="External"/><Relationship Id="rId321" Type="http://schemas.openxmlformats.org/officeDocument/2006/relationships/hyperlink" Target="mailto:mgrey@structurepoint.com" TargetMode="External"/><Relationship Id="rId363" Type="http://schemas.openxmlformats.org/officeDocument/2006/relationships/hyperlink" Target="mailto:dadams@hwlochner.com" TargetMode="External"/><Relationship Id="rId419" Type="http://schemas.openxmlformats.org/officeDocument/2006/relationships/hyperlink" Target="mailto:kayla.simpson@davey.com" TargetMode="External"/><Relationship Id="rId570" Type="http://schemas.openxmlformats.org/officeDocument/2006/relationships/hyperlink" Target="mailto:santon@hntb.com" TargetMode="External"/><Relationship Id="rId626" Type="http://schemas.openxmlformats.org/officeDocument/2006/relationships/hyperlink" Target="mailto:jprinz@reltd.com" TargetMode="External"/><Relationship Id="rId223" Type="http://schemas.openxmlformats.org/officeDocument/2006/relationships/hyperlink" Target="mailto:hford@rqaw.com" TargetMode="External"/><Relationship Id="rId430" Type="http://schemas.openxmlformats.org/officeDocument/2006/relationships/hyperlink" Target="mailto:tfair@indot.in.gov" TargetMode="External"/><Relationship Id="rId18" Type="http://schemas.openxmlformats.org/officeDocument/2006/relationships/hyperlink" Target="mailto:kseals@hanson-inc.com" TargetMode="External"/><Relationship Id="rId265" Type="http://schemas.openxmlformats.org/officeDocument/2006/relationships/hyperlink" Target="mailto:tclark2@dnr.in.gov" TargetMode="External"/><Relationship Id="rId472" Type="http://schemas.openxmlformats.org/officeDocument/2006/relationships/hyperlink" Target="mailto:nbobinski@kapurinc.com" TargetMode="External"/><Relationship Id="rId528" Type="http://schemas.openxmlformats.org/officeDocument/2006/relationships/hyperlink" Target="mailto:devin.stettler@ucindy.com" TargetMode="External"/><Relationship Id="rId125" Type="http://schemas.openxmlformats.org/officeDocument/2006/relationships/hyperlink" Target="mailto:Adam.Garms@jacobs.com" TargetMode="External"/><Relationship Id="rId167" Type="http://schemas.openxmlformats.org/officeDocument/2006/relationships/hyperlink" Target="mailto:jlandry@troyergroup.com" TargetMode="External"/><Relationship Id="rId332" Type="http://schemas.openxmlformats.org/officeDocument/2006/relationships/hyperlink" Target="mailto:lmorlock@co.starke.in.us" TargetMode="External"/><Relationship Id="rId374" Type="http://schemas.openxmlformats.org/officeDocument/2006/relationships/hyperlink" Target="mailto:Rose.Scovel@indy.gov" TargetMode="External"/><Relationship Id="rId581" Type="http://schemas.openxmlformats.org/officeDocument/2006/relationships/hyperlink" Target="mailto:mhurley@HNTB.com" TargetMode="External"/><Relationship Id="rId71" Type="http://schemas.openxmlformats.org/officeDocument/2006/relationships/hyperlink" Target="mailto:heather.bobich@davey.com" TargetMode="External"/><Relationship Id="rId234" Type="http://schemas.openxmlformats.org/officeDocument/2006/relationships/hyperlink" Target="mailto:Lporter@smeinc.com" TargetMode="External"/><Relationship Id="rId2" Type="http://schemas.openxmlformats.org/officeDocument/2006/relationships/hyperlink" Target="mailto:mkennedy@indot.in.gov" TargetMode="External"/><Relationship Id="rId29" Type="http://schemas.openxmlformats.org/officeDocument/2006/relationships/hyperlink" Target="mailto:storrow@storrowkinsella.com" TargetMode="External"/><Relationship Id="rId276" Type="http://schemas.openxmlformats.org/officeDocument/2006/relationships/hyperlink" Target="mailto:amccann@HNTB.com" TargetMode="External"/><Relationship Id="rId441" Type="http://schemas.openxmlformats.org/officeDocument/2006/relationships/hyperlink" Target="mailto:Paul.heeg@rsandh.com" TargetMode="External"/><Relationship Id="rId483" Type="http://schemas.openxmlformats.org/officeDocument/2006/relationships/hyperlink" Target="mailto:mwitt@indot.in.gov" TargetMode="External"/><Relationship Id="rId539" Type="http://schemas.openxmlformats.org/officeDocument/2006/relationships/hyperlink" Target="mailto:eewing@quantaenv.com" TargetMode="External"/><Relationship Id="rId40" Type="http://schemas.openxmlformats.org/officeDocument/2006/relationships/hyperlink" Target="mailto:jhoffmann@empowerresults.com" TargetMode="External"/><Relationship Id="rId136" Type="http://schemas.openxmlformats.org/officeDocument/2006/relationships/hyperlink" Target="mailto:Dfleck@lochgroup.com" TargetMode="External"/><Relationship Id="rId178" Type="http://schemas.openxmlformats.org/officeDocument/2006/relationships/hyperlink" Target="mailto:jessicap@metricenv.com" TargetMode="External"/><Relationship Id="rId301" Type="http://schemas.openxmlformats.org/officeDocument/2006/relationships/hyperlink" Target="mailto:Sheck@indot.in.gov" TargetMode="External"/><Relationship Id="rId343" Type="http://schemas.openxmlformats.org/officeDocument/2006/relationships/hyperlink" Target="mailto:fmorrison@usiconsultants.com" TargetMode="External"/><Relationship Id="rId550" Type="http://schemas.openxmlformats.org/officeDocument/2006/relationships/hyperlink" Target="mailto:kaylee.blum@cardno.com" TargetMode="External"/><Relationship Id="rId82" Type="http://schemas.openxmlformats.org/officeDocument/2006/relationships/hyperlink" Target="mailto:Alawson@rqaw.com" TargetMode="External"/><Relationship Id="rId203" Type="http://schemas.openxmlformats.org/officeDocument/2006/relationships/hyperlink" Target="mailto:Kolson@structurepoint.com" TargetMode="External"/><Relationship Id="rId385" Type="http://schemas.openxmlformats.org/officeDocument/2006/relationships/hyperlink" Target="mailto:aahmed@indot.in.gov" TargetMode="External"/><Relationship Id="rId592" Type="http://schemas.openxmlformats.org/officeDocument/2006/relationships/hyperlink" Target="mailto:s.mcfarland@jtleng.com" TargetMode="External"/><Relationship Id="rId606" Type="http://schemas.openxmlformats.org/officeDocument/2006/relationships/hyperlink" Target="mailto:cstranahan@hanson-inc.com" TargetMode="External"/><Relationship Id="rId245" Type="http://schemas.openxmlformats.org/officeDocument/2006/relationships/hyperlink" Target="mailto:theuer@ciorba.com" TargetMode="External"/><Relationship Id="rId287" Type="http://schemas.openxmlformats.org/officeDocument/2006/relationships/hyperlink" Target="mailto:cmeador@hntb.com" TargetMode="External"/><Relationship Id="rId410" Type="http://schemas.openxmlformats.org/officeDocument/2006/relationships/hyperlink" Target="mailto:HBays@bfsengr.com" TargetMode="External"/><Relationship Id="rId452" Type="http://schemas.openxmlformats.org/officeDocument/2006/relationships/hyperlink" Target="mailto:ddecker@indot.in.gov" TargetMode="External"/><Relationship Id="rId494" Type="http://schemas.openxmlformats.org/officeDocument/2006/relationships/hyperlink" Target="mailto:kspitz@ckleng.com" TargetMode="External"/><Relationship Id="rId508" Type="http://schemas.openxmlformats.org/officeDocument/2006/relationships/hyperlink" Target="mailto:meghan.oh@volkert.com" TargetMode="External"/><Relationship Id="rId105" Type="http://schemas.openxmlformats.org/officeDocument/2006/relationships/hyperlink" Target="mailto:bshaw@b-l-n.com" TargetMode="External"/><Relationship Id="rId147" Type="http://schemas.openxmlformats.org/officeDocument/2006/relationships/hyperlink" Target="mailto:VFlynn@kaskaskiaeng.com" TargetMode="External"/><Relationship Id="rId312" Type="http://schemas.openxmlformats.org/officeDocument/2006/relationships/hyperlink" Target="mailto:ellen@crane-es-com" TargetMode="External"/><Relationship Id="rId354" Type="http://schemas.openxmlformats.org/officeDocument/2006/relationships/hyperlink" Target="mailto:ctegeler@hntb.com" TargetMode="External"/><Relationship Id="rId51" Type="http://schemas.openxmlformats.org/officeDocument/2006/relationships/hyperlink" Target="mailto:gottschalkmm@cdmsmith.com" TargetMode="External"/><Relationship Id="rId93" Type="http://schemas.openxmlformats.org/officeDocument/2006/relationships/hyperlink" Target="mailto:bethany@weintrautinc.com" TargetMode="External"/><Relationship Id="rId189" Type="http://schemas.openxmlformats.org/officeDocument/2006/relationships/hyperlink" Target="mailto:dwilczynski@indot.in.gov" TargetMode="External"/><Relationship Id="rId396" Type="http://schemas.openxmlformats.org/officeDocument/2006/relationships/hyperlink" Target="mailto:KMTodd@idem.in.gov" TargetMode="External"/><Relationship Id="rId561" Type="http://schemas.openxmlformats.org/officeDocument/2006/relationships/hyperlink" Target="mailto:jgarrison@ascgroup.net" TargetMode="External"/><Relationship Id="rId617" Type="http://schemas.openxmlformats.org/officeDocument/2006/relationships/hyperlink" Target="mailto:ksumrak@hanson-inc.com" TargetMode="External"/><Relationship Id="rId214" Type="http://schemas.openxmlformats.org/officeDocument/2006/relationships/hyperlink" Target="mailto:hoiustont@fishers.in.us" TargetMode="External"/><Relationship Id="rId256" Type="http://schemas.openxmlformats.org/officeDocument/2006/relationships/hyperlink" Target="mailto:selmore@chacompanies.com" TargetMode="External"/><Relationship Id="rId298" Type="http://schemas.openxmlformats.org/officeDocument/2006/relationships/hyperlink" Target="mailto:Jberk@indot.in.gov" TargetMode="External"/><Relationship Id="rId421" Type="http://schemas.openxmlformats.org/officeDocument/2006/relationships/hyperlink" Target="mailto:ckessler@enviroscienceinc.com" TargetMode="External"/><Relationship Id="rId463" Type="http://schemas.openxmlformats.org/officeDocument/2006/relationships/hyperlink" Target="mailto:bfox@rqaw.com" TargetMode="External"/><Relationship Id="rId519" Type="http://schemas.openxmlformats.org/officeDocument/2006/relationships/hyperlink" Target="mailto:vveach@sjcainc.com" TargetMode="External"/><Relationship Id="rId116" Type="http://schemas.openxmlformats.org/officeDocument/2006/relationships/hyperlink" Target="mailto:Greg.Quartucci@cardno.com" TargetMode="External"/><Relationship Id="rId158" Type="http://schemas.openxmlformats.org/officeDocument/2006/relationships/hyperlink" Target="mailto:lboits@emcsinc.com" TargetMode="External"/><Relationship Id="rId323" Type="http://schemas.openxmlformats.org/officeDocument/2006/relationships/hyperlink" Target="mailto:Hhume@lochgroup.com" TargetMode="External"/><Relationship Id="rId530" Type="http://schemas.openxmlformats.org/officeDocument/2006/relationships/hyperlink" Target="mailto:bervin@indot.in.gov" TargetMode="External"/><Relationship Id="rId20" Type="http://schemas.openxmlformats.org/officeDocument/2006/relationships/hyperlink" Target="mailto:R.Webb@gaiconsultants.com" TargetMode="External"/><Relationship Id="rId62" Type="http://schemas.openxmlformats.org/officeDocument/2006/relationships/hyperlink" Target="mailto:aburns@cmtengr.com" TargetMode="External"/><Relationship Id="rId365" Type="http://schemas.openxmlformats.org/officeDocument/2006/relationships/hyperlink" Target="mailto:Ketzkorn@chacompanies.com" TargetMode="External"/><Relationship Id="rId572" Type="http://schemas.openxmlformats.org/officeDocument/2006/relationships/hyperlink" Target="mailto:Jamie.Bents@wsp.com" TargetMode="External"/><Relationship Id="rId628" Type="http://schemas.openxmlformats.org/officeDocument/2006/relationships/hyperlink" Target="mailto:atmanley@outlook.com" TargetMode="External"/><Relationship Id="rId225" Type="http://schemas.openxmlformats.org/officeDocument/2006/relationships/hyperlink" Target="mailto:Stacey.Gorsuch@co.allen.in.us" TargetMode="External"/><Relationship Id="rId267" Type="http://schemas.openxmlformats.org/officeDocument/2006/relationships/hyperlink" Target="mailto:jdouthett@reltd.com" TargetMode="External"/><Relationship Id="rId432" Type="http://schemas.openxmlformats.org/officeDocument/2006/relationships/hyperlink" Target="mailto:MLaymon2@indot.in.gov" TargetMode="External"/><Relationship Id="rId474" Type="http://schemas.openxmlformats.org/officeDocument/2006/relationships/hyperlink" Target="mailto:kjkauffman511@gmail.com" TargetMode="External"/><Relationship Id="rId127" Type="http://schemas.openxmlformats.org/officeDocument/2006/relationships/hyperlink" Target="mailto:crehder@indot.in.gov" TargetMode="External"/><Relationship Id="rId31" Type="http://schemas.openxmlformats.org/officeDocument/2006/relationships/hyperlink" Target="mailto:andrew@metricenv.com" TargetMode="External"/><Relationship Id="rId73" Type="http://schemas.openxmlformats.org/officeDocument/2006/relationships/hyperlink" Target="mailto:cheryl.nash@aecom.com" TargetMode="External"/><Relationship Id="rId169" Type="http://schemas.openxmlformats.org/officeDocument/2006/relationships/hyperlink" Target="mailto:Kbollmann@kaskaskiaeng.com" TargetMode="External"/><Relationship Id="rId334" Type="http://schemas.openxmlformats.org/officeDocument/2006/relationships/hyperlink" Target="mailto:sritzler@co.starke.in.us" TargetMode="External"/><Relationship Id="rId376" Type="http://schemas.openxmlformats.org/officeDocument/2006/relationships/hyperlink" Target="mailto:dshannon@hwlochner.com" TargetMode="External"/><Relationship Id="rId541" Type="http://schemas.openxmlformats.org/officeDocument/2006/relationships/hyperlink" Target="mailto:clevenda@quiggengineering.com" TargetMode="External"/><Relationship Id="rId583" Type="http://schemas.openxmlformats.org/officeDocument/2006/relationships/hyperlink" Target="mailto:sjeffries@usiconsultants.com" TargetMode="External"/><Relationship Id="rId4" Type="http://schemas.openxmlformats.org/officeDocument/2006/relationships/hyperlink" Target="mailto:jdupont@lochgroup.com" TargetMode="External"/><Relationship Id="rId180" Type="http://schemas.openxmlformats.org/officeDocument/2006/relationships/hyperlink" Target="mailto:jkrueckeberg@indot.in.gov" TargetMode="External"/><Relationship Id="rId236" Type="http://schemas.openxmlformats.org/officeDocument/2006/relationships/hyperlink" Target="mailto:Jrowley@hanson-inc.com" TargetMode="External"/><Relationship Id="rId278" Type="http://schemas.openxmlformats.org/officeDocument/2006/relationships/hyperlink" Target="mailto:jkmiller@cmtengr.com" TargetMode="External"/><Relationship Id="rId401" Type="http://schemas.openxmlformats.org/officeDocument/2006/relationships/hyperlink" Target="mailto:astaiger@tippecanoe.in.gov" TargetMode="External"/><Relationship Id="rId443" Type="http://schemas.openxmlformats.org/officeDocument/2006/relationships/hyperlink" Target="mailto:Christopher.kersten@rsandh.com" TargetMode="External"/><Relationship Id="rId303" Type="http://schemas.openxmlformats.org/officeDocument/2006/relationships/hyperlink" Target="mailto:Jmgill@indot.in.gov" TargetMode="External"/><Relationship Id="rId485" Type="http://schemas.openxmlformats.org/officeDocument/2006/relationships/hyperlink" Target="mailto:ZSlavens@indot.IN.gov" TargetMode="External"/><Relationship Id="rId42" Type="http://schemas.openxmlformats.org/officeDocument/2006/relationships/hyperlink" Target="mailto:sbranigin@indot.in.gov" TargetMode="External"/><Relationship Id="rId84" Type="http://schemas.openxmlformats.org/officeDocument/2006/relationships/hyperlink" Target="mailto:Rwiedeman@reltd.com" TargetMode="External"/><Relationship Id="rId138" Type="http://schemas.openxmlformats.org/officeDocument/2006/relationships/hyperlink" Target="mailto:AABerra@indot.in.gov" TargetMode="External"/><Relationship Id="rId345" Type="http://schemas.openxmlformats.org/officeDocument/2006/relationships/hyperlink" Target="mailto:jstetzel@structurepoint.com" TargetMode="External"/><Relationship Id="rId387" Type="http://schemas.openxmlformats.org/officeDocument/2006/relationships/hyperlink" Target="mailto:jennifer.pyrz@indygo.net" TargetMode="External"/><Relationship Id="rId510" Type="http://schemas.openxmlformats.org/officeDocument/2006/relationships/hyperlink" Target="mailto:stephanie.brown@wsp.com" TargetMode="External"/><Relationship Id="rId552" Type="http://schemas.openxmlformats.org/officeDocument/2006/relationships/hyperlink" Target="mailto:dbourff@cfsenv.com" TargetMode="External"/><Relationship Id="rId594" Type="http://schemas.openxmlformats.org/officeDocument/2006/relationships/hyperlink" Target="mailto:mmiller@structurepoint.com" TargetMode="External"/><Relationship Id="rId608" Type="http://schemas.openxmlformats.org/officeDocument/2006/relationships/hyperlink" Target="mailto:hmoscato@rqaw.com" TargetMode="External"/><Relationship Id="rId191" Type="http://schemas.openxmlformats.org/officeDocument/2006/relationships/hyperlink" Target="mailto:Tdarrah@indot.in.gov" TargetMode="External"/><Relationship Id="rId205" Type="http://schemas.openxmlformats.org/officeDocument/2006/relationships/hyperlink" Target="mailto:Juliet.Port@Parsons.com" TargetMode="External"/><Relationship Id="rId247" Type="http://schemas.openxmlformats.org/officeDocument/2006/relationships/hyperlink" Target="mailto:Jiddings@structurepoint.com" TargetMode="External"/><Relationship Id="rId412" Type="http://schemas.openxmlformats.org/officeDocument/2006/relationships/hyperlink" Target="mailto:mknotts@chacompanies.com" TargetMode="External"/><Relationship Id="rId107" Type="http://schemas.openxmlformats.org/officeDocument/2006/relationships/hyperlink" Target="mailto:dave@heartlandmpo.org" TargetMode="External"/><Relationship Id="rId289" Type="http://schemas.openxmlformats.org/officeDocument/2006/relationships/hyperlink" Target="mailto:sams@metricenv.com" TargetMode="External"/><Relationship Id="rId454" Type="http://schemas.openxmlformats.org/officeDocument/2006/relationships/hyperlink" Target="mailto:dbracamontes@indot.in.gov" TargetMode="External"/><Relationship Id="rId496" Type="http://schemas.openxmlformats.org/officeDocument/2006/relationships/hyperlink" Target="mailto:lackeybw@cdmsmith.com" TargetMode="External"/><Relationship Id="rId11" Type="http://schemas.openxmlformats.org/officeDocument/2006/relationships/hyperlink" Target="mailto:ron.hosek@psiusa.com" TargetMode="External"/><Relationship Id="rId53" Type="http://schemas.openxmlformats.org/officeDocument/2006/relationships/hyperlink" Target="mailto:cmoffatt@indot.in.gov" TargetMode="External"/><Relationship Id="rId149" Type="http://schemas.openxmlformats.org/officeDocument/2006/relationships/hyperlink" Target="mailto:tnmiller@HNTB.com" TargetMode="External"/><Relationship Id="rId314" Type="http://schemas.openxmlformats.org/officeDocument/2006/relationships/hyperlink" Target="mailto:Mathew.Aldridge@burgessniple.com" TargetMode="External"/><Relationship Id="rId356" Type="http://schemas.openxmlformats.org/officeDocument/2006/relationships/hyperlink" Target="mailto:lfoertsch@lochgroup.com" TargetMode="External"/><Relationship Id="rId398" Type="http://schemas.openxmlformats.org/officeDocument/2006/relationships/hyperlink" Target="mailto:sfarrell@structurepoint.com" TargetMode="External"/><Relationship Id="rId521" Type="http://schemas.openxmlformats.org/officeDocument/2006/relationships/hyperlink" Target="mailto:kwood@sjcainc.com" TargetMode="External"/><Relationship Id="rId563" Type="http://schemas.openxmlformats.org/officeDocument/2006/relationships/hyperlink" Target="mailto:Meghan.Hamilton@wsp.com" TargetMode="External"/><Relationship Id="rId619" Type="http://schemas.openxmlformats.org/officeDocument/2006/relationships/hyperlink" Target="mailto:bvorbeck@kaskaskiaeng.com" TargetMode="External"/><Relationship Id="rId95" Type="http://schemas.openxmlformats.org/officeDocument/2006/relationships/hyperlink" Target="mailto:jschlotter@hwlochner.com" TargetMode="External"/><Relationship Id="rId160" Type="http://schemas.openxmlformats.org/officeDocument/2006/relationships/hyperlink" Target="mailto:arodewald@noblesville.in.us" TargetMode="External"/><Relationship Id="rId216" Type="http://schemas.openxmlformats.org/officeDocument/2006/relationships/hyperlink" Target="mailto:Kalexander3@indot.in.gov" TargetMode="External"/><Relationship Id="rId423" Type="http://schemas.openxmlformats.org/officeDocument/2006/relationships/hyperlink" Target="mailto:jbrodowski@geotill.com" TargetMode="External"/><Relationship Id="rId258" Type="http://schemas.openxmlformats.org/officeDocument/2006/relationships/hyperlink" Target="mailto:mdelreal@structurepoint.com" TargetMode="External"/><Relationship Id="rId465" Type="http://schemas.openxmlformats.org/officeDocument/2006/relationships/hyperlink" Target="mailto:jheimlich@orbisec.com" TargetMode="External"/><Relationship Id="rId630" Type="http://schemas.openxmlformats.org/officeDocument/2006/relationships/hyperlink" Target="mailto:mthompson@tippecanoe.in.gov" TargetMode="External"/><Relationship Id="rId22" Type="http://schemas.openxmlformats.org/officeDocument/2006/relationships/hyperlink" Target="mailto:dcleveland@corradino.com" TargetMode="External"/><Relationship Id="rId64" Type="http://schemas.openxmlformats.org/officeDocument/2006/relationships/hyperlink" Target="mailto:jdabkowski@rqaw.com" TargetMode="External"/><Relationship Id="rId118" Type="http://schemas.openxmlformats.org/officeDocument/2006/relationships/hyperlink" Target="mailto:mschuster@jpr1source.com" TargetMode="External"/><Relationship Id="rId325" Type="http://schemas.openxmlformats.org/officeDocument/2006/relationships/hyperlink" Target="mailto:Dkauffmann@dnr.in.gov" TargetMode="External"/><Relationship Id="rId367" Type="http://schemas.openxmlformats.org/officeDocument/2006/relationships/hyperlink" Target="mailto:Danielle.Gerlach@indy.gov" TargetMode="External"/><Relationship Id="rId532" Type="http://schemas.openxmlformats.org/officeDocument/2006/relationships/hyperlink" Target="mailto:klewis@b-l-n.com" TargetMode="External"/><Relationship Id="rId574" Type="http://schemas.openxmlformats.org/officeDocument/2006/relationships/hyperlink" Target="mailto:rcarrington@dlz.com" TargetMode="External"/><Relationship Id="rId171" Type="http://schemas.openxmlformats.org/officeDocument/2006/relationships/hyperlink" Target="mailto:hnikides@ascgroup.net" TargetMode="External"/><Relationship Id="rId227" Type="http://schemas.openxmlformats.org/officeDocument/2006/relationships/hyperlink" Target="mailto:ryanh@metricenv.com" TargetMode="External"/><Relationship Id="rId269" Type="http://schemas.openxmlformats.org/officeDocument/2006/relationships/hyperlink" Target="mailto:jhall@l-henvironmental.com" TargetMode="External"/><Relationship Id="rId434" Type="http://schemas.openxmlformats.org/officeDocument/2006/relationships/hyperlink" Target="mailto:kamcdaniel@indot.in.gov" TargetMode="External"/><Relationship Id="rId476" Type="http://schemas.openxmlformats.org/officeDocument/2006/relationships/hyperlink" Target="mailto:ralbert@indot.in.gov" TargetMode="External"/><Relationship Id="rId33" Type="http://schemas.openxmlformats.org/officeDocument/2006/relationships/hyperlink" Target="mailto:userdave7591@cs.com" TargetMode="External"/><Relationship Id="rId129" Type="http://schemas.openxmlformats.org/officeDocument/2006/relationships/hyperlink" Target="mailto:dwebb@aztec.us" TargetMode="External"/><Relationship Id="rId280" Type="http://schemas.openxmlformats.org/officeDocument/2006/relationships/hyperlink" Target="mailto:dwaldner@palmernet.com" TargetMode="External"/><Relationship Id="rId336" Type="http://schemas.openxmlformats.org/officeDocument/2006/relationships/hyperlink" Target="mailto:Keaton.Veldkamp@parsons.com" TargetMode="External"/><Relationship Id="rId501" Type="http://schemas.openxmlformats.org/officeDocument/2006/relationships/hyperlink" Target="mailto:tmckinney@structurepoint.com" TargetMode="External"/><Relationship Id="rId543" Type="http://schemas.openxmlformats.org/officeDocument/2006/relationships/hyperlink" Target="mailto:twieseke@lochgroup.com" TargetMode="External"/><Relationship Id="rId75" Type="http://schemas.openxmlformats.org/officeDocument/2006/relationships/hyperlink" Target="mailto:tkohl@indot.in.gov" TargetMode="External"/><Relationship Id="rId140" Type="http://schemas.openxmlformats.org/officeDocument/2006/relationships/hyperlink" Target="mailto:grominger@burnip.com" TargetMode="External"/><Relationship Id="rId182" Type="http://schemas.openxmlformats.org/officeDocument/2006/relationships/hyperlink" Target="mailto:croos@midwesterneng.com" TargetMode="External"/><Relationship Id="rId378" Type="http://schemas.openxmlformats.org/officeDocument/2006/relationships/hyperlink" Target="mailto:rwaggoner@usiconsultants.com" TargetMode="External"/><Relationship Id="rId403" Type="http://schemas.openxmlformats.org/officeDocument/2006/relationships/hyperlink" Target="mailto:skline@ascgroup.net" TargetMode="External"/><Relationship Id="rId585" Type="http://schemas.openxmlformats.org/officeDocument/2006/relationships/hyperlink" Target="mailto:ckelly@kaskaskiaeng.com" TargetMode="External"/><Relationship Id="rId6" Type="http://schemas.openxmlformats.org/officeDocument/2006/relationships/hyperlink" Target="mailto:dwright@fpbhonline.com" TargetMode="External"/><Relationship Id="rId238" Type="http://schemas.openxmlformats.org/officeDocument/2006/relationships/hyperlink" Target="mailto:ccosta@lochgroup.com" TargetMode="External"/><Relationship Id="rId445" Type="http://schemas.openxmlformats.org/officeDocument/2006/relationships/hyperlink" Target="mailto:scoates@quiggengineering.com" TargetMode="External"/><Relationship Id="rId487" Type="http://schemas.openxmlformats.org/officeDocument/2006/relationships/hyperlink" Target="mailto:nikkikelby@aol.com" TargetMode="External"/><Relationship Id="rId610" Type="http://schemas.openxmlformats.org/officeDocument/2006/relationships/hyperlink" Target="mailto:Anthony.Pakeltis@parsons.com" TargetMode="External"/><Relationship Id="rId291" Type="http://schemas.openxmlformats.org/officeDocument/2006/relationships/hyperlink" Target="mailto:tsummers@indot.in.gov" TargetMode="External"/><Relationship Id="rId305" Type="http://schemas.openxmlformats.org/officeDocument/2006/relationships/hyperlink" Target="mailto:tschwering@indot.in.gov" TargetMode="External"/><Relationship Id="rId347" Type="http://schemas.openxmlformats.org/officeDocument/2006/relationships/hyperlink" Target="mailto:jevans@rqaw.com" TargetMode="External"/><Relationship Id="rId512" Type="http://schemas.openxmlformats.org/officeDocument/2006/relationships/hyperlink" Target="mailto:alvalinrich@icloud.com" TargetMode="External"/><Relationship Id="rId44" Type="http://schemas.openxmlformats.org/officeDocument/2006/relationships/hyperlink" Target="mailto:smiller@indot.in.gov" TargetMode="External"/><Relationship Id="rId86" Type="http://schemas.openxmlformats.org/officeDocument/2006/relationships/hyperlink" Target="mailto:bwilliamson@indot.in.gov" TargetMode="External"/><Relationship Id="rId151" Type="http://schemas.openxmlformats.org/officeDocument/2006/relationships/hyperlink" Target="mailto:Tbeauchamp@indot.in.gov" TargetMode="External"/><Relationship Id="rId389" Type="http://schemas.openxmlformats.org/officeDocument/2006/relationships/hyperlink" Target="mailto:DCorbin@indot.IN.gov" TargetMode="External"/><Relationship Id="rId554" Type="http://schemas.openxmlformats.org/officeDocument/2006/relationships/hyperlink" Target="mailto:acrider@ascgroup.net" TargetMode="External"/><Relationship Id="rId596" Type="http://schemas.openxmlformats.org/officeDocument/2006/relationships/hyperlink" Target="mailto:rmilner@hanson-inc.com" TargetMode="External"/><Relationship Id="rId193" Type="http://schemas.openxmlformats.org/officeDocument/2006/relationships/hyperlink" Target="mailto:vincee@metricenv.com" TargetMode="External"/><Relationship Id="rId207" Type="http://schemas.openxmlformats.org/officeDocument/2006/relationships/hyperlink" Target="mailto:Janice.Reid@hdrinc.com" TargetMode="External"/><Relationship Id="rId249" Type="http://schemas.openxmlformats.org/officeDocument/2006/relationships/hyperlink" Target="mailto:Valerie.Jones@wsp.com" TargetMode="External"/><Relationship Id="rId414" Type="http://schemas.openxmlformats.org/officeDocument/2006/relationships/hyperlink" Target="mailto:aaron.barding@clarkdietz.com" TargetMode="External"/><Relationship Id="rId456" Type="http://schemas.openxmlformats.org/officeDocument/2006/relationships/hyperlink" Target="mailto:MTosti@indot.in.gov" TargetMode="External"/><Relationship Id="rId498" Type="http://schemas.openxmlformats.org/officeDocument/2006/relationships/hyperlink" Target="mailto:Jdnetherton94@gmail.com" TargetMode="External"/><Relationship Id="rId621" Type="http://schemas.openxmlformats.org/officeDocument/2006/relationships/hyperlink" Target="mailto:ElijahW@Metricenv.com" TargetMode="External"/><Relationship Id="rId13" Type="http://schemas.openxmlformats.org/officeDocument/2006/relationships/hyperlink" Target="mailto:kgillette@HNTB.com" TargetMode="External"/><Relationship Id="rId109" Type="http://schemas.openxmlformats.org/officeDocument/2006/relationships/hyperlink" Target="mailto:Estoops@indot.in.gov" TargetMode="External"/><Relationship Id="rId260" Type="http://schemas.openxmlformats.org/officeDocument/2006/relationships/hyperlink" Target="mailto:sharrington@HNTB.com" TargetMode="External"/><Relationship Id="rId316" Type="http://schemas.openxmlformats.org/officeDocument/2006/relationships/hyperlink" Target="mailto:Sarah.Archer@jabobs.com" TargetMode="External"/><Relationship Id="rId523" Type="http://schemas.openxmlformats.org/officeDocument/2006/relationships/hyperlink" Target="mailto:BMccord@dnr.IN.gov" TargetMode="External"/><Relationship Id="rId55" Type="http://schemas.openxmlformats.org/officeDocument/2006/relationships/hyperlink" Target="mailto:jlaswell@graypape.com" TargetMode="External"/><Relationship Id="rId97" Type="http://schemas.openxmlformats.org/officeDocument/2006/relationships/hyperlink" Target="mailto:rbruce@hwlochner.com" TargetMode="External"/><Relationship Id="rId120" Type="http://schemas.openxmlformats.org/officeDocument/2006/relationships/hyperlink" Target="mailto:mjabo@valpo.us" TargetMode="External"/><Relationship Id="rId358" Type="http://schemas.openxmlformats.org/officeDocument/2006/relationships/hyperlink" Target="mailto:cklika@dlz.com" TargetMode="External"/><Relationship Id="rId565" Type="http://schemas.openxmlformats.org/officeDocument/2006/relationships/hyperlink" Target="mailto:lharris@lawson-fisher.com" TargetMode="External"/><Relationship Id="rId162" Type="http://schemas.openxmlformats.org/officeDocument/2006/relationships/hyperlink" Target="mailto:klwilliams@hntb.com" TargetMode="External"/><Relationship Id="rId218" Type="http://schemas.openxmlformats.org/officeDocument/2006/relationships/hyperlink" Target="mailto:sbishop@redwingeco.com" TargetMode="External"/><Relationship Id="rId425" Type="http://schemas.openxmlformats.org/officeDocument/2006/relationships/hyperlink" Target="mailto:awhitehead@hanson-inc.com" TargetMode="External"/><Relationship Id="rId467" Type="http://schemas.openxmlformats.org/officeDocument/2006/relationships/hyperlink" Target="mailto:candaceh@metricenv.com" TargetMode="External"/><Relationship Id="rId632" Type="http://schemas.openxmlformats.org/officeDocument/2006/relationships/hyperlink" Target="mailto:shenley@sjcainc.com" TargetMode="External"/><Relationship Id="rId271" Type="http://schemas.openxmlformats.org/officeDocument/2006/relationships/hyperlink" Target="mailto:CKelly1@indot.in.gov" TargetMode="External"/><Relationship Id="rId24" Type="http://schemas.openxmlformats.org/officeDocument/2006/relationships/hyperlink" Target="mailto:cjeter@lawson-fisher.com" TargetMode="External"/><Relationship Id="rId66" Type="http://schemas.openxmlformats.org/officeDocument/2006/relationships/hyperlink" Target="mailto:mriehle@lochgroup.com" TargetMode="External"/><Relationship Id="rId131" Type="http://schemas.openxmlformats.org/officeDocument/2006/relationships/hyperlink" Target="mailto:mmcneil@indot.in.gov" TargetMode="External"/><Relationship Id="rId327" Type="http://schemas.openxmlformats.org/officeDocument/2006/relationships/hyperlink" Target="mailto:akielaszek@cecinc.com" TargetMode="External"/><Relationship Id="rId369" Type="http://schemas.openxmlformats.org/officeDocument/2006/relationships/hyperlink" Target="mailto:aimee.king@jacobs.com" TargetMode="External"/><Relationship Id="rId534" Type="http://schemas.openxmlformats.org/officeDocument/2006/relationships/hyperlink" Target="mailto:jearl@chacompanies.com" TargetMode="External"/><Relationship Id="rId576" Type="http://schemas.openxmlformats.org/officeDocument/2006/relationships/hyperlink" Target="mailto:sgaines@indot.in.gov" TargetMode="External"/><Relationship Id="rId173" Type="http://schemas.openxmlformats.org/officeDocument/2006/relationships/hyperlink" Target="mailto:espolar@hlreng.com" TargetMode="External"/><Relationship Id="rId229" Type="http://schemas.openxmlformats.org/officeDocument/2006/relationships/hyperlink" Target="mailto:mjohnson@ciorba.com" TargetMode="External"/><Relationship Id="rId380" Type="http://schemas.openxmlformats.org/officeDocument/2006/relationships/hyperlink" Target="mailto:srobb@hwlochner.com" TargetMode="External"/><Relationship Id="rId436" Type="http://schemas.openxmlformats.org/officeDocument/2006/relationships/hyperlink" Target="mailto:amace1@indot.in.gov" TargetMode="External"/><Relationship Id="rId601" Type="http://schemas.openxmlformats.org/officeDocument/2006/relationships/hyperlink" Target="mailto:nriggs@indot.in.gov" TargetMode="External"/><Relationship Id="rId240" Type="http://schemas.openxmlformats.org/officeDocument/2006/relationships/hyperlink" Target="mailto:pboone@indot.in.gov" TargetMode="External"/><Relationship Id="rId478" Type="http://schemas.openxmlformats.org/officeDocument/2006/relationships/hyperlink" Target="mailto:jbass@indot.in.gov" TargetMode="External"/><Relationship Id="rId35" Type="http://schemas.openxmlformats.org/officeDocument/2006/relationships/hyperlink" Target="mailto:swright@cbbel-in.com" TargetMode="External"/><Relationship Id="rId77" Type="http://schemas.openxmlformats.org/officeDocument/2006/relationships/hyperlink" Target="mailto:kcummins@indot.in.gov" TargetMode="External"/><Relationship Id="rId100" Type="http://schemas.openxmlformats.org/officeDocument/2006/relationships/hyperlink" Target="mailto:johnellison.kcg@gmail.com" TargetMode="External"/><Relationship Id="rId282" Type="http://schemas.openxmlformats.org/officeDocument/2006/relationships/hyperlink" Target="mailto:ewilson@hwlochner.com" TargetMode="External"/><Relationship Id="rId338" Type="http://schemas.openxmlformats.org/officeDocument/2006/relationships/hyperlink" Target="mailto:DEWhite@mbakerintl.com" TargetMode="External"/><Relationship Id="rId503" Type="http://schemas.openxmlformats.org/officeDocument/2006/relationships/hyperlink" Target="mailto:rsessions@structurepoint.com" TargetMode="External"/><Relationship Id="rId545" Type="http://schemas.openxmlformats.org/officeDocument/2006/relationships/hyperlink" Target="mailto:jhignite@mjinc.com" TargetMode="External"/><Relationship Id="rId587" Type="http://schemas.openxmlformats.org/officeDocument/2006/relationships/hyperlink" Target="mailto:hkopf@rqaw.com" TargetMode="External"/><Relationship Id="rId8" Type="http://schemas.openxmlformats.org/officeDocument/2006/relationships/hyperlink" Target="mailto:jbrechbill@firstgroupengineering.com" TargetMode="External"/><Relationship Id="rId142" Type="http://schemas.openxmlformats.org/officeDocument/2006/relationships/hyperlink" Target="mailto:lsumner@cmtengr.com" TargetMode="External"/><Relationship Id="rId184" Type="http://schemas.openxmlformats.org/officeDocument/2006/relationships/hyperlink" Target="mailto:tspringer@qk4.com" TargetMode="External"/><Relationship Id="rId391" Type="http://schemas.openxmlformats.org/officeDocument/2006/relationships/hyperlink" Target="mailto:bearl@b-l-n.com" TargetMode="External"/><Relationship Id="rId405" Type="http://schemas.openxmlformats.org/officeDocument/2006/relationships/hyperlink" Target="mailto:amyers@ascgroup.net" TargetMode="External"/><Relationship Id="rId447" Type="http://schemas.openxmlformats.org/officeDocument/2006/relationships/hyperlink" Target="mailto:meganc@metricenv.com" TargetMode="External"/><Relationship Id="rId612" Type="http://schemas.openxmlformats.org/officeDocument/2006/relationships/hyperlink" Target="mailto:aragan@macog.com" TargetMode="External"/><Relationship Id="rId251" Type="http://schemas.openxmlformats.org/officeDocument/2006/relationships/hyperlink" Target="mailto:Kelly.sims@hdrinc.com" TargetMode="External"/><Relationship Id="rId489" Type="http://schemas.openxmlformats.org/officeDocument/2006/relationships/hyperlink" Target="mailto:dlogsdon@hntb.com" TargetMode="External"/><Relationship Id="rId46" Type="http://schemas.openxmlformats.org/officeDocument/2006/relationships/hyperlink" Target="mailto:rbales@indot.in.gov" TargetMode="External"/><Relationship Id="rId293" Type="http://schemas.openxmlformats.org/officeDocument/2006/relationships/hyperlink" Target="mailto:ryeager@lochgroup.com" TargetMode="External"/><Relationship Id="rId307" Type="http://schemas.openxmlformats.org/officeDocument/2006/relationships/hyperlink" Target="mailto:bob.reynolds@stantec.com" TargetMode="External"/><Relationship Id="rId349" Type="http://schemas.openxmlformats.org/officeDocument/2006/relationships/hyperlink" Target="mailto:jays@vsengineering.com" TargetMode="External"/><Relationship Id="rId514" Type="http://schemas.openxmlformats.org/officeDocument/2006/relationships/hyperlink" Target="mailto:mdickerson@usiconsultants.com" TargetMode="External"/><Relationship Id="rId556" Type="http://schemas.openxmlformats.org/officeDocument/2006/relationships/hyperlink" Target="mailto:carly.dutkiewicz@jacobs.com" TargetMode="External"/><Relationship Id="rId88" Type="http://schemas.openxmlformats.org/officeDocument/2006/relationships/hyperlink" Target="mailto:wabutch@FTCH.com" TargetMode="External"/><Relationship Id="rId111" Type="http://schemas.openxmlformats.org/officeDocument/2006/relationships/hyperlink" Target="mailto:mmathas@indot.in.gov" TargetMode="External"/><Relationship Id="rId153" Type="http://schemas.openxmlformats.org/officeDocument/2006/relationships/hyperlink" Target="mailto:zaljobeh@gmail.com" TargetMode="External"/><Relationship Id="rId195" Type="http://schemas.openxmlformats.org/officeDocument/2006/relationships/hyperlink" Target="mailto:samirr@metricenv.com" TargetMode="External"/><Relationship Id="rId209" Type="http://schemas.openxmlformats.org/officeDocument/2006/relationships/hyperlink" Target="mailto:lwerner@indot.in.gov" TargetMode="External"/><Relationship Id="rId360" Type="http://schemas.openxmlformats.org/officeDocument/2006/relationships/hyperlink" Target="mailto:bridgley@Indot.in.gov" TargetMode="External"/><Relationship Id="rId416" Type="http://schemas.openxmlformats.org/officeDocument/2006/relationships/hyperlink" Target="mailto:ehogrebe@cmtengr.com" TargetMode="External"/><Relationship Id="rId598" Type="http://schemas.openxmlformats.org/officeDocument/2006/relationships/hyperlink" Target="mailto:AprilP@Metricenv.com" TargetMode="External"/><Relationship Id="rId220" Type="http://schemas.openxmlformats.org/officeDocument/2006/relationships/hyperlink" Target="mailto:Mbrendel@lochgroup.com" TargetMode="External"/><Relationship Id="rId458" Type="http://schemas.openxmlformats.org/officeDocument/2006/relationships/hyperlink" Target="mailto:smichels@indot.in.gov" TargetMode="External"/><Relationship Id="rId623" Type="http://schemas.openxmlformats.org/officeDocument/2006/relationships/hyperlink" Target="mailto:Zug3@verizon.net" TargetMode="External"/><Relationship Id="rId15" Type="http://schemas.openxmlformats.org/officeDocument/2006/relationships/hyperlink" Target="mailto:dpluckebaum@corradino.com" TargetMode="External"/><Relationship Id="rId57" Type="http://schemas.openxmlformats.org/officeDocument/2006/relationships/hyperlink" Target="mailto:selover@pbworld.com" TargetMode="External"/><Relationship Id="rId262" Type="http://schemas.openxmlformats.org/officeDocument/2006/relationships/hyperlink" Target="mailto:hblad@lochgroup.com" TargetMode="External"/><Relationship Id="rId318" Type="http://schemas.openxmlformats.org/officeDocument/2006/relationships/hyperlink" Target="mailto:rclayborn@ctleng.com" TargetMode="External"/><Relationship Id="rId525" Type="http://schemas.openxmlformats.org/officeDocument/2006/relationships/hyperlink" Target="mailto:brian.smith@aecom.com" TargetMode="External"/><Relationship Id="rId567" Type="http://schemas.openxmlformats.org/officeDocument/2006/relationships/hyperlink" Target="mailto:JHawthorne@indot.in.gov" TargetMode="External"/><Relationship Id="rId99" Type="http://schemas.openxmlformats.org/officeDocument/2006/relationships/hyperlink" Target="mailto:cknip@abonmarche.com" TargetMode="External"/><Relationship Id="rId122" Type="http://schemas.openxmlformats.org/officeDocument/2006/relationships/hyperlink" Target="mailto:dnfranco@francoengineers.com" TargetMode="External"/><Relationship Id="rId164" Type="http://schemas.openxmlformats.org/officeDocument/2006/relationships/hyperlink" Target="mailto:Kedavis@indot.in.gov" TargetMode="External"/><Relationship Id="rId371" Type="http://schemas.openxmlformats.org/officeDocument/2006/relationships/hyperlink" Target="mailto:Apassmore@indot.in.gov" TargetMode="External"/><Relationship Id="rId427" Type="http://schemas.openxmlformats.org/officeDocument/2006/relationships/hyperlink" Target="mailto:mleathers@hmbpe.com" TargetMode="External"/><Relationship Id="rId469" Type="http://schemas.openxmlformats.org/officeDocument/2006/relationships/hyperlink" Target="mailto:bharrington@keramida.com" TargetMode="External"/><Relationship Id="rId26" Type="http://schemas.openxmlformats.org/officeDocument/2006/relationships/hyperlink" Target="mailto:rick.fitch@burgessniple.com" TargetMode="External"/><Relationship Id="rId231" Type="http://schemas.openxmlformats.org/officeDocument/2006/relationships/hyperlink" Target="mailto:lkonicki@ascgroup.net" TargetMode="External"/><Relationship Id="rId273" Type="http://schemas.openxmlformats.org/officeDocument/2006/relationships/hyperlink" Target="mailto:Alexander.Lee@parsons.com" TargetMode="External"/><Relationship Id="rId329" Type="http://schemas.openxmlformats.org/officeDocument/2006/relationships/hyperlink" Target="mailto:soniamark@gmail.com" TargetMode="External"/><Relationship Id="rId480" Type="http://schemas.openxmlformats.org/officeDocument/2006/relationships/hyperlink" Target="mailto:tcole@indot.in.gov" TargetMode="External"/><Relationship Id="rId536" Type="http://schemas.openxmlformats.org/officeDocument/2006/relationships/hyperlink" Target="mailto:k.jasinski@gaiconsultants.com" TargetMode="External"/><Relationship Id="rId68" Type="http://schemas.openxmlformats.org/officeDocument/2006/relationships/hyperlink" Target="mailto:kroth@corradino.com" TargetMode="External"/><Relationship Id="rId133" Type="http://schemas.openxmlformats.org/officeDocument/2006/relationships/hyperlink" Target="mailto:mmeyer@resogrp.com" TargetMode="External"/><Relationship Id="rId175" Type="http://schemas.openxmlformats.org/officeDocument/2006/relationships/hyperlink" Target="mailto:sgill@fpbhonline.com" TargetMode="External"/><Relationship Id="rId340" Type="http://schemas.openxmlformats.org/officeDocument/2006/relationships/hyperlink" Target="mailto:MMettler1@indot.in.gov" TargetMode="External"/><Relationship Id="rId578" Type="http://schemas.openxmlformats.org/officeDocument/2006/relationships/hyperlink" Target="mailto:fhoese@hanson-inc.com" TargetMode="External"/><Relationship Id="rId200" Type="http://schemas.openxmlformats.org/officeDocument/2006/relationships/hyperlink" Target="mailto:mfalk@sehinc.com" TargetMode="External"/><Relationship Id="rId382" Type="http://schemas.openxmlformats.org/officeDocument/2006/relationships/hyperlink" Target="mailto:laura.jack@mbakerintl.com" TargetMode="External"/><Relationship Id="rId438" Type="http://schemas.openxmlformats.org/officeDocument/2006/relationships/hyperlink" Target="mailto:ahamel@troyergroup.com" TargetMode="External"/><Relationship Id="rId603" Type="http://schemas.openxmlformats.org/officeDocument/2006/relationships/hyperlink" Target="mailto:hshaffer@b-l-n.com" TargetMode="External"/><Relationship Id="rId242" Type="http://schemas.openxmlformats.org/officeDocument/2006/relationships/hyperlink" Target="mailto:schristensen@emcsinc.com" TargetMode="External"/><Relationship Id="rId284" Type="http://schemas.openxmlformats.org/officeDocument/2006/relationships/hyperlink" Target="mailto:BraMiller1@indot.in.gov" TargetMode="External"/><Relationship Id="rId491" Type="http://schemas.openxmlformats.org/officeDocument/2006/relationships/hyperlink" Target="mailto:Marty.sabla@ebpaving.com" TargetMode="External"/><Relationship Id="rId505" Type="http://schemas.openxmlformats.org/officeDocument/2006/relationships/hyperlink" Target="mailto:ashields@az-engineering.net" TargetMode="External"/><Relationship Id="rId37" Type="http://schemas.openxmlformats.org/officeDocument/2006/relationships/hyperlink" Target="mailto:tmolt@dlz.com" TargetMode="External"/><Relationship Id="rId79" Type="http://schemas.openxmlformats.org/officeDocument/2006/relationships/hyperlink" Target="mailto:lmikles@ascgroup.net" TargetMode="External"/><Relationship Id="rId102" Type="http://schemas.openxmlformats.org/officeDocument/2006/relationships/hyperlink" Target="mailto:kwright@indot.in.gov" TargetMode="External"/><Relationship Id="rId144" Type="http://schemas.openxmlformats.org/officeDocument/2006/relationships/hyperlink" Target="mailto:K.CarmanyGeorge@dot.gov" TargetMode="External"/><Relationship Id="rId547" Type="http://schemas.openxmlformats.org/officeDocument/2006/relationships/hyperlink" Target="mailto:michael.oliphant@ucindy.com" TargetMode="External"/><Relationship Id="rId589" Type="http://schemas.openxmlformats.org/officeDocument/2006/relationships/hyperlink" Target="mailto:slitsheim@abonmarche.com" TargetMode="External"/><Relationship Id="rId90" Type="http://schemas.openxmlformats.org/officeDocument/2006/relationships/hyperlink" Target="mailto:sdavies@chacompanies.com" TargetMode="External"/><Relationship Id="rId186" Type="http://schemas.openxmlformats.org/officeDocument/2006/relationships/hyperlink" Target="mailto:cstevens@macog.org" TargetMode="External"/><Relationship Id="rId351" Type="http://schemas.openxmlformats.org/officeDocument/2006/relationships/hyperlink" Target="mailto:Veronica.Parsell@cardno.com" TargetMode="External"/><Relationship Id="rId393" Type="http://schemas.openxmlformats.org/officeDocument/2006/relationships/hyperlink" Target="mailto:kmcmullen@usiconsultants.com" TargetMode="External"/><Relationship Id="rId407" Type="http://schemas.openxmlformats.org/officeDocument/2006/relationships/hyperlink" Target="mailto:eledwards@bsu.edu" TargetMode="External"/><Relationship Id="rId449" Type="http://schemas.openxmlformats.org/officeDocument/2006/relationships/hyperlink" Target="mailto:PPutzier@lochgroup.com" TargetMode="External"/><Relationship Id="rId614" Type="http://schemas.openxmlformats.org/officeDocument/2006/relationships/hyperlink" Target="mailto:KShapiro@hanson-inc.com" TargetMode="External"/><Relationship Id="rId211" Type="http://schemas.openxmlformats.org/officeDocument/2006/relationships/hyperlink" Target="mailto:NFoheyBreting@indot.in.gov" TargetMode="External"/><Relationship Id="rId253" Type="http://schemas.openxmlformats.org/officeDocument/2006/relationships/hyperlink" Target="mailto:aaron.toombs@ucindy.com" TargetMode="External"/><Relationship Id="rId295" Type="http://schemas.openxmlformats.org/officeDocument/2006/relationships/hyperlink" Target="mailto:nbowman@hmbpe.com" TargetMode="External"/><Relationship Id="rId309" Type="http://schemas.openxmlformats.org/officeDocument/2006/relationships/hyperlink" Target="mailto:ospeckman@v3co.com" TargetMode="External"/><Relationship Id="rId460" Type="http://schemas.openxmlformats.org/officeDocument/2006/relationships/hyperlink" Target="mailto:apapadakis@indot.in.gov" TargetMode="External"/><Relationship Id="rId516" Type="http://schemas.openxmlformats.org/officeDocument/2006/relationships/hyperlink" Target="mailto:kmclane@sjcainc.com" TargetMode="External"/><Relationship Id="rId48" Type="http://schemas.openxmlformats.org/officeDocument/2006/relationships/hyperlink" Target="mailto:nbennett@bfsengr.com" TargetMode="External"/><Relationship Id="rId113" Type="http://schemas.openxmlformats.org/officeDocument/2006/relationships/hyperlink" Target="mailto:sbowman@indot.in.gov" TargetMode="External"/><Relationship Id="rId320" Type="http://schemas.openxmlformats.org/officeDocument/2006/relationships/hyperlink" Target="mailto:Bryce.Froderman@strand.com" TargetMode="External"/><Relationship Id="rId558" Type="http://schemas.openxmlformats.org/officeDocument/2006/relationships/hyperlink" Target="mailto:cfinney@b-l-n.com" TargetMode="External"/><Relationship Id="rId155" Type="http://schemas.openxmlformats.org/officeDocument/2006/relationships/hyperlink" Target="mailto:Caleb.asbury@davey.com" TargetMode="External"/><Relationship Id="rId197" Type="http://schemas.openxmlformats.org/officeDocument/2006/relationships/hyperlink" Target="mailto:kennitaj@metricenv.com" TargetMode="External"/><Relationship Id="rId362" Type="http://schemas.openxmlformats.org/officeDocument/2006/relationships/hyperlink" Target="mailto:mrichards@franklin.in.gov" TargetMode="External"/><Relationship Id="rId418" Type="http://schemas.openxmlformats.org/officeDocument/2006/relationships/hyperlink" Target="mailto:tomas.fuentesrohwer@davey.com" TargetMode="External"/><Relationship Id="rId625" Type="http://schemas.openxmlformats.org/officeDocument/2006/relationships/hyperlink" Target="mailto:jhilsen@reltd.com" TargetMode="External"/><Relationship Id="rId222" Type="http://schemas.openxmlformats.org/officeDocument/2006/relationships/hyperlink" Target="mailto:dfivecoat@weintratinc.com" TargetMode="External"/><Relationship Id="rId264" Type="http://schemas.openxmlformats.org/officeDocument/2006/relationships/hyperlink" Target="mailto:jcarrhydro@sbcglobal.net" TargetMode="External"/><Relationship Id="rId471" Type="http://schemas.openxmlformats.org/officeDocument/2006/relationships/hyperlink" Target="mailto:jyoung@keramida.com" TargetMode="External"/><Relationship Id="rId17" Type="http://schemas.openxmlformats.org/officeDocument/2006/relationships/hyperlink" Target="mailto:rscott@bfsengr.com" TargetMode="External"/><Relationship Id="rId59" Type="http://schemas.openxmlformats.org/officeDocument/2006/relationships/hyperlink" Target="mailto:rhancock@hwcengineering.com" TargetMode="External"/><Relationship Id="rId124" Type="http://schemas.openxmlformats.org/officeDocument/2006/relationships/hyperlink" Target="mailto:mbeck@crossroadengineers.com" TargetMode="External"/><Relationship Id="rId527" Type="http://schemas.openxmlformats.org/officeDocument/2006/relationships/hyperlink" Target="mailto:rpluckebaum@corradino.com" TargetMode="External"/><Relationship Id="rId569" Type="http://schemas.openxmlformats.org/officeDocument/2006/relationships/hyperlink" Target="mailto:canderson@ciorba.com" TargetMode="External"/><Relationship Id="rId70" Type="http://schemas.openxmlformats.org/officeDocument/2006/relationships/hyperlink" Target="mailto:gfranco@francoengineers.com" TargetMode="External"/><Relationship Id="rId166" Type="http://schemas.openxmlformats.org/officeDocument/2006/relationships/hyperlink" Target="mailto:lcasler@rqaw.com" TargetMode="External"/><Relationship Id="rId331" Type="http://schemas.openxmlformats.org/officeDocument/2006/relationships/hyperlink" Target="mailto:JeMiller1@indot.in.gov" TargetMode="External"/><Relationship Id="rId373" Type="http://schemas.openxmlformats.org/officeDocument/2006/relationships/hyperlink" Target="mailto:Psamra@indot.in.gov" TargetMode="External"/><Relationship Id="rId429" Type="http://schemas.openxmlformats.org/officeDocument/2006/relationships/hyperlink" Target="mailto:MEngstrom@indot.in.gov" TargetMode="External"/><Relationship Id="rId580" Type="http://schemas.openxmlformats.org/officeDocument/2006/relationships/hyperlink" Target="mailto:CHoogewerf@lochgroup.com" TargetMode="External"/><Relationship Id="rId1" Type="http://schemas.openxmlformats.org/officeDocument/2006/relationships/hyperlink" Target="mailto:vbrack@envsi.com" TargetMode="External"/><Relationship Id="rId233" Type="http://schemas.openxmlformats.org/officeDocument/2006/relationships/hyperlink" Target="mailto:Christine.Norrick@jacobs.com" TargetMode="External"/><Relationship Id="rId440" Type="http://schemas.openxmlformats.org/officeDocument/2006/relationships/hyperlink" Target="mailto:cjzeigler23@gmail.com" TargetMode="External"/><Relationship Id="rId28" Type="http://schemas.openxmlformats.org/officeDocument/2006/relationships/hyperlink" Target="mailto:dstevens@dlz.com" TargetMode="External"/><Relationship Id="rId275" Type="http://schemas.openxmlformats.org/officeDocument/2006/relationships/hyperlink" Target="mailto:Smason@Indot.in.gov" TargetMode="External"/><Relationship Id="rId300" Type="http://schemas.openxmlformats.org/officeDocument/2006/relationships/hyperlink" Target="mailto:jeckersley@cecinc.com" TargetMode="External"/><Relationship Id="rId482" Type="http://schemas.openxmlformats.org/officeDocument/2006/relationships/hyperlink" Target="mailto:jlangmaid@indot.in.gov" TargetMode="External"/><Relationship Id="rId538" Type="http://schemas.openxmlformats.org/officeDocument/2006/relationships/hyperlink" Target="mailto:gretchen.zortman@indy.gov" TargetMode="External"/><Relationship Id="rId81" Type="http://schemas.openxmlformats.org/officeDocument/2006/relationships/hyperlink" Target="mailto:elaynas@metricenv.com" TargetMode="External"/><Relationship Id="rId135" Type="http://schemas.openxmlformats.org/officeDocument/2006/relationships/hyperlink" Target="mailto:Dtownsend@lochgroup.com" TargetMode="External"/><Relationship Id="rId177" Type="http://schemas.openxmlformats.org/officeDocument/2006/relationships/hyperlink" Target="mailto:LSHRADER@indot.in.gov" TargetMode="External"/><Relationship Id="rId342" Type="http://schemas.openxmlformats.org/officeDocument/2006/relationships/hyperlink" Target="mailto:dawnreplogle@resogrp.com" TargetMode="External"/><Relationship Id="rId384" Type="http://schemas.openxmlformats.org/officeDocument/2006/relationships/hyperlink" Target="mailto:kahrenholtz@kaskakiaeng.com" TargetMode="External"/><Relationship Id="rId591" Type="http://schemas.openxmlformats.org/officeDocument/2006/relationships/hyperlink" Target="mailto:shelby@sjcainc.com" TargetMode="External"/><Relationship Id="rId605" Type="http://schemas.openxmlformats.org/officeDocument/2006/relationships/hyperlink" Target="mailto:ssorrell@indot.in.gov" TargetMode="External"/><Relationship Id="rId202" Type="http://schemas.openxmlformats.org/officeDocument/2006/relationships/hyperlink" Target="mailto:bsmetz@transystems.com" TargetMode="External"/><Relationship Id="rId244" Type="http://schemas.openxmlformats.org/officeDocument/2006/relationships/hyperlink" Target="mailto:zheine@amerecoeng.com" TargetMode="External"/><Relationship Id="rId39" Type="http://schemas.openxmlformats.org/officeDocument/2006/relationships/hyperlink" Target="mailto:ddye@indot.in.gov" TargetMode="External"/><Relationship Id="rId286" Type="http://schemas.openxmlformats.org/officeDocument/2006/relationships/hyperlink" Target="mailto:rhook@lochgroup.com" TargetMode="External"/><Relationship Id="rId451" Type="http://schemas.openxmlformats.org/officeDocument/2006/relationships/hyperlink" Target="mailto:jbartletti@lochgroup.com" TargetMode="External"/><Relationship Id="rId493" Type="http://schemas.openxmlformats.org/officeDocument/2006/relationships/hyperlink" Target="mailto:snimetz@cityoflaportein.gov" TargetMode="External"/><Relationship Id="rId507" Type="http://schemas.openxmlformats.org/officeDocument/2006/relationships/hyperlink" Target="mailto:Thomas.lee@volkert.com" TargetMode="External"/><Relationship Id="rId549" Type="http://schemas.openxmlformats.org/officeDocument/2006/relationships/hyperlink" Target="mailto:shannon@littleriverconsultants.com" TargetMode="External"/><Relationship Id="rId50" Type="http://schemas.openxmlformats.org/officeDocument/2006/relationships/hyperlink" Target="mailto:daniel.prevost@parsons.com" TargetMode="External"/><Relationship Id="rId104" Type="http://schemas.openxmlformats.org/officeDocument/2006/relationships/hyperlink" Target="mailto:Treece@hanson-inc.com" TargetMode="External"/><Relationship Id="rId146" Type="http://schemas.openxmlformats.org/officeDocument/2006/relationships/hyperlink" Target="mailto:MBarletta@kaskaskiaeng.com" TargetMode="External"/><Relationship Id="rId188" Type="http://schemas.openxmlformats.org/officeDocument/2006/relationships/hyperlink" Target="mailto:wademc@cdmsmith.com" TargetMode="External"/><Relationship Id="rId311" Type="http://schemas.openxmlformats.org/officeDocument/2006/relationships/hyperlink" Target="mailto:ssummers@troyergroup.com" TargetMode="External"/><Relationship Id="rId353" Type="http://schemas.openxmlformats.org/officeDocument/2006/relationships/hyperlink" Target="mailto:kfarrenkopf@kapurinc.com" TargetMode="External"/><Relationship Id="rId395" Type="http://schemas.openxmlformats.org/officeDocument/2006/relationships/hyperlink" Target="mailto:Mgraham@vsengineering.com" TargetMode="External"/><Relationship Id="rId409" Type="http://schemas.openxmlformats.org/officeDocument/2006/relationships/hyperlink" Target="mailto:Matthew.Kestner@burgessniple.com" TargetMode="External"/><Relationship Id="rId560" Type="http://schemas.openxmlformats.org/officeDocument/2006/relationships/hyperlink" Target="mailto:wgaines@sjcainc.com" TargetMode="External"/><Relationship Id="rId92" Type="http://schemas.openxmlformats.org/officeDocument/2006/relationships/hyperlink" Target="mailto:mpeterson@vsengineering.com" TargetMode="External"/><Relationship Id="rId213" Type="http://schemas.openxmlformats.org/officeDocument/2006/relationships/hyperlink" Target="mailto:n.siddiki@nsenvservices.com" TargetMode="External"/><Relationship Id="rId420" Type="http://schemas.openxmlformats.org/officeDocument/2006/relationships/hyperlink" Target="mailto:mkoran@enviroscienceinc.com" TargetMode="External"/><Relationship Id="rId616" Type="http://schemas.openxmlformats.org/officeDocument/2006/relationships/hyperlink" Target="mailto:ChristopherS@Metricenv.com" TargetMode="External"/><Relationship Id="rId255" Type="http://schemas.openxmlformats.org/officeDocument/2006/relationships/hyperlink" Target="mailto:Todd.Davis@wsp.com" TargetMode="External"/><Relationship Id="rId297" Type="http://schemas.openxmlformats.org/officeDocument/2006/relationships/hyperlink" Target="mailto:mbaker2@indot.in.gov" TargetMode="External"/><Relationship Id="rId462" Type="http://schemas.openxmlformats.org/officeDocument/2006/relationships/hyperlink" Target="mailto:kyapp@resogrp.com" TargetMode="External"/><Relationship Id="rId518" Type="http://schemas.openxmlformats.org/officeDocument/2006/relationships/hyperlink" Target="mailto:lrogers@sjcainc.com" TargetMode="External"/><Relationship Id="rId115" Type="http://schemas.openxmlformats.org/officeDocument/2006/relationships/hyperlink" Target="mailto:bethh@metricenv.com" TargetMode="External"/><Relationship Id="rId157" Type="http://schemas.openxmlformats.org/officeDocument/2006/relationships/hyperlink" Target="mailto:mbobcek@global-landsurveying.com" TargetMode="External"/><Relationship Id="rId322" Type="http://schemas.openxmlformats.org/officeDocument/2006/relationships/hyperlink" Target="mailto:Deb.Hoover@kci.com" TargetMode="External"/><Relationship Id="rId364" Type="http://schemas.openxmlformats.org/officeDocument/2006/relationships/hyperlink" Target="mailto:Nicholas.Badman@indyMPO.org" TargetMode="External"/><Relationship Id="rId61" Type="http://schemas.openxmlformats.org/officeDocument/2006/relationships/hyperlink" Target="mailto:cory_grayburn@parsons.com" TargetMode="External"/><Relationship Id="rId199" Type="http://schemas.openxmlformats.org/officeDocument/2006/relationships/hyperlink" Target="mailto:Jcebulski@patrickco.com" TargetMode="External"/><Relationship Id="rId571" Type="http://schemas.openxmlformats.org/officeDocument/2006/relationships/hyperlink" Target="mailto:cody.banks@cardno.com" TargetMode="External"/><Relationship Id="rId627" Type="http://schemas.openxmlformats.org/officeDocument/2006/relationships/hyperlink" Target="mailto:ESchuster@vsengineering.com" TargetMode="External"/><Relationship Id="rId19" Type="http://schemas.openxmlformats.org/officeDocument/2006/relationships/hyperlink" Target="mailto:Jeffrey.Spicer@cardno.com" TargetMode="External"/><Relationship Id="rId224" Type="http://schemas.openxmlformats.org/officeDocument/2006/relationships/hyperlink" Target="mailto:carla@sescogroup.com" TargetMode="External"/><Relationship Id="rId266" Type="http://schemas.openxmlformats.org/officeDocument/2006/relationships/hyperlink" Target="mailto:rdeline@macog.com" TargetMode="External"/><Relationship Id="rId431" Type="http://schemas.openxmlformats.org/officeDocument/2006/relationships/hyperlink" Target="mailto:pkorzeniewski@indot.in.gov" TargetMode="External"/><Relationship Id="rId473" Type="http://schemas.openxmlformats.org/officeDocument/2006/relationships/hyperlink" Target="mailto:snheiden@iu.edu" TargetMode="External"/><Relationship Id="rId529" Type="http://schemas.openxmlformats.org/officeDocument/2006/relationships/hyperlink" Target="mailto:mroberts@vsengineering.com" TargetMode="External"/><Relationship Id="rId30" Type="http://schemas.openxmlformats.org/officeDocument/2006/relationships/hyperlink" Target="mailto:sjaffery@idem.in.gov" TargetMode="External"/><Relationship Id="rId126" Type="http://schemas.openxmlformats.org/officeDocument/2006/relationships/hyperlink" Target="mailto:Tamara.Miller@cardno.com" TargetMode="External"/><Relationship Id="rId168" Type="http://schemas.openxmlformats.org/officeDocument/2006/relationships/hyperlink" Target="mailto:Jeanette@global-landsurveying.com" TargetMode="External"/><Relationship Id="rId333" Type="http://schemas.openxmlformats.org/officeDocument/2006/relationships/hyperlink" Target="mailto:Breust@lochgroup.com" TargetMode="External"/><Relationship Id="rId540" Type="http://schemas.openxmlformats.org/officeDocument/2006/relationships/hyperlink" Target="mailto:thollandsworth@vsengineering.com" TargetMode="External"/><Relationship Id="rId72" Type="http://schemas.openxmlformats.org/officeDocument/2006/relationships/hyperlink" Target="mailto:rachele@littleriverconsultants.com" TargetMode="External"/><Relationship Id="rId375" Type="http://schemas.openxmlformats.org/officeDocument/2006/relationships/hyperlink" Target="mailto:erica.tait@dot.gov" TargetMode="External"/><Relationship Id="rId582" Type="http://schemas.openxmlformats.org/officeDocument/2006/relationships/hyperlink" Target="mailto:Lillian.hutzell@clarkdietz.com" TargetMode="External"/><Relationship Id="rId3" Type="http://schemas.openxmlformats.org/officeDocument/2006/relationships/hyperlink" Target="mailto:pjohnson@structurepoint.com" TargetMode="External"/><Relationship Id="rId235" Type="http://schemas.openxmlformats.org/officeDocument/2006/relationships/hyperlink" Target="mailto:ARoss3@indot.in.gov" TargetMode="External"/><Relationship Id="rId277" Type="http://schemas.openxmlformats.org/officeDocument/2006/relationships/hyperlink" Target="mailto:BeMeadows@indot.in.gov" TargetMode="External"/><Relationship Id="rId400" Type="http://schemas.openxmlformats.org/officeDocument/2006/relationships/hyperlink" Target="mailto:rbernthal@anterogroup.com" TargetMode="External"/><Relationship Id="rId442" Type="http://schemas.openxmlformats.org/officeDocument/2006/relationships/hyperlink" Target="mailto:Richard.hoffman@rsandh.com" TargetMode="External"/><Relationship Id="rId484" Type="http://schemas.openxmlformats.org/officeDocument/2006/relationships/hyperlink" Target="mailto:myarian@indot.in.gov" TargetMode="External"/><Relationship Id="rId137" Type="http://schemas.openxmlformats.org/officeDocument/2006/relationships/hyperlink" Target="mailto:mhamman@mbakerintl.com" TargetMode="External"/><Relationship Id="rId302" Type="http://schemas.openxmlformats.org/officeDocument/2006/relationships/hyperlink" Target="mailto:langfordllc@gmail.com" TargetMode="External"/><Relationship Id="rId344" Type="http://schemas.openxmlformats.org/officeDocument/2006/relationships/hyperlink" Target="mailto:msteiner@cashwaggner.com" TargetMode="External"/><Relationship Id="rId41" Type="http://schemas.openxmlformats.org/officeDocument/2006/relationships/hyperlink" Target="mailto:jbyerly@rqaw.com" TargetMode="External"/><Relationship Id="rId83" Type="http://schemas.openxmlformats.org/officeDocument/2006/relationships/hyperlink" Target="mailto:Jstetzel@bollingerlach.com" TargetMode="External"/><Relationship Id="rId179" Type="http://schemas.openxmlformats.org/officeDocument/2006/relationships/hyperlink" Target="mailto:Nmeeks@indot.in.gov" TargetMode="External"/><Relationship Id="rId386" Type="http://schemas.openxmlformats.org/officeDocument/2006/relationships/hyperlink" Target="mailto:jobowen@indot.in.gov" TargetMode="External"/><Relationship Id="rId551" Type="http://schemas.openxmlformats.org/officeDocument/2006/relationships/hyperlink" Target="mailto:richray512@gmail.com" TargetMode="External"/><Relationship Id="rId593" Type="http://schemas.openxmlformats.org/officeDocument/2006/relationships/hyperlink" Target="mailto:DMcghghy@indot.IN.gov" TargetMode="External"/><Relationship Id="rId607" Type="http://schemas.openxmlformats.org/officeDocument/2006/relationships/hyperlink" Target="mailto:hwalker@structurepoint.com" TargetMode="External"/><Relationship Id="rId190" Type="http://schemas.openxmlformats.org/officeDocument/2006/relationships/hyperlink" Target="mailto:bwinningham@keramida.com" TargetMode="External"/><Relationship Id="rId204" Type="http://schemas.openxmlformats.org/officeDocument/2006/relationships/hyperlink" Target="mailto:matt.peters@co.allen.in.us" TargetMode="External"/><Relationship Id="rId246" Type="http://schemas.openxmlformats.org/officeDocument/2006/relationships/hyperlink" Target="mailto:Mhinkle@indot.in.gov" TargetMode="External"/><Relationship Id="rId288" Type="http://schemas.openxmlformats.org/officeDocument/2006/relationships/hyperlink" Target="mailto:ruble.jon@gmail.com" TargetMode="External"/><Relationship Id="rId411" Type="http://schemas.openxmlformats.org/officeDocument/2006/relationships/hyperlink" Target="mailto:benjamin.c.long@cardno.com" TargetMode="External"/><Relationship Id="rId453" Type="http://schemas.openxmlformats.org/officeDocument/2006/relationships/hyperlink" Target="mailto:rmoore3@indot.in.gov" TargetMode="External"/><Relationship Id="rId509" Type="http://schemas.openxmlformats.org/officeDocument/2006/relationships/hyperlink" Target="mailto:Jeff.Bislich@wsp.com" TargetMode="External"/><Relationship Id="rId106" Type="http://schemas.openxmlformats.org/officeDocument/2006/relationships/hyperlink" Target="mailto:brandi.rodriguez@strand.com" TargetMode="External"/><Relationship Id="rId313" Type="http://schemas.openxmlformats.org/officeDocument/2006/relationships/hyperlink" Target="mailto:ben.harvey@cardno.com" TargetMode="External"/><Relationship Id="rId495" Type="http://schemas.openxmlformats.org/officeDocument/2006/relationships/hyperlink" Target="mailto:sandstroms@cdmsmith.com" TargetMode="External"/><Relationship Id="rId10" Type="http://schemas.openxmlformats.org/officeDocument/2006/relationships/hyperlink" Target="mailto:idalal@jsengr.com" TargetMode="External"/><Relationship Id="rId52" Type="http://schemas.openxmlformats.org/officeDocument/2006/relationships/hyperlink" Target="mailto:rconnolly@hntb.com" TargetMode="External"/><Relationship Id="rId94" Type="http://schemas.openxmlformats.org/officeDocument/2006/relationships/hyperlink" Target="mailto:athomas@indot.in.gov" TargetMode="External"/><Relationship Id="rId148" Type="http://schemas.openxmlformats.org/officeDocument/2006/relationships/hyperlink" Target="mailto:slhill203@gmail.com" TargetMode="External"/><Relationship Id="rId355" Type="http://schemas.openxmlformats.org/officeDocument/2006/relationships/hyperlink" Target="mailto:Dduncan@lochgroup.com" TargetMode="External"/><Relationship Id="rId397" Type="http://schemas.openxmlformats.org/officeDocument/2006/relationships/hyperlink" Target="mailto:lgrogg@az-engineering.net" TargetMode="External"/><Relationship Id="rId520" Type="http://schemas.openxmlformats.org/officeDocument/2006/relationships/hyperlink" Target="mailto:lwalstra@sjcainc.com" TargetMode="External"/><Relationship Id="rId562" Type="http://schemas.openxmlformats.org/officeDocument/2006/relationships/hyperlink" Target="mailto:Michelle.Greene@parsons.com" TargetMode="External"/><Relationship Id="rId618" Type="http://schemas.openxmlformats.org/officeDocument/2006/relationships/hyperlink" Target="mailto:steague1@indot.in.gov" TargetMode="External"/><Relationship Id="rId215" Type="http://schemas.openxmlformats.org/officeDocument/2006/relationships/hyperlink" Target="mailto:wendy.vachet@mbakerintl.com" TargetMode="External"/><Relationship Id="rId257" Type="http://schemas.openxmlformats.org/officeDocument/2006/relationships/hyperlink" Target="mailto:mikec@ucindy.com" TargetMode="External"/><Relationship Id="rId422" Type="http://schemas.openxmlformats.org/officeDocument/2006/relationships/hyperlink" Target="mailto:r.walker@gaiconsultants.com" TargetMode="External"/><Relationship Id="rId464" Type="http://schemas.openxmlformats.org/officeDocument/2006/relationships/hyperlink" Target="mailto:Benjamin.Blocher@parsons.com" TargetMode="External"/><Relationship Id="rId299" Type="http://schemas.openxmlformats.org/officeDocument/2006/relationships/hyperlink" Target="mailto:Karen.boulware@woodplc.com" TargetMode="External"/><Relationship Id="rId63" Type="http://schemas.openxmlformats.org/officeDocument/2006/relationships/hyperlink" Target="mailto:jturner@indot.in.gov" TargetMode="External"/><Relationship Id="rId159" Type="http://schemas.openxmlformats.org/officeDocument/2006/relationships/hyperlink" Target="mailto:jerdmann@indot.in.gov" TargetMode="External"/><Relationship Id="rId366" Type="http://schemas.openxmlformats.org/officeDocument/2006/relationships/hyperlink" Target="mailto:kfinney@cecinc.com" TargetMode="External"/><Relationship Id="rId573" Type="http://schemas.openxmlformats.org/officeDocument/2006/relationships/hyperlink" Target="mailto:jburskey@indot.in.gov" TargetMode="External"/><Relationship Id="rId226" Type="http://schemas.openxmlformats.org/officeDocument/2006/relationships/hyperlink" Target="mailto:tgrisel@HNTB.com" TargetMode="External"/><Relationship Id="rId433" Type="http://schemas.openxmlformats.org/officeDocument/2006/relationships/hyperlink" Target="mailto:Tmontgomery@indot.IN.gov" TargetMode="External"/><Relationship Id="rId74" Type="http://schemas.openxmlformats.org/officeDocument/2006/relationships/hyperlink" Target="mailto:creiter@cmtengr.com" TargetMode="External"/><Relationship Id="rId377" Type="http://schemas.openxmlformats.org/officeDocument/2006/relationships/hyperlink" Target="mailto:Cvergon@indot.in.gov" TargetMode="External"/><Relationship Id="rId500" Type="http://schemas.openxmlformats.org/officeDocument/2006/relationships/hyperlink" Target="mailto:kbright@structurepoint.com" TargetMode="External"/><Relationship Id="rId584" Type="http://schemas.openxmlformats.org/officeDocument/2006/relationships/hyperlink" Target="mailto:Bryan.Kapala@WSP.com" TargetMode="External"/><Relationship Id="rId5" Type="http://schemas.openxmlformats.org/officeDocument/2006/relationships/hyperlink" Target="mailto:gconner@lochgroup.com" TargetMode="External"/><Relationship Id="rId237" Type="http://schemas.openxmlformats.org/officeDocument/2006/relationships/hyperlink" Target="mailto:jthede@bollingerlach.com" TargetMode="External"/><Relationship Id="rId444" Type="http://schemas.openxmlformats.org/officeDocument/2006/relationships/hyperlink" Target="mailto:sverhoff@rqaw.com" TargetMode="External"/><Relationship Id="rId290" Type="http://schemas.openxmlformats.org/officeDocument/2006/relationships/hyperlink" Target="mailto:susan.staffeld@ardot.gov" TargetMode="External"/><Relationship Id="rId304" Type="http://schemas.openxmlformats.org/officeDocument/2006/relationships/hyperlink" Target="mailto:Mmyers@aztec.us" TargetMode="External"/><Relationship Id="rId388" Type="http://schemas.openxmlformats.org/officeDocument/2006/relationships/hyperlink" Target="mailto:karl.krukenberg@wsp.com" TargetMode="External"/><Relationship Id="rId511" Type="http://schemas.openxmlformats.org/officeDocument/2006/relationships/hyperlink" Target="mailto:heck.rachel4@gmail.com" TargetMode="External"/><Relationship Id="rId609" Type="http://schemas.openxmlformats.org/officeDocument/2006/relationships/hyperlink" Target="mailto:jniyonshima@hanson-inc.com" TargetMode="External"/><Relationship Id="rId85" Type="http://schemas.openxmlformats.org/officeDocument/2006/relationships/hyperlink" Target="mailto:McKinneyD@pbworld.com" TargetMode="External"/><Relationship Id="rId150" Type="http://schemas.openxmlformats.org/officeDocument/2006/relationships/hyperlink" Target="mailto:JCurry1@indot.in.gov" TargetMode="External"/><Relationship Id="rId595" Type="http://schemas.openxmlformats.org/officeDocument/2006/relationships/hyperlink" Target="mailto:LMiller@indot.in.gov" TargetMode="External"/><Relationship Id="rId248" Type="http://schemas.openxmlformats.org/officeDocument/2006/relationships/hyperlink" Target="mailto:Ejett@hason-inc.com" TargetMode="External"/><Relationship Id="rId455" Type="http://schemas.openxmlformats.org/officeDocument/2006/relationships/hyperlink" Target="mailto:ecook1@indot.in.gov" TargetMode="External"/><Relationship Id="rId12" Type="http://schemas.openxmlformats.org/officeDocument/2006/relationships/hyperlink" Target="mailto:jkieffner@lochgroup.com" TargetMode="External"/><Relationship Id="rId108" Type="http://schemas.openxmlformats.org/officeDocument/2006/relationships/hyperlink" Target="mailto:rmartel@wightco.com" TargetMode="External"/><Relationship Id="rId315" Type="http://schemas.openxmlformats.org/officeDocument/2006/relationships/hyperlink" Target="mailto:callen@ctleng.com" TargetMode="External"/><Relationship Id="rId522" Type="http://schemas.openxmlformats.org/officeDocument/2006/relationships/hyperlink" Target="mailto:hfox@sjcainc.com" TargetMode="External"/><Relationship Id="rId96" Type="http://schemas.openxmlformats.org/officeDocument/2006/relationships/hyperlink" Target="mailto:mhall@iwmconsult.com" TargetMode="External"/><Relationship Id="rId161" Type="http://schemas.openxmlformats.org/officeDocument/2006/relationships/hyperlink" Target="mailto:Rjean@envsi.com" TargetMode="External"/><Relationship Id="rId399" Type="http://schemas.openxmlformats.org/officeDocument/2006/relationships/hyperlink" Target="mailto:lstevenson@structurepoint.com" TargetMode="External"/><Relationship Id="rId259" Type="http://schemas.openxmlformats.org/officeDocument/2006/relationships/hyperlink" Target="mailto:kmawhinney@wightco.com" TargetMode="External"/><Relationship Id="rId466" Type="http://schemas.openxmlformats.org/officeDocument/2006/relationships/hyperlink" Target="mailto:mortenvironmental@gmail.com" TargetMode="External"/><Relationship Id="rId23" Type="http://schemas.openxmlformats.org/officeDocument/2006/relationships/hyperlink" Target="mailto:jbushur@hanson-inc.com" TargetMode="External"/><Relationship Id="rId119" Type="http://schemas.openxmlformats.org/officeDocument/2006/relationships/hyperlink" Target="mailto:annmouser@sbcglobal.net" TargetMode="External"/><Relationship Id="rId326" Type="http://schemas.openxmlformats.org/officeDocument/2006/relationships/hyperlink" Target="mailto:ekieffner@midwesterneng.com" TargetMode="External"/><Relationship Id="rId533" Type="http://schemas.openxmlformats.org/officeDocument/2006/relationships/hyperlink" Target="mailto:eclements@usagg.com" TargetMode="External"/><Relationship Id="rId172" Type="http://schemas.openxmlformats.org/officeDocument/2006/relationships/hyperlink" Target="mailto:tim@earthsourceinc.net" TargetMode="External"/><Relationship Id="rId477" Type="http://schemas.openxmlformats.org/officeDocument/2006/relationships/hyperlink" Target="mailto:hjohnson1@indot.in.gov" TargetMode="External"/><Relationship Id="rId600" Type="http://schemas.openxmlformats.org/officeDocument/2006/relationships/hyperlink" Target="mailto:APrzybylinski@indot.IN.gov" TargetMode="External"/><Relationship Id="rId337" Type="http://schemas.openxmlformats.org/officeDocument/2006/relationships/hyperlink" Target="mailto:kawalker@structurepoint.com" TargetMode="External"/><Relationship Id="rId34" Type="http://schemas.openxmlformats.org/officeDocument/2006/relationships/hyperlink" Target="mailto:Aaron@apexsurveying.net" TargetMode="External"/><Relationship Id="rId544" Type="http://schemas.openxmlformats.org/officeDocument/2006/relationships/hyperlink" Target="mailto:rwinebrinner@lochgroup.com" TargetMode="External"/><Relationship Id="rId183" Type="http://schemas.openxmlformats.org/officeDocument/2006/relationships/hyperlink" Target="mailto:mrummel@cbbel-in.com" TargetMode="External"/><Relationship Id="rId390" Type="http://schemas.openxmlformats.org/officeDocument/2006/relationships/hyperlink" Target="mailto:Cedric.Diefenbaugh@parsons.com" TargetMode="External"/><Relationship Id="rId404" Type="http://schemas.openxmlformats.org/officeDocument/2006/relationships/hyperlink" Target="mailto:rmueller@ascgroup.net" TargetMode="External"/><Relationship Id="rId611" Type="http://schemas.openxmlformats.org/officeDocument/2006/relationships/hyperlink" Target="mailto:JPoiry@indot.IN.gov" TargetMode="External"/><Relationship Id="rId250" Type="http://schemas.openxmlformats.org/officeDocument/2006/relationships/hyperlink" Target="mailto:Steve.Lane@wsp.com" TargetMode="External"/><Relationship Id="rId488" Type="http://schemas.openxmlformats.org/officeDocument/2006/relationships/hyperlink" Target="mailto:ltlittle@hntb.com" TargetMode="External"/><Relationship Id="rId45" Type="http://schemas.openxmlformats.org/officeDocument/2006/relationships/hyperlink" Target="mailto:jeff.frantz@jacobs.com" TargetMode="External"/><Relationship Id="rId110" Type="http://schemas.openxmlformats.org/officeDocument/2006/relationships/hyperlink" Target="mailto:knovak@indot.in.gov" TargetMode="External"/><Relationship Id="rId348" Type="http://schemas.openxmlformats.org/officeDocument/2006/relationships/hyperlink" Target="mailto:rthompson@qk4.com" TargetMode="External"/><Relationship Id="rId555" Type="http://schemas.openxmlformats.org/officeDocument/2006/relationships/hyperlink" Target="mailto:rdonahue@fpbhonline.com" TargetMode="External"/><Relationship Id="rId194" Type="http://schemas.openxmlformats.org/officeDocument/2006/relationships/hyperlink" Target="mailto:irishj@metricenv.com" TargetMode="External"/><Relationship Id="rId208" Type="http://schemas.openxmlformats.org/officeDocument/2006/relationships/hyperlink" Target="mailto:rslack@cecinc.com" TargetMode="External"/><Relationship Id="rId415" Type="http://schemas.openxmlformats.org/officeDocument/2006/relationships/hyperlink" Target="mailto:azelles@cmtengr.com" TargetMode="External"/><Relationship Id="rId622" Type="http://schemas.openxmlformats.org/officeDocument/2006/relationships/hyperlink" Target="mailto:chwilliams@indot.in.gov" TargetMode="External"/><Relationship Id="rId261" Type="http://schemas.openxmlformats.org/officeDocument/2006/relationships/hyperlink" Target="mailto:sbeaupre@lochgroup.com" TargetMode="External"/><Relationship Id="rId499" Type="http://schemas.openxmlformats.org/officeDocument/2006/relationships/hyperlink" Target="mailto:randerson@structurepoint.com" TargetMode="External"/><Relationship Id="rId56" Type="http://schemas.openxmlformats.org/officeDocument/2006/relationships/hyperlink" Target="mailto:akumar@indot.in.gov" TargetMode="External"/><Relationship Id="rId359" Type="http://schemas.openxmlformats.org/officeDocument/2006/relationships/hyperlink" Target="mailto:eolson@bla-inc.com" TargetMode="External"/><Relationship Id="rId566" Type="http://schemas.openxmlformats.org/officeDocument/2006/relationships/hyperlink" Target="mailto:courtney@littleriverconsultants.com" TargetMode="External"/><Relationship Id="rId121" Type="http://schemas.openxmlformats.org/officeDocument/2006/relationships/hyperlink" Target="mailto:colink@metricenv.com" TargetMode="External"/><Relationship Id="rId219" Type="http://schemas.openxmlformats.org/officeDocument/2006/relationships/hyperlink" Target="mailto:Cbonds@lochgroup.com" TargetMode="External"/><Relationship Id="rId426" Type="http://schemas.openxmlformats.org/officeDocument/2006/relationships/hyperlink" Target="mailto:apiotrowski@hanson-inc.com" TargetMode="External"/><Relationship Id="rId633" Type="http://schemas.openxmlformats.org/officeDocument/2006/relationships/printerSettings" Target="../printerSettings/printerSettings1.bin"/><Relationship Id="rId67" Type="http://schemas.openxmlformats.org/officeDocument/2006/relationships/hyperlink" Target="mailto:sslaymon@indot.in.gov" TargetMode="External"/><Relationship Id="rId272" Type="http://schemas.openxmlformats.org/officeDocument/2006/relationships/hyperlink" Target="mailto:ckunkel@lochgroup.coom" TargetMode="External"/><Relationship Id="rId577" Type="http://schemas.openxmlformats.org/officeDocument/2006/relationships/hyperlink" Target="mailto:jeff.hill@wsp.com" TargetMode="External"/><Relationship Id="rId132" Type="http://schemas.openxmlformats.org/officeDocument/2006/relationships/hyperlink" Target="mailto:pacarpenter@indot.in.gov" TargetMode="External"/><Relationship Id="rId437" Type="http://schemas.openxmlformats.org/officeDocument/2006/relationships/hyperlink" Target="mailto:Jconkright@indot.in.gov" TargetMode="External"/><Relationship Id="rId283" Type="http://schemas.openxmlformats.org/officeDocument/2006/relationships/hyperlink" Target="mailto:gzaccagnini@RQAW.com" TargetMode="External"/><Relationship Id="rId490" Type="http://schemas.openxmlformats.org/officeDocument/2006/relationships/hyperlink" Target="mailto:mgavula@hmbpe.com" TargetMode="External"/><Relationship Id="rId504" Type="http://schemas.openxmlformats.org/officeDocument/2006/relationships/hyperlink" Target="mailto:mkuziensky@anchorqea.com" TargetMode="External"/><Relationship Id="rId78" Type="http://schemas.openxmlformats.org/officeDocument/2006/relationships/hyperlink" Target="mailto:kdaily@cbbel-in.com" TargetMode="External"/><Relationship Id="rId143" Type="http://schemas.openxmlformats.org/officeDocument/2006/relationships/hyperlink" Target="mailto:david.glista@cardno.com" TargetMode="External"/><Relationship Id="rId350" Type="http://schemas.openxmlformats.org/officeDocument/2006/relationships/hyperlink" Target="mailto:anne.shaw@clarkdietz.com" TargetMode="External"/><Relationship Id="rId588" Type="http://schemas.openxmlformats.org/officeDocument/2006/relationships/hyperlink" Target="mailto:rkurtz@indot.in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60"/>
  <sheetViews>
    <sheetView tabSelected="1" zoomScale="93" zoomScaleNormal="93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RowHeight="12.75"/>
  <cols>
    <col min="1" max="1" width="5" style="1" customWidth="1"/>
    <col min="2" max="2" width="22" style="7" customWidth="1"/>
    <col min="3" max="3" width="11.5703125" style="9" customWidth="1"/>
    <col min="4" max="4" width="11.5703125" style="10" customWidth="1"/>
    <col min="5" max="5" width="10.85546875" style="8" customWidth="1"/>
    <col min="6" max="6" width="16.28515625" style="10" customWidth="1"/>
    <col min="7" max="7" width="8.42578125" style="1" customWidth="1"/>
    <col min="8" max="8" width="46.5703125" style="9" bestFit="1" customWidth="1"/>
    <col min="9" max="9" width="41.85546875" style="9" bestFit="1" customWidth="1"/>
    <col min="10" max="10" width="18.28515625" style="11" bestFit="1" customWidth="1"/>
    <col min="11" max="11" width="7.42578125" style="7" bestFit="1" customWidth="1"/>
    <col min="12" max="12" width="7.5703125" style="9" bestFit="1" customWidth="1"/>
    <col min="13" max="13" width="14.140625" style="9" customWidth="1"/>
    <col min="14" max="14" width="35.42578125" style="11" bestFit="1" customWidth="1"/>
    <col min="16" max="16" width="12.28515625" customWidth="1"/>
    <col min="17" max="17" width="6.28515625" customWidth="1"/>
    <col min="19" max="19" width="12.5703125" customWidth="1"/>
    <col min="20" max="20" width="11.42578125" customWidth="1"/>
    <col min="21" max="21" width="21.42578125" customWidth="1"/>
    <col min="22" max="22" width="20.140625" customWidth="1"/>
  </cols>
  <sheetData>
    <row r="1" spans="1:22" s="4" customFormat="1" ht="38.25">
      <c r="A1" s="23" t="s">
        <v>467</v>
      </c>
      <c r="B1" s="5" t="s">
        <v>314</v>
      </c>
      <c r="C1" s="6" t="s">
        <v>462</v>
      </c>
      <c r="D1" s="3" t="s">
        <v>461</v>
      </c>
      <c r="E1" s="3" t="s">
        <v>315</v>
      </c>
      <c r="F1" s="3" t="s">
        <v>316</v>
      </c>
      <c r="G1" s="3" t="s">
        <v>386</v>
      </c>
      <c r="H1" s="6" t="s">
        <v>212</v>
      </c>
      <c r="I1" s="6" t="s">
        <v>209</v>
      </c>
      <c r="J1" s="5" t="s">
        <v>205</v>
      </c>
      <c r="K1" s="5" t="s">
        <v>206</v>
      </c>
      <c r="L1" s="6" t="s">
        <v>524</v>
      </c>
      <c r="M1" s="6" t="s">
        <v>207</v>
      </c>
      <c r="N1" s="5" t="s">
        <v>208</v>
      </c>
      <c r="O1" s="5"/>
      <c r="P1" s="2"/>
      <c r="S1" s="2"/>
      <c r="T1" s="2"/>
      <c r="U1" s="2"/>
      <c r="V1" s="2"/>
    </row>
    <row r="2" spans="1:22" s="15" customFormat="1" ht="14.25">
      <c r="A2" s="31"/>
      <c r="B2" s="32" t="s">
        <v>1950</v>
      </c>
      <c r="C2" s="33">
        <v>44498</v>
      </c>
      <c r="D2" s="37">
        <v>44497</v>
      </c>
      <c r="E2" s="33"/>
      <c r="F2" s="46">
        <f t="shared" ref="F2:F33" si="0">IF(B2="","",IF(E2="",DATE(YEAR(D2)+2,MONTH(D2),DAY(D2)),DATE(YEAR(E2)+2,MONTH(E2),DAY(E2))))</f>
        <v>45227</v>
      </c>
      <c r="G2" s="80" t="str">
        <f t="shared" ref="G2:G65" ca="1" si="1">IF(B2="","",IF(F2&lt;TODAY(),"Expired","OK"))</f>
        <v>OK</v>
      </c>
      <c r="H2" s="34" t="s">
        <v>914</v>
      </c>
      <c r="I2" s="34" t="s">
        <v>1169</v>
      </c>
      <c r="J2" s="43" t="s">
        <v>301</v>
      </c>
      <c r="K2" s="32" t="s">
        <v>210</v>
      </c>
      <c r="L2" s="34">
        <v>46140</v>
      </c>
      <c r="M2" s="34" t="s">
        <v>1170</v>
      </c>
      <c r="N2" s="29" t="s">
        <v>2028</v>
      </c>
      <c r="O2"/>
      <c r="P2" s="21"/>
      <c r="Q2" s="28"/>
      <c r="R2" s="28"/>
    </row>
    <row r="3" spans="1:22" s="15" customFormat="1">
      <c r="A3" s="75"/>
      <c r="B3" s="78" t="s">
        <v>517</v>
      </c>
      <c r="C3" s="79">
        <v>41962</v>
      </c>
      <c r="D3" s="69">
        <v>41962</v>
      </c>
      <c r="E3" s="79">
        <v>44000</v>
      </c>
      <c r="F3" s="69">
        <f t="shared" si="0"/>
        <v>44730</v>
      </c>
      <c r="G3" s="76" t="str">
        <f t="shared" ca="1" si="1"/>
        <v>OK</v>
      </c>
      <c r="H3" s="81" t="s">
        <v>522</v>
      </c>
      <c r="I3" s="71" t="s">
        <v>611</v>
      </c>
      <c r="J3" s="71" t="s">
        <v>301</v>
      </c>
      <c r="K3" s="71" t="s">
        <v>210</v>
      </c>
      <c r="L3" s="71">
        <v>46140</v>
      </c>
      <c r="M3" s="71" t="s">
        <v>943</v>
      </c>
      <c r="N3" s="84" t="s">
        <v>518</v>
      </c>
      <c r="O3" s="64"/>
      <c r="P3" s="28"/>
      <c r="Q3" s="28"/>
      <c r="R3" s="28"/>
    </row>
    <row r="4" spans="1:22" s="15" customFormat="1">
      <c r="A4" s="31"/>
      <c r="B4" s="32" t="s">
        <v>1370</v>
      </c>
      <c r="C4" s="33">
        <v>43727</v>
      </c>
      <c r="D4" s="37">
        <v>43726</v>
      </c>
      <c r="E4" s="33"/>
      <c r="F4" s="69">
        <f t="shared" si="0"/>
        <v>44457</v>
      </c>
      <c r="G4" s="65" t="str">
        <f t="shared" ca="1" si="1"/>
        <v>Expired</v>
      </c>
      <c r="H4" s="34" t="s">
        <v>8</v>
      </c>
      <c r="I4" s="34" t="s">
        <v>1371</v>
      </c>
      <c r="J4" s="43" t="s">
        <v>1372</v>
      </c>
      <c r="K4" s="32" t="s">
        <v>1373</v>
      </c>
      <c r="L4" s="34">
        <v>40513</v>
      </c>
      <c r="M4" s="34" t="s">
        <v>1374</v>
      </c>
      <c r="N4" s="39" t="s">
        <v>1375</v>
      </c>
      <c r="O4" s="64"/>
      <c r="P4" s="28"/>
      <c r="Q4" s="28"/>
      <c r="R4" s="28"/>
    </row>
    <row r="5" spans="1:22" s="15" customFormat="1">
      <c r="A5" s="31"/>
      <c r="B5" s="32" t="s">
        <v>1446</v>
      </c>
      <c r="C5" s="33">
        <v>41962</v>
      </c>
      <c r="D5" s="70">
        <v>41962</v>
      </c>
      <c r="E5" s="79">
        <v>44000</v>
      </c>
      <c r="F5" s="70">
        <f t="shared" si="0"/>
        <v>44730</v>
      </c>
      <c r="G5" s="30" t="str">
        <f t="shared" ca="1" si="1"/>
        <v>OK</v>
      </c>
      <c r="H5" s="100" t="s">
        <v>29</v>
      </c>
      <c r="I5" s="81" t="s">
        <v>1104</v>
      </c>
      <c r="J5" s="53" t="s">
        <v>142</v>
      </c>
      <c r="K5" s="53" t="s">
        <v>210</v>
      </c>
      <c r="L5" s="53">
        <v>47933</v>
      </c>
      <c r="M5" s="53" t="s">
        <v>1447</v>
      </c>
      <c r="N5" s="40" t="s">
        <v>1448</v>
      </c>
      <c r="O5" s="28"/>
    </row>
    <row r="6" spans="1:22" s="15" customFormat="1">
      <c r="A6" s="31"/>
      <c r="B6" s="45" t="s">
        <v>295</v>
      </c>
      <c r="C6" s="46">
        <v>43236</v>
      </c>
      <c r="D6" s="46">
        <v>37832</v>
      </c>
      <c r="E6" s="79">
        <v>44000</v>
      </c>
      <c r="F6" s="68">
        <f t="shared" si="0"/>
        <v>44730</v>
      </c>
      <c r="G6" s="38" t="str">
        <f t="shared" ca="1" si="1"/>
        <v>OK</v>
      </c>
      <c r="H6" s="61" t="s">
        <v>468</v>
      </c>
      <c r="I6" s="48" t="s">
        <v>783</v>
      </c>
      <c r="J6" s="61" t="s">
        <v>222</v>
      </c>
      <c r="K6" s="48" t="s">
        <v>210</v>
      </c>
      <c r="L6" s="61">
        <v>47710</v>
      </c>
      <c r="M6" s="38" t="s">
        <v>574</v>
      </c>
      <c r="N6" s="41" t="s">
        <v>575</v>
      </c>
      <c r="O6" s="28"/>
    </row>
    <row r="7" spans="1:22" s="15" customFormat="1">
      <c r="A7" s="31"/>
      <c r="B7" s="32" t="s">
        <v>1658</v>
      </c>
      <c r="C7" s="53" t="s">
        <v>698</v>
      </c>
      <c r="D7" s="37">
        <v>44132</v>
      </c>
      <c r="E7" s="33"/>
      <c r="F7" s="46">
        <f t="shared" si="0"/>
        <v>44862</v>
      </c>
      <c r="G7" s="80" t="str">
        <f t="shared" ca="1" si="1"/>
        <v>OK</v>
      </c>
      <c r="H7" s="53" t="s">
        <v>154</v>
      </c>
      <c r="I7" s="34" t="s">
        <v>103</v>
      </c>
      <c r="J7" s="43" t="s">
        <v>143</v>
      </c>
      <c r="K7" s="32" t="s">
        <v>210</v>
      </c>
      <c r="L7" s="34">
        <v>47274</v>
      </c>
      <c r="M7" s="34" t="s">
        <v>1778</v>
      </c>
      <c r="N7" s="105" t="s">
        <v>1708</v>
      </c>
      <c r="O7" s="64"/>
    </row>
    <row r="8" spans="1:22" s="15" customFormat="1">
      <c r="A8" s="31"/>
      <c r="B8" s="32" t="s">
        <v>1333</v>
      </c>
      <c r="C8" s="33">
        <v>43727</v>
      </c>
      <c r="D8" s="37">
        <v>43726</v>
      </c>
      <c r="E8" s="33"/>
      <c r="F8" s="69">
        <f t="shared" si="0"/>
        <v>44457</v>
      </c>
      <c r="G8" s="65" t="str">
        <f t="shared" ca="1" si="1"/>
        <v>Expired</v>
      </c>
      <c r="H8" s="81" t="s">
        <v>698</v>
      </c>
      <c r="I8" s="81" t="s">
        <v>698</v>
      </c>
      <c r="J8" s="81" t="s">
        <v>698</v>
      </c>
      <c r="K8" s="81" t="s">
        <v>698</v>
      </c>
      <c r="L8" s="81" t="s">
        <v>698</v>
      </c>
      <c r="M8" s="53"/>
      <c r="N8" s="39"/>
      <c r="O8" s="64"/>
      <c r="P8" s="28"/>
      <c r="Q8" s="28"/>
      <c r="R8" s="28"/>
    </row>
    <row r="9" spans="1:22" s="15" customFormat="1">
      <c r="A9" s="31"/>
      <c r="B9" s="45" t="s">
        <v>1296</v>
      </c>
      <c r="C9" s="33">
        <v>43601</v>
      </c>
      <c r="D9" s="37">
        <v>43600</v>
      </c>
      <c r="E9" s="33">
        <v>44369</v>
      </c>
      <c r="F9" s="46">
        <f t="shared" si="0"/>
        <v>45099</v>
      </c>
      <c r="G9" s="51" t="str">
        <f t="shared" ca="1" si="1"/>
        <v>OK</v>
      </c>
      <c r="H9" s="34" t="s">
        <v>72</v>
      </c>
      <c r="I9" s="53" t="s">
        <v>532</v>
      </c>
      <c r="J9" s="54" t="s">
        <v>211</v>
      </c>
      <c r="K9" s="45" t="s">
        <v>210</v>
      </c>
      <c r="L9" s="34">
        <v>46204</v>
      </c>
      <c r="M9" s="53" t="s">
        <v>231</v>
      </c>
      <c r="N9" s="39" t="s">
        <v>1297</v>
      </c>
      <c r="O9" s="28"/>
      <c r="P9" s="28"/>
      <c r="Q9" s="28"/>
      <c r="R9" s="28"/>
    </row>
    <row r="10" spans="1:22" s="15" customFormat="1">
      <c r="A10" s="75"/>
      <c r="B10" s="78" t="s">
        <v>806</v>
      </c>
      <c r="C10" s="79">
        <v>42916</v>
      </c>
      <c r="D10" s="69">
        <v>42915</v>
      </c>
      <c r="E10" s="33">
        <v>44216</v>
      </c>
      <c r="F10" s="68">
        <f t="shared" si="0"/>
        <v>44946</v>
      </c>
      <c r="G10" s="80" t="str">
        <f t="shared" ca="1" si="1"/>
        <v>OK</v>
      </c>
      <c r="H10" s="58" t="s">
        <v>50</v>
      </c>
      <c r="I10" s="48" t="s">
        <v>335</v>
      </c>
      <c r="J10" s="92" t="s">
        <v>211</v>
      </c>
      <c r="K10" s="71" t="s">
        <v>210</v>
      </c>
      <c r="L10" s="81">
        <v>46204</v>
      </c>
      <c r="M10" s="81"/>
      <c r="N10" s="82" t="s">
        <v>1190</v>
      </c>
      <c r="O10" s="64"/>
      <c r="P10" s="28"/>
      <c r="Q10" s="28"/>
      <c r="R10" s="28"/>
    </row>
    <row r="11" spans="1:22" s="15" customFormat="1">
      <c r="A11" s="31"/>
      <c r="B11" s="32" t="s">
        <v>622</v>
      </c>
      <c r="C11" s="33">
        <v>42486</v>
      </c>
      <c r="D11" s="37">
        <v>42485</v>
      </c>
      <c r="E11" s="33">
        <v>43845</v>
      </c>
      <c r="F11" s="68">
        <f t="shared" si="0"/>
        <v>44576</v>
      </c>
      <c r="G11" s="51" t="str">
        <f t="shared" ca="1" si="1"/>
        <v>OK</v>
      </c>
      <c r="H11" s="34" t="s">
        <v>617</v>
      </c>
      <c r="I11" s="34" t="s">
        <v>618</v>
      </c>
      <c r="J11" s="34" t="s">
        <v>495</v>
      </c>
      <c r="K11" s="48" t="s">
        <v>210</v>
      </c>
      <c r="L11" s="34">
        <v>46385</v>
      </c>
      <c r="M11" s="34" t="s">
        <v>619</v>
      </c>
      <c r="N11" s="39" t="s">
        <v>620</v>
      </c>
      <c r="O11" s="64"/>
      <c r="P11" s="28"/>
      <c r="Q11" s="28"/>
      <c r="R11" s="28"/>
    </row>
    <row r="12" spans="1:22" s="15" customFormat="1">
      <c r="A12" s="31"/>
      <c r="B12" s="32" t="s">
        <v>1204</v>
      </c>
      <c r="C12" s="33">
        <v>43601</v>
      </c>
      <c r="D12" s="37">
        <v>43600</v>
      </c>
      <c r="E12" s="33">
        <v>43600</v>
      </c>
      <c r="F12" s="46">
        <f t="shared" si="0"/>
        <v>44331</v>
      </c>
      <c r="G12" s="51" t="str">
        <f t="shared" ca="1" si="1"/>
        <v>Expired</v>
      </c>
      <c r="H12" s="34" t="s">
        <v>1205</v>
      </c>
      <c r="I12" s="34" t="s">
        <v>1270</v>
      </c>
      <c r="J12" s="43" t="s">
        <v>211</v>
      </c>
      <c r="K12" s="32" t="s">
        <v>309</v>
      </c>
      <c r="L12" s="34">
        <v>46239</v>
      </c>
      <c r="M12" s="34" t="s">
        <v>1273</v>
      </c>
      <c r="N12" s="39" t="s">
        <v>1206</v>
      </c>
      <c r="O12" s="28"/>
      <c r="P12" s="28"/>
      <c r="Q12" s="28"/>
      <c r="R12" s="28"/>
    </row>
    <row r="13" spans="1:22" s="15" customFormat="1">
      <c r="A13" s="31"/>
      <c r="B13" s="45" t="s">
        <v>192</v>
      </c>
      <c r="C13" s="33">
        <v>40046</v>
      </c>
      <c r="D13" s="46">
        <v>40627</v>
      </c>
      <c r="E13" s="46">
        <v>44133</v>
      </c>
      <c r="F13" s="68">
        <f t="shared" si="0"/>
        <v>44863</v>
      </c>
      <c r="G13" s="51" t="str">
        <f t="shared" ca="1" si="1"/>
        <v>OK</v>
      </c>
      <c r="H13" s="38" t="s">
        <v>323</v>
      </c>
      <c r="I13" s="48" t="s">
        <v>428</v>
      </c>
      <c r="J13" s="48" t="s">
        <v>211</v>
      </c>
      <c r="K13" s="48" t="s">
        <v>210</v>
      </c>
      <c r="L13" s="48">
        <v>46204</v>
      </c>
      <c r="M13" s="48"/>
      <c r="N13" s="40" t="s">
        <v>1626</v>
      </c>
      <c r="O13" s="64"/>
      <c r="P13" s="28"/>
      <c r="Q13" s="28"/>
      <c r="R13" s="28"/>
    </row>
    <row r="14" spans="1:22" s="15" customFormat="1">
      <c r="A14" s="31"/>
      <c r="B14" s="32" t="s">
        <v>623</v>
      </c>
      <c r="C14" s="33">
        <v>42486</v>
      </c>
      <c r="D14" s="37">
        <v>42485</v>
      </c>
      <c r="E14" s="33">
        <v>43845</v>
      </c>
      <c r="F14" s="68">
        <f t="shared" si="0"/>
        <v>44576</v>
      </c>
      <c r="G14" s="51" t="str">
        <f t="shared" ca="1" si="1"/>
        <v>OK</v>
      </c>
      <c r="H14" s="34" t="s">
        <v>645</v>
      </c>
      <c r="I14" s="61" t="s">
        <v>651</v>
      </c>
      <c r="J14" s="61" t="s">
        <v>298</v>
      </c>
      <c r="K14" s="61" t="s">
        <v>299</v>
      </c>
      <c r="L14" s="61">
        <v>45241</v>
      </c>
      <c r="M14" s="34" t="s">
        <v>652</v>
      </c>
      <c r="N14" s="39" t="s">
        <v>646</v>
      </c>
      <c r="O14" s="64"/>
      <c r="P14" s="28"/>
      <c r="Q14" s="28"/>
      <c r="R14" s="28"/>
    </row>
    <row r="15" spans="1:22" s="15" customFormat="1" ht="15">
      <c r="A15" s="31"/>
      <c r="B15" s="32" t="s">
        <v>1951</v>
      </c>
      <c r="C15" s="33">
        <v>44498</v>
      </c>
      <c r="D15" s="37">
        <v>44497</v>
      </c>
      <c r="E15" s="33"/>
      <c r="F15" s="46">
        <f t="shared" si="0"/>
        <v>45227</v>
      </c>
      <c r="G15" s="80" t="str">
        <f t="shared" ca="1" si="1"/>
        <v>OK</v>
      </c>
      <c r="H15" s="108" t="s">
        <v>2107</v>
      </c>
      <c r="I15" s="53" t="s">
        <v>1925</v>
      </c>
      <c r="J15" s="54" t="s">
        <v>294</v>
      </c>
      <c r="K15" s="45" t="s">
        <v>226</v>
      </c>
      <c r="L15" s="34">
        <v>60631</v>
      </c>
      <c r="M15" s="53" t="s">
        <v>2108</v>
      </c>
      <c r="N15" s="29" t="s">
        <v>2029</v>
      </c>
      <c r="O15" s="28"/>
      <c r="P15" s="28"/>
      <c r="Q15" s="28"/>
      <c r="R15" s="28"/>
    </row>
    <row r="16" spans="1:22" s="15" customFormat="1">
      <c r="A16" s="31"/>
      <c r="B16" s="32" t="s">
        <v>1659</v>
      </c>
      <c r="C16" s="33">
        <v>44133</v>
      </c>
      <c r="D16" s="37">
        <v>44132</v>
      </c>
      <c r="E16" s="33"/>
      <c r="F16" s="46">
        <f t="shared" si="0"/>
        <v>44862</v>
      </c>
      <c r="G16" s="80" t="str">
        <f t="shared" ca="1" si="1"/>
        <v>OK</v>
      </c>
      <c r="H16" s="53" t="s">
        <v>52</v>
      </c>
      <c r="I16" s="34" t="s">
        <v>1424</v>
      </c>
      <c r="J16" s="43" t="s">
        <v>211</v>
      </c>
      <c r="K16" s="32" t="s">
        <v>210</v>
      </c>
      <c r="L16" s="34">
        <v>46240</v>
      </c>
      <c r="M16" s="34" t="s">
        <v>279</v>
      </c>
      <c r="N16" s="105" t="s">
        <v>1709</v>
      </c>
      <c r="O16" s="64"/>
      <c r="P16" s="28"/>
      <c r="Q16" s="28"/>
      <c r="R16" s="28"/>
    </row>
    <row r="17" spans="1:18" s="15" customFormat="1">
      <c r="A17" s="31"/>
      <c r="B17" s="45" t="s">
        <v>296</v>
      </c>
      <c r="C17" s="46">
        <v>41012</v>
      </c>
      <c r="D17" s="46">
        <v>41011</v>
      </c>
      <c r="E17" s="33">
        <v>44216</v>
      </c>
      <c r="F17" s="68">
        <f t="shared" si="0"/>
        <v>44946</v>
      </c>
      <c r="G17" s="38" t="str">
        <f t="shared" ca="1" si="1"/>
        <v>OK</v>
      </c>
      <c r="H17" s="48" t="s">
        <v>367</v>
      </c>
      <c r="I17" s="48" t="s">
        <v>368</v>
      </c>
      <c r="J17" s="48" t="s">
        <v>369</v>
      </c>
      <c r="K17" s="48" t="s">
        <v>226</v>
      </c>
      <c r="L17" s="48">
        <v>62703</v>
      </c>
      <c r="M17" s="48" t="s">
        <v>784</v>
      </c>
      <c r="N17" s="40" t="s">
        <v>371</v>
      </c>
      <c r="O17" s="64"/>
    </row>
    <row r="18" spans="1:18" s="15" customFormat="1">
      <c r="A18" s="31"/>
      <c r="B18" s="32" t="s">
        <v>1952</v>
      </c>
      <c r="C18" s="33">
        <v>44498</v>
      </c>
      <c r="D18" s="37">
        <v>44497</v>
      </c>
      <c r="E18" s="33"/>
      <c r="F18" s="46">
        <f t="shared" si="0"/>
        <v>45227</v>
      </c>
      <c r="G18" s="80" t="str">
        <f t="shared" ca="1" si="1"/>
        <v>OK</v>
      </c>
      <c r="H18" s="53" t="s">
        <v>244</v>
      </c>
      <c r="I18" s="53" t="s">
        <v>803</v>
      </c>
      <c r="J18" s="54" t="s">
        <v>211</v>
      </c>
      <c r="K18" s="45" t="s">
        <v>210</v>
      </c>
      <c r="L18" s="34">
        <v>46204</v>
      </c>
      <c r="M18" s="53" t="s">
        <v>2109</v>
      </c>
      <c r="N18" s="29" t="s">
        <v>2030</v>
      </c>
      <c r="O18" s="64"/>
    </row>
    <row r="19" spans="1:18" s="15" customFormat="1">
      <c r="A19" s="31"/>
      <c r="B19" s="32" t="s">
        <v>1207</v>
      </c>
      <c r="C19" s="33">
        <v>43601</v>
      </c>
      <c r="D19" s="37">
        <v>43600</v>
      </c>
      <c r="E19" s="33">
        <v>43600</v>
      </c>
      <c r="F19" s="46">
        <f t="shared" si="0"/>
        <v>44331</v>
      </c>
      <c r="G19" s="51" t="str">
        <f t="shared" ca="1" si="1"/>
        <v>Expired</v>
      </c>
      <c r="H19" s="34" t="s">
        <v>397</v>
      </c>
      <c r="I19" s="38" t="s">
        <v>438</v>
      </c>
      <c r="J19" s="43" t="s">
        <v>294</v>
      </c>
      <c r="K19" s="32" t="s">
        <v>791</v>
      </c>
      <c r="L19" s="34">
        <v>60631</v>
      </c>
      <c r="M19" s="34" t="s">
        <v>1272</v>
      </c>
      <c r="N19" s="39" t="s">
        <v>1208</v>
      </c>
      <c r="O19" s="28"/>
      <c r="P19" s="28"/>
      <c r="Q19" s="28"/>
      <c r="R19" s="28"/>
    </row>
    <row r="20" spans="1:18" s="15" customFormat="1">
      <c r="A20" s="31"/>
      <c r="B20" s="32" t="s">
        <v>969</v>
      </c>
      <c r="C20" s="33">
        <v>43236</v>
      </c>
      <c r="D20" s="37">
        <v>43235</v>
      </c>
      <c r="E20" s="33">
        <v>44369</v>
      </c>
      <c r="F20" s="68">
        <f t="shared" si="0"/>
        <v>45099</v>
      </c>
      <c r="G20" s="38" t="str">
        <f t="shared" ca="1" si="1"/>
        <v>OK</v>
      </c>
      <c r="H20" s="34" t="s">
        <v>351</v>
      </c>
      <c r="I20" s="52" t="s">
        <v>1075</v>
      </c>
      <c r="J20" s="48" t="s">
        <v>211</v>
      </c>
      <c r="K20" s="48" t="s">
        <v>210</v>
      </c>
      <c r="L20" s="48">
        <v>46240</v>
      </c>
      <c r="M20" s="34" t="s">
        <v>1867</v>
      </c>
      <c r="N20" s="29" t="s">
        <v>1949</v>
      </c>
      <c r="O20" s="28"/>
      <c r="P20" s="28"/>
      <c r="Q20" s="28"/>
      <c r="R20" s="28"/>
    </row>
    <row r="21" spans="1:18" s="15" customFormat="1">
      <c r="A21" s="31"/>
      <c r="B21" s="32" t="s">
        <v>624</v>
      </c>
      <c r="C21" s="33">
        <v>42486</v>
      </c>
      <c r="D21" s="37">
        <v>42485</v>
      </c>
      <c r="E21" s="33">
        <v>43845</v>
      </c>
      <c r="F21" s="68">
        <f t="shared" si="0"/>
        <v>44576</v>
      </c>
      <c r="G21" s="51" t="str">
        <f t="shared" ca="1" si="1"/>
        <v>OK</v>
      </c>
      <c r="H21" s="48" t="s">
        <v>418</v>
      </c>
      <c r="I21" s="53" t="s">
        <v>1843</v>
      </c>
      <c r="J21" s="43" t="s">
        <v>211</v>
      </c>
      <c r="K21" s="32" t="s">
        <v>210</v>
      </c>
      <c r="L21" s="34">
        <v>46278</v>
      </c>
      <c r="M21" s="34" t="s">
        <v>1033</v>
      </c>
      <c r="N21" s="39" t="s">
        <v>647</v>
      </c>
      <c r="O21" s="64"/>
      <c r="P21" s="28"/>
      <c r="Q21" s="28"/>
      <c r="R21" s="28"/>
    </row>
    <row r="22" spans="1:18" s="15" customFormat="1">
      <c r="A22" s="31"/>
      <c r="B22" s="32" t="s">
        <v>1087</v>
      </c>
      <c r="C22" s="33">
        <v>43362</v>
      </c>
      <c r="D22" s="37">
        <v>43361</v>
      </c>
      <c r="E22" s="33">
        <v>44090</v>
      </c>
      <c r="F22" s="68">
        <f t="shared" si="0"/>
        <v>44820</v>
      </c>
      <c r="G22" s="51" t="str">
        <f t="shared" ca="1" si="1"/>
        <v>OK</v>
      </c>
      <c r="H22" s="34" t="s">
        <v>189</v>
      </c>
      <c r="I22" s="48" t="s">
        <v>1828</v>
      </c>
      <c r="J22" s="38" t="s">
        <v>214</v>
      </c>
      <c r="K22" s="48" t="s">
        <v>210</v>
      </c>
      <c r="L22" s="48">
        <v>46601</v>
      </c>
      <c r="M22" s="34" t="s">
        <v>1088</v>
      </c>
      <c r="N22" s="39" t="s">
        <v>1089</v>
      </c>
      <c r="O22" s="28"/>
      <c r="P22" s="28"/>
      <c r="Q22" s="28"/>
      <c r="R22" s="28"/>
    </row>
    <row r="23" spans="1:18" s="15" customFormat="1">
      <c r="A23" s="31"/>
      <c r="B23" s="32" t="s">
        <v>1376</v>
      </c>
      <c r="C23" s="53" t="s">
        <v>698</v>
      </c>
      <c r="D23" s="37">
        <v>43726</v>
      </c>
      <c r="E23" s="33"/>
      <c r="F23" s="69">
        <f t="shared" si="0"/>
        <v>44457</v>
      </c>
      <c r="G23" s="65" t="str">
        <f t="shared" ca="1" si="1"/>
        <v>Expired</v>
      </c>
      <c r="H23" s="34" t="s">
        <v>198</v>
      </c>
      <c r="I23" s="34" t="s">
        <v>1377</v>
      </c>
      <c r="J23" s="43" t="s">
        <v>211</v>
      </c>
      <c r="K23" s="32" t="s">
        <v>210</v>
      </c>
      <c r="L23" s="34">
        <v>46204</v>
      </c>
      <c r="M23" s="34" t="s">
        <v>1378</v>
      </c>
      <c r="N23" s="39" t="s">
        <v>1379</v>
      </c>
      <c r="O23" s="64"/>
      <c r="P23" s="28"/>
      <c r="Q23" s="28"/>
      <c r="R23" s="28"/>
    </row>
    <row r="24" spans="1:18" s="15" customFormat="1">
      <c r="A24" s="31"/>
      <c r="B24" s="32" t="s">
        <v>1090</v>
      </c>
      <c r="C24" s="33">
        <v>43362</v>
      </c>
      <c r="D24" s="37">
        <v>43361</v>
      </c>
      <c r="E24" s="33">
        <v>44461</v>
      </c>
      <c r="F24" s="68">
        <f t="shared" si="0"/>
        <v>45191</v>
      </c>
      <c r="G24" s="51" t="str">
        <f t="shared" ca="1" si="1"/>
        <v>OK</v>
      </c>
      <c r="H24" s="48" t="s">
        <v>154</v>
      </c>
      <c r="I24" s="34" t="s">
        <v>103</v>
      </c>
      <c r="J24" s="43" t="s">
        <v>143</v>
      </c>
      <c r="K24" s="32" t="s">
        <v>210</v>
      </c>
      <c r="L24" s="34">
        <v>47274</v>
      </c>
      <c r="M24" s="34" t="s">
        <v>1091</v>
      </c>
      <c r="N24" s="39" t="s">
        <v>1092</v>
      </c>
      <c r="O24" s="28"/>
      <c r="P24" s="28"/>
      <c r="Q24" s="28"/>
      <c r="R24" s="28"/>
    </row>
    <row r="25" spans="1:18" s="15" customFormat="1">
      <c r="A25" s="31"/>
      <c r="B25" s="45" t="s">
        <v>265</v>
      </c>
      <c r="C25" s="46">
        <v>43236</v>
      </c>
      <c r="D25" s="46">
        <v>43235</v>
      </c>
      <c r="E25" s="33">
        <v>44461</v>
      </c>
      <c r="F25" s="68">
        <f t="shared" si="0"/>
        <v>45191</v>
      </c>
      <c r="G25" s="38" t="str">
        <f t="shared" ca="1" si="1"/>
        <v>OK</v>
      </c>
      <c r="H25" s="31" t="s">
        <v>1199</v>
      </c>
      <c r="I25" s="36" t="s">
        <v>1200</v>
      </c>
      <c r="J25" s="36" t="s">
        <v>1201</v>
      </c>
      <c r="K25" s="36" t="str">
        <f>"IN"</f>
        <v>IN</v>
      </c>
      <c r="L25" s="36">
        <v>46118</v>
      </c>
      <c r="M25" s="38" t="s">
        <v>576</v>
      </c>
      <c r="N25" s="41" t="s">
        <v>1202</v>
      </c>
      <c r="O25" s="64"/>
      <c r="P25" s="28"/>
      <c r="Q25" s="28"/>
      <c r="R25" s="28"/>
    </row>
    <row r="26" spans="1:18" s="15" customFormat="1">
      <c r="A26" s="31"/>
      <c r="B26" s="45" t="s">
        <v>187</v>
      </c>
      <c r="C26" s="46">
        <v>41444</v>
      </c>
      <c r="D26" s="46">
        <v>38954</v>
      </c>
      <c r="E26" s="33">
        <v>44461</v>
      </c>
      <c r="F26" s="68">
        <f t="shared" si="0"/>
        <v>45191</v>
      </c>
      <c r="G26" s="38" t="str">
        <f t="shared" ca="1" si="1"/>
        <v>OK</v>
      </c>
      <c r="H26" s="38" t="s">
        <v>50</v>
      </c>
      <c r="I26" s="48" t="s">
        <v>335</v>
      </c>
      <c r="J26" s="48" t="s">
        <v>211</v>
      </c>
      <c r="K26" s="48" t="s">
        <v>210</v>
      </c>
      <c r="L26" s="48">
        <v>46204</v>
      </c>
      <c r="M26" s="48"/>
      <c r="N26" s="41" t="s">
        <v>188</v>
      </c>
      <c r="O26" s="35"/>
      <c r="P26" s="28"/>
      <c r="Q26" s="28"/>
      <c r="R26" s="28"/>
    </row>
    <row r="27" spans="1:18" s="15" customFormat="1">
      <c r="A27" s="31"/>
      <c r="B27" s="45" t="s">
        <v>267</v>
      </c>
      <c r="C27" s="46">
        <v>41141</v>
      </c>
      <c r="D27" s="46">
        <v>37511</v>
      </c>
      <c r="E27" s="33">
        <v>44216</v>
      </c>
      <c r="F27" s="68">
        <f t="shared" si="0"/>
        <v>44946</v>
      </c>
      <c r="G27" s="38" t="str">
        <f t="shared" ca="1" si="1"/>
        <v>OK</v>
      </c>
      <c r="H27" s="38" t="s">
        <v>181</v>
      </c>
      <c r="I27" s="38" t="s">
        <v>290</v>
      </c>
      <c r="J27" s="48" t="s">
        <v>211</v>
      </c>
      <c r="K27" s="48" t="s">
        <v>210</v>
      </c>
      <c r="L27" s="48">
        <v>46254</v>
      </c>
      <c r="M27" s="38" t="s">
        <v>129</v>
      </c>
      <c r="N27" s="40" t="s">
        <v>616</v>
      </c>
      <c r="O27" s="64"/>
      <c r="P27" s="28"/>
      <c r="Q27" s="28"/>
      <c r="R27" s="28"/>
    </row>
    <row r="28" spans="1:18" s="15" customFormat="1">
      <c r="A28" s="31"/>
      <c r="B28" s="32" t="s">
        <v>1953</v>
      </c>
      <c r="C28" s="33">
        <v>44498</v>
      </c>
      <c r="D28" s="37">
        <v>44497</v>
      </c>
      <c r="E28" s="33"/>
      <c r="F28" s="46">
        <f t="shared" si="0"/>
        <v>45227</v>
      </c>
      <c r="G28" s="80" t="str">
        <f t="shared" ca="1" si="1"/>
        <v>OK</v>
      </c>
      <c r="H28" s="53" t="s">
        <v>562</v>
      </c>
      <c r="I28" s="53" t="s">
        <v>2110</v>
      </c>
      <c r="J28" s="54" t="s">
        <v>138</v>
      </c>
      <c r="K28" s="45" t="s">
        <v>210</v>
      </c>
      <c r="L28" s="34">
        <v>46574</v>
      </c>
      <c r="M28" s="34" t="s">
        <v>2111</v>
      </c>
      <c r="N28" s="29" t="s">
        <v>2031</v>
      </c>
      <c r="O28" s="28"/>
      <c r="P28" s="28"/>
      <c r="Q28" s="28"/>
      <c r="R28" s="28"/>
    </row>
    <row r="29" spans="1:18" s="15" customFormat="1">
      <c r="A29" s="31"/>
      <c r="B29" s="32" t="s">
        <v>1586</v>
      </c>
      <c r="C29" s="33">
        <v>44035</v>
      </c>
      <c r="D29" s="37" t="s">
        <v>698</v>
      </c>
      <c r="E29" s="33">
        <v>44035</v>
      </c>
      <c r="F29" s="46">
        <f t="shared" si="0"/>
        <v>44765</v>
      </c>
      <c r="G29" s="80" t="str">
        <f t="shared" ca="1" si="1"/>
        <v>OK</v>
      </c>
      <c r="H29" s="38" t="s">
        <v>1842</v>
      </c>
      <c r="I29" s="34" t="s">
        <v>1325</v>
      </c>
      <c r="J29" s="43" t="s">
        <v>211</v>
      </c>
      <c r="K29" s="32" t="s">
        <v>210</v>
      </c>
      <c r="L29" s="34">
        <v>46240</v>
      </c>
      <c r="M29" s="34" t="s">
        <v>1587</v>
      </c>
      <c r="N29" s="105" t="s">
        <v>1510</v>
      </c>
      <c r="O29" s="28"/>
      <c r="P29" s="28"/>
      <c r="Q29" s="28"/>
      <c r="R29" s="28"/>
    </row>
    <row r="30" spans="1:18" s="15" customFormat="1">
      <c r="A30" s="31"/>
      <c r="B30" s="28" t="s">
        <v>464</v>
      </c>
      <c r="C30" s="33">
        <v>43236</v>
      </c>
      <c r="D30" s="46">
        <v>41584</v>
      </c>
      <c r="E30" s="33">
        <v>44369</v>
      </c>
      <c r="F30" s="69">
        <f t="shared" si="0"/>
        <v>45099</v>
      </c>
      <c r="G30" s="65" t="str">
        <f t="shared" ca="1" si="1"/>
        <v>OK</v>
      </c>
      <c r="H30" s="61" t="s">
        <v>468</v>
      </c>
      <c r="I30" s="48" t="s">
        <v>553</v>
      </c>
      <c r="J30" s="61" t="s">
        <v>481</v>
      </c>
      <c r="K30" s="61" t="s">
        <v>226</v>
      </c>
      <c r="L30" s="61">
        <v>62220</v>
      </c>
      <c r="M30" s="48" t="s">
        <v>491</v>
      </c>
      <c r="N30" s="40" t="s">
        <v>592</v>
      </c>
      <c r="O30" s="28"/>
      <c r="P30" s="28"/>
      <c r="Q30" s="28"/>
      <c r="R30" s="28"/>
    </row>
    <row r="31" spans="1:18" s="15" customFormat="1">
      <c r="A31" s="31"/>
      <c r="B31" s="32" t="s">
        <v>1564</v>
      </c>
      <c r="C31" s="33">
        <v>44035</v>
      </c>
      <c r="D31" s="37">
        <v>44034</v>
      </c>
      <c r="E31" s="33"/>
      <c r="F31" s="46">
        <f t="shared" si="0"/>
        <v>44764</v>
      </c>
      <c r="G31" s="80" t="str">
        <f t="shared" ca="1" si="1"/>
        <v>OK</v>
      </c>
      <c r="H31" s="101" t="s">
        <v>614</v>
      </c>
      <c r="I31" s="34" t="s">
        <v>1595</v>
      </c>
      <c r="J31" s="43" t="s">
        <v>369</v>
      </c>
      <c r="K31" s="32" t="s">
        <v>226</v>
      </c>
      <c r="L31" s="34">
        <v>62701</v>
      </c>
      <c r="M31" s="34" t="s">
        <v>1647</v>
      </c>
      <c r="N31" s="105" t="s">
        <v>1491</v>
      </c>
      <c r="O31" s="28"/>
      <c r="P31" s="28"/>
      <c r="Q31" s="28"/>
      <c r="R31" s="28"/>
    </row>
    <row r="32" spans="1:18" s="15" customFormat="1">
      <c r="A32" s="31"/>
      <c r="B32" s="32" t="s">
        <v>1660</v>
      </c>
      <c r="C32" s="53" t="s">
        <v>698</v>
      </c>
      <c r="D32" s="37">
        <v>44132</v>
      </c>
      <c r="E32" s="33">
        <v>44461</v>
      </c>
      <c r="F32" s="46">
        <f t="shared" si="0"/>
        <v>45191</v>
      </c>
      <c r="G32" s="80" t="str">
        <f t="shared" ca="1" si="1"/>
        <v>OK</v>
      </c>
      <c r="H32" s="53" t="s">
        <v>1598</v>
      </c>
      <c r="I32" s="34" t="s">
        <v>117</v>
      </c>
      <c r="J32" s="43" t="s">
        <v>387</v>
      </c>
      <c r="K32" s="32" t="s">
        <v>210</v>
      </c>
      <c r="L32" s="34">
        <v>46808</v>
      </c>
      <c r="M32" s="34"/>
      <c r="N32" s="105" t="s">
        <v>1710</v>
      </c>
      <c r="O32" s="28"/>
    </row>
    <row r="33" spans="1:18" s="15" customFormat="1">
      <c r="A33" s="31"/>
      <c r="B33" s="32" t="s">
        <v>807</v>
      </c>
      <c r="C33" s="33">
        <v>42916</v>
      </c>
      <c r="D33" s="37">
        <v>42915</v>
      </c>
      <c r="E33" s="33">
        <v>44461</v>
      </c>
      <c r="F33" s="68">
        <f t="shared" si="0"/>
        <v>45191</v>
      </c>
      <c r="G33" s="51" t="str">
        <f t="shared" ca="1" si="1"/>
        <v>OK</v>
      </c>
      <c r="H33" s="34" t="s">
        <v>135</v>
      </c>
      <c r="I33" s="34" t="s">
        <v>436</v>
      </c>
      <c r="J33" s="43" t="s">
        <v>211</v>
      </c>
      <c r="K33" s="48" t="s">
        <v>210</v>
      </c>
      <c r="L33" s="34">
        <v>46268</v>
      </c>
      <c r="M33" s="34" t="s">
        <v>863</v>
      </c>
      <c r="N33" s="39" t="s">
        <v>808</v>
      </c>
      <c r="O33" s="28"/>
    </row>
    <row r="34" spans="1:18" s="15" customFormat="1">
      <c r="A34" s="31"/>
      <c r="B34" s="32" t="s">
        <v>1559</v>
      </c>
      <c r="C34" s="33">
        <v>44035</v>
      </c>
      <c r="D34" s="37">
        <v>44034</v>
      </c>
      <c r="E34" s="33"/>
      <c r="F34" s="46">
        <f t="shared" ref="F34:F65" si="2">IF(B34="","",IF(E34="",DATE(YEAR(D34)+2,MONTH(D34),DAY(D34)),DATE(YEAR(E34)+2,MONTH(E34),DAY(E34))))</f>
        <v>44764</v>
      </c>
      <c r="G34" s="80" t="str">
        <f t="shared" ca="1" si="1"/>
        <v>OK</v>
      </c>
      <c r="H34" s="48" t="s">
        <v>240</v>
      </c>
      <c r="I34" s="34" t="s">
        <v>273</v>
      </c>
      <c r="J34" s="43" t="s">
        <v>1608</v>
      </c>
      <c r="K34" s="32" t="s">
        <v>210</v>
      </c>
      <c r="L34" s="34">
        <v>46240</v>
      </c>
      <c r="M34" s="34" t="s">
        <v>241</v>
      </c>
      <c r="N34" s="105" t="s">
        <v>1487</v>
      </c>
      <c r="O34" s="64"/>
      <c r="P34" s="28"/>
      <c r="Q34" s="28"/>
      <c r="R34" s="28"/>
    </row>
    <row r="35" spans="1:18">
      <c r="A35" s="31"/>
      <c r="B35" s="32" t="s">
        <v>606</v>
      </c>
      <c r="C35" s="33">
        <v>42303</v>
      </c>
      <c r="D35" s="33">
        <v>42303</v>
      </c>
      <c r="E35" s="33">
        <v>44216</v>
      </c>
      <c r="F35" s="68">
        <f t="shared" si="2"/>
        <v>44946</v>
      </c>
      <c r="G35" s="51" t="str">
        <f t="shared" ca="1" si="1"/>
        <v>OK</v>
      </c>
      <c r="H35" s="34" t="s">
        <v>50</v>
      </c>
      <c r="I35" s="48" t="s">
        <v>335</v>
      </c>
      <c r="J35" s="34" t="s">
        <v>211</v>
      </c>
      <c r="K35" s="36" t="str">
        <f>"IN"</f>
        <v>IN</v>
      </c>
      <c r="L35" s="34">
        <v>46204</v>
      </c>
      <c r="M35" s="34"/>
      <c r="N35" s="39" t="s">
        <v>609</v>
      </c>
      <c r="O35" s="64"/>
    </row>
    <row r="36" spans="1:18">
      <c r="A36" s="31"/>
      <c r="B36" s="32" t="s">
        <v>970</v>
      </c>
      <c r="C36" s="33">
        <v>43236</v>
      </c>
      <c r="D36" s="37">
        <v>43235</v>
      </c>
      <c r="E36" s="79">
        <v>44000</v>
      </c>
      <c r="F36" s="68">
        <f t="shared" si="2"/>
        <v>44730</v>
      </c>
      <c r="G36" s="38" t="str">
        <f t="shared" ca="1" si="1"/>
        <v>OK</v>
      </c>
      <c r="H36" s="34" t="s">
        <v>614</v>
      </c>
      <c r="I36" s="34" t="s">
        <v>437</v>
      </c>
      <c r="J36" s="34" t="s">
        <v>211</v>
      </c>
      <c r="K36" s="48" t="s">
        <v>210</v>
      </c>
      <c r="L36" s="34">
        <v>46268</v>
      </c>
      <c r="M36" s="34"/>
      <c r="N36" s="39" t="s">
        <v>971</v>
      </c>
      <c r="O36" s="28"/>
    </row>
    <row r="37" spans="1:18">
      <c r="A37" s="31"/>
      <c r="B37" s="32" t="s">
        <v>482</v>
      </c>
      <c r="C37" s="33">
        <v>41922</v>
      </c>
      <c r="D37" s="37">
        <v>41921</v>
      </c>
      <c r="E37" s="33">
        <v>43845</v>
      </c>
      <c r="F37" s="69">
        <f t="shared" si="2"/>
        <v>44576</v>
      </c>
      <c r="G37" s="65" t="str">
        <f t="shared" ca="1" si="1"/>
        <v>OK</v>
      </c>
      <c r="H37" s="38" t="s">
        <v>50</v>
      </c>
      <c r="I37" s="48" t="s">
        <v>335</v>
      </c>
      <c r="J37" s="48" t="s">
        <v>211</v>
      </c>
      <c r="K37" s="48" t="s">
        <v>210</v>
      </c>
      <c r="L37" s="48">
        <v>46204</v>
      </c>
      <c r="M37" s="48" t="s">
        <v>483</v>
      </c>
      <c r="N37" s="40" t="s">
        <v>484</v>
      </c>
      <c r="O37" s="64"/>
    </row>
    <row r="38" spans="1:18">
      <c r="A38" s="31"/>
      <c r="B38" s="32" t="s">
        <v>485</v>
      </c>
      <c r="C38" s="33">
        <v>41922</v>
      </c>
      <c r="D38" s="33">
        <v>41921</v>
      </c>
      <c r="E38" s="33">
        <v>43719</v>
      </c>
      <c r="F38" s="69">
        <f t="shared" si="2"/>
        <v>44450</v>
      </c>
      <c r="G38" s="65" t="str">
        <f t="shared" ca="1" si="1"/>
        <v>Expired</v>
      </c>
      <c r="H38" s="61" t="s">
        <v>356</v>
      </c>
      <c r="I38" s="61" t="s">
        <v>486</v>
      </c>
      <c r="J38" s="61" t="s">
        <v>357</v>
      </c>
      <c r="K38" s="48" t="s">
        <v>210</v>
      </c>
      <c r="L38" s="61">
        <v>46107</v>
      </c>
      <c r="M38" s="48" t="s">
        <v>358</v>
      </c>
      <c r="N38" s="40" t="s">
        <v>487</v>
      </c>
      <c r="O38" s="64"/>
    </row>
    <row r="39" spans="1:18">
      <c r="A39" s="31"/>
      <c r="B39" s="45" t="s">
        <v>1534</v>
      </c>
      <c r="C39" s="33">
        <v>44035</v>
      </c>
      <c r="D39" s="37">
        <v>44034</v>
      </c>
      <c r="E39" s="33"/>
      <c r="F39" s="46">
        <f t="shared" si="2"/>
        <v>44764</v>
      </c>
      <c r="G39" s="80" t="str">
        <f t="shared" ca="1" si="1"/>
        <v>OK</v>
      </c>
      <c r="H39" s="71" t="s">
        <v>367</v>
      </c>
      <c r="I39" s="34" t="s">
        <v>1589</v>
      </c>
      <c r="J39" s="43" t="s">
        <v>211</v>
      </c>
      <c r="K39" s="32" t="s">
        <v>210</v>
      </c>
      <c r="L39" s="34">
        <v>46278</v>
      </c>
      <c r="M39" s="81" t="s">
        <v>213</v>
      </c>
      <c r="N39" s="105" t="s">
        <v>1463</v>
      </c>
      <c r="O39" s="28"/>
    </row>
    <row r="40" spans="1:18">
      <c r="A40" s="31"/>
      <c r="B40" s="44" t="s">
        <v>944</v>
      </c>
      <c r="C40" s="46">
        <v>41002</v>
      </c>
      <c r="D40" s="46">
        <v>39681</v>
      </c>
      <c r="E40" s="46">
        <v>44090</v>
      </c>
      <c r="F40" s="68">
        <f t="shared" si="2"/>
        <v>44820</v>
      </c>
      <c r="G40" s="51" t="str">
        <f t="shared" ca="1" si="1"/>
        <v>OK</v>
      </c>
      <c r="H40" s="38" t="s">
        <v>100</v>
      </c>
      <c r="I40" s="31" t="s">
        <v>945</v>
      </c>
      <c r="J40" s="31" t="s">
        <v>113</v>
      </c>
      <c r="K40" s="31" t="str">
        <f>"IN"</f>
        <v>IN</v>
      </c>
      <c r="L40" s="31" t="str">
        <f>"46016"</f>
        <v>46016</v>
      </c>
      <c r="M40" s="38" t="s">
        <v>946</v>
      </c>
      <c r="N40" s="41" t="s">
        <v>577</v>
      </c>
      <c r="O40" s="64"/>
    </row>
    <row r="41" spans="1:18">
      <c r="A41" s="31"/>
      <c r="B41" s="45" t="s">
        <v>193</v>
      </c>
      <c r="C41" s="46">
        <v>41444</v>
      </c>
      <c r="D41" s="46">
        <v>39055</v>
      </c>
      <c r="E41" s="33">
        <v>44216</v>
      </c>
      <c r="F41" s="68">
        <f t="shared" si="2"/>
        <v>44946</v>
      </c>
      <c r="G41" s="38" t="str">
        <f t="shared" ca="1" si="1"/>
        <v>OK</v>
      </c>
      <c r="H41" s="48" t="s">
        <v>240</v>
      </c>
      <c r="I41" s="48" t="s">
        <v>273</v>
      </c>
      <c r="J41" s="48" t="s">
        <v>211</v>
      </c>
      <c r="K41" s="48" t="s">
        <v>210</v>
      </c>
      <c r="L41" s="48">
        <v>46240</v>
      </c>
      <c r="M41" s="55" t="s">
        <v>241</v>
      </c>
      <c r="N41" s="42" t="s">
        <v>194</v>
      </c>
      <c r="O41" s="15"/>
      <c r="P41" s="64"/>
      <c r="Q41" s="64"/>
      <c r="R41" s="64"/>
    </row>
    <row r="42" spans="1:18">
      <c r="A42" s="31"/>
      <c r="B42" s="32" t="s">
        <v>1954</v>
      </c>
      <c r="C42" s="33">
        <v>44498</v>
      </c>
      <c r="D42" s="37">
        <v>44497</v>
      </c>
      <c r="E42" s="33"/>
      <c r="F42" s="46">
        <f t="shared" si="2"/>
        <v>45227</v>
      </c>
      <c r="G42" s="80" t="str">
        <f t="shared" ca="1" si="1"/>
        <v>OK</v>
      </c>
      <c r="H42" s="34" t="s">
        <v>799</v>
      </c>
      <c r="I42" s="34" t="s">
        <v>2112</v>
      </c>
      <c r="J42" s="43" t="s">
        <v>2113</v>
      </c>
      <c r="K42" s="32" t="s">
        <v>2114</v>
      </c>
      <c r="L42" s="34">
        <v>55402</v>
      </c>
      <c r="M42" s="34" t="s">
        <v>2115</v>
      </c>
      <c r="N42" s="29" t="s">
        <v>2032</v>
      </c>
      <c r="O42" s="28"/>
    </row>
    <row r="43" spans="1:18">
      <c r="A43" s="31"/>
      <c r="B43" s="32" t="s">
        <v>1094</v>
      </c>
      <c r="C43" s="33">
        <v>43362</v>
      </c>
      <c r="D43" s="37">
        <v>43361</v>
      </c>
      <c r="E43" s="33">
        <v>44369</v>
      </c>
      <c r="F43" s="68">
        <f t="shared" si="2"/>
        <v>45099</v>
      </c>
      <c r="G43" s="51" t="str">
        <f t="shared" ca="1" si="1"/>
        <v>OK</v>
      </c>
      <c r="H43" s="38" t="s">
        <v>50</v>
      </c>
      <c r="I43" s="48" t="s">
        <v>335</v>
      </c>
      <c r="J43" s="43" t="s">
        <v>211</v>
      </c>
      <c r="K43" s="32" t="s">
        <v>210</v>
      </c>
      <c r="L43" s="34">
        <v>46204</v>
      </c>
      <c r="M43" s="34"/>
      <c r="N43" s="39" t="s">
        <v>1095</v>
      </c>
      <c r="O43" s="28"/>
    </row>
    <row r="44" spans="1:18">
      <c r="A44" s="31"/>
      <c r="B44" s="32" t="s">
        <v>1555</v>
      </c>
      <c r="C44" s="33" t="s">
        <v>698</v>
      </c>
      <c r="D44" s="37">
        <v>44034</v>
      </c>
      <c r="E44" s="33"/>
      <c r="F44" s="46">
        <f t="shared" si="2"/>
        <v>44764</v>
      </c>
      <c r="G44" s="80" t="str">
        <f t="shared" ca="1" si="1"/>
        <v>OK</v>
      </c>
      <c r="H44" s="101" t="s">
        <v>1518</v>
      </c>
      <c r="I44" s="34"/>
      <c r="J44" s="43"/>
      <c r="K44" s="32"/>
      <c r="L44" s="34"/>
      <c r="M44" s="34"/>
      <c r="N44" s="105" t="s">
        <v>1483</v>
      </c>
      <c r="O44" s="28"/>
    </row>
    <row r="45" spans="1:18">
      <c r="A45" s="31"/>
      <c r="B45" s="32" t="s">
        <v>625</v>
      </c>
      <c r="C45" s="33">
        <v>42486</v>
      </c>
      <c r="D45" s="37">
        <v>42485</v>
      </c>
      <c r="E45" s="33">
        <v>44216</v>
      </c>
      <c r="F45" s="68">
        <f t="shared" si="2"/>
        <v>44946</v>
      </c>
      <c r="G45" s="51" t="str">
        <f t="shared" ca="1" si="1"/>
        <v>OK</v>
      </c>
      <c r="H45" s="34" t="s">
        <v>240</v>
      </c>
      <c r="I45" s="48" t="s">
        <v>273</v>
      </c>
      <c r="J45" s="48" t="s">
        <v>211</v>
      </c>
      <c r="K45" s="48" t="s">
        <v>210</v>
      </c>
      <c r="L45" s="48">
        <v>46240</v>
      </c>
      <c r="M45" s="34" t="s">
        <v>241</v>
      </c>
      <c r="N45" s="39" t="s">
        <v>648</v>
      </c>
      <c r="O45" s="28"/>
    </row>
    <row r="46" spans="1:18">
      <c r="A46" s="75"/>
      <c r="B46" s="78" t="s">
        <v>702</v>
      </c>
      <c r="C46" s="81" t="s">
        <v>698</v>
      </c>
      <c r="D46" s="69">
        <v>42579</v>
      </c>
      <c r="E46" s="79">
        <v>43628</v>
      </c>
      <c r="F46" s="68">
        <f t="shared" si="2"/>
        <v>44359</v>
      </c>
      <c r="G46" s="80" t="str">
        <f t="shared" ca="1" si="1"/>
        <v>Expired</v>
      </c>
      <c r="H46" s="81" t="s">
        <v>698</v>
      </c>
      <c r="I46" s="81" t="s">
        <v>698</v>
      </c>
      <c r="J46" s="81" t="s">
        <v>698</v>
      </c>
      <c r="K46" s="81" t="s">
        <v>698</v>
      </c>
      <c r="L46" s="81" t="s">
        <v>698</v>
      </c>
      <c r="M46" s="53"/>
      <c r="N46" s="82"/>
      <c r="O46" s="64"/>
    </row>
    <row r="47" spans="1:18">
      <c r="A47" s="75"/>
      <c r="B47" s="78" t="s">
        <v>809</v>
      </c>
      <c r="C47" s="79">
        <v>42916</v>
      </c>
      <c r="D47" s="69">
        <v>42915</v>
      </c>
      <c r="E47" s="79">
        <v>43719</v>
      </c>
      <c r="F47" s="68">
        <f t="shared" si="2"/>
        <v>44450</v>
      </c>
      <c r="G47" s="80" t="str">
        <f t="shared" ca="1" si="1"/>
        <v>Expired</v>
      </c>
      <c r="H47" s="81" t="s">
        <v>810</v>
      </c>
      <c r="I47" s="81" t="s">
        <v>871</v>
      </c>
      <c r="J47" s="92" t="s">
        <v>90</v>
      </c>
      <c r="K47" s="78" t="s">
        <v>232</v>
      </c>
      <c r="L47" s="81">
        <v>40203</v>
      </c>
      <c r="M47" s="81" t="s">
        <v>872</v>
      </c>
      <c r="N47" s="82" t="s">
        <v>811</v>
      </c>
      <c r="O47" s="64"/>
    </row>
    <row r="48" spans="1:18">
      <c r="A48" s="31"/>
      <c r="B48" s="32" t="s">
        <v>716</v>
      </c>
      <c r="C48" s="34" t="s">
        <v>698</v>
      </c>
      <c r="D48" s="37">
        <v>42579</v>
      </c>
      <c r="E48" s="33">
        <v>44090</v>
      </c>
      <c r="F48" s="68">
        <f t="shared" si="2"/>
        <v>44820</v>
      </c>
      <c r="G48" s="51" t="str">
        <f t="shared" ca="1" si="1"/>
        <v>OK</v>
      </c>
      <c r="H48" s="53" t="s">
        <v>799</v>
      </c>
      <c r="I48" s="35" t="str">
        <f>"500 Griswold Street, Suite 2600"</f>
        <v>500 Griswold Street, Suite 2600</v>
      </c>
      <c r="J48" s="35" t="str">
        <f>"Detroit"</f>
        <v>Detroit</v>
      </c>
      <c r="K48" s="35" t="str">
        <f>"MI"</f>
        <v>MI</v>
      </c>
      <c r="L48" s="35" t="str">
        <f>"48226"</f>
        <v>48226</v>
      </c>
      <c r="M48" s="34"/>
      <c r="N48" s="105" t="s">
        <v>1766</v>
      </c>
      <c r="O48" s="28"/>
    </row>
    <row r="49" spans="1:18">
      <c r="A49" s="31"/>
      <c r="B49" s="32" t="s">
        <v>972</v>
      </c>
      <c r="C49" s="33">
        <v>43236</v>
      </c>
      <c r="D49" s="37">
        <v>43235</v>
      </c>
      <c r="E49" s="79">
        <v>44000</v>
      </c>
      <c r="F49" s="68">
        <f t="shared" si="2"/>
        <v>44730</v>
      </c>
      <c r="G49" s="38" t="str">
        <f t="shared" ca="1" si="1"/>
        <v>OK</v>
      </c>
      <c r="H49" s="34" t="s">
        <v>614</v>
      </c>
      <c r="I49" s="34" t="s">
        <v>437</v>
      </c>
      <c r="J49" s="34" t="s">
        <v>211</v>
      </c>
      <c r="K49" s="48" t="s">
        <v>210</v>
      </c>
      <c r="L49" s="34">
        <v>46268</v>
      </c>
      <c r="M49" s="34"/>
      <c r="N49" s="39" t="s">
        <v>973</v>
      </c>
      <c r="O49" s="64"/>
    </row>
    <row r="50" spans="1:18">
      <c r="A50" s="75"/>
      <c r="B50" s="78" t="s">
        <v>740</v>
      </c>
      <c r="C50" s="79">
        <v>42668</v>
      </c>
      <c r="D50" s="69">
        <v>42667</v>
      </c>
      <c r="E50" s="79">
        <v>43628</v>
      </c>
      <c r="F50" s="68">
        <f t="shared" si="2"/>
        <v>44359</v>
      </c>
      <c r="G50" s="80" t="str">
        <f t="shared" ca="1" si="1"/>
        <v>Expired</v>
      </c>
      <c r="H50" s="81" t="s">
        <v>1306</v>
      </c>
      <c r="I50" s="71" t="s">
        <v>698</v>
      </c>
      <c r="J50" s="71" t="s">
        <v>698</v>
      </c>
      <c r="K50" s="71" t="s">
        <v>698</v>
      </c>
      <c r="L50" s="71" t="s">
        <v>698</v>
      </c>
      <c r="M50" s="81"/>
      <c r="N50" s="82"/>
      <c r="O50" s="64"/>
    </row>
    <row r="51" spans="1:18" ht="15.75">
      <c r="A51" s="31"/>
      <c r="B51" s="32" t="s">
        <v>1661</v>
      </c>
      <c r="C51" s="33">
        <v>44133</v>
      </c>
      <c r="D51" s="37">
        <v>44132</v>
      </c>
      <c r="E51" s="33"/>
      <c r="F51" s="46">
        <f t="shared" si="2"/>
        <v>44862</v>
      </c>
      <c r="G51" s="80" t="str">
        <f t="shared" ca="1" si="1"/>
        <v>OK</v>
      </c>
      <c r="H51" s="53" t="s">
        <v>258</v>
      </c>
      <c r="I51" s="34" t="s">
        <v>1128</v>
      </c>
      <c r="J51" s="43" t="s">
        <v>211</v>
      </c>
      <c r="K51" s="32" t="s">
        <v>210</v>
      </c>
      <c r="L51" s="34">
        <v>46204</v>
      </c>
      <c r="M51" s="34" t="s">
        <v>1780</v>
      </c>
      <c r="N51" s="105" t="s">
        <v>1711</v>
      </c>
      <c r="O51" s="16" t="s">
        <v>463</v>
      </c>
    </row>
    <row r="52" spans="1:18">
      <c r="A52" s="31"/>
      <c r="B52" s="32" t="s">
        <v>1343</v>
      </c>
      <c r="C52" s="33">
        <v>43727</v>
      </c>
      <c r="D52" s="37">
        <v>43726</v>
      </c>
      <c r="E52" s="33">
        <v>44461</v>
      </c>
      <c r="F52" s="46">
        <f t="shared" si="2"/>
        <v>45191</v>
      </c>
      <c r="G52" s="65" t="str">
        <f t="shared" ca="1" si="1"/>
        <v>OK</v>
      </c>
      <c r="H52" s="38" t="s">
        <v>562</v>
      </c>
      <c r="I52" s="53" t="s">
        <v>564</v>
      </c>
      <c r="J52" s="54" t="s">
        <v>211</v>
      </c>
      <c r="K52" s="45" t="s">
        <v>210</v>
      </c>
      <c r="L52" s="34">
        <v>46254</v>
      </c>
      <c r="M52" s="53" t="s">
        <v>1344</v>
      </c>
      <c r="N52" s="29" t="s">
        <v>1931</v>
      </c>
      <c r="O52" s="64"/>
    </row>
    <row r="53" spans="1:18">
      <c r="A53" s="31"/>
      <c r="B53" s="32" t="s">
        <v>626</v>
      </c>
      <c r="C53" s="33">
        <v>42486</v>
      </c>
      <c r="D53" s="37">
        <v>42485</v>
      </c>
      <c r="E53" s="33">
        <v>43845</v>
      </c>
      <c r="F53" s="68">
        <f t="shared" si="2"/>
        <v>44576</v>
      </c>
      <c r="G53" s="51" t="str">
        <f t="shared" ca="1" si="1"/>
        <v>OK</v>
      </c>
      <c r="H53" s="34" t="s">
        <v>649</v>
      </c>
      <c r="I53" s="34" t="s">
        <v>947</v>
      </c>
      <c r="J53" s="34" t="s">
        <v>312</v>
      </c>
      <c r="K53" s="34" t="s">
        <v>210</v>
      </c>
      <c r="L53" s="34">
        <v>46360</v>
      </c>
      <c r="M53" s="34" t="s">
        <v>948</v>
      </c>
      <c r="N53" s="39" t="s">
        <v>650</v>
      </c>
      <c r="O53" s="62"/>
    </row>
    <row r="54" spans="1:18">
      <c r="A54" s="31"/>
      <c r="B54" s="44" t="s">
        <v>158</v>
      </c>
      <c r="C54" s="46">
        <v>41444</v>
      </c>
      <c r="D54" s="46">
        <v>39314</v>
      </c>
      <c r="E54" s="33">
        <v>43845</v>
      </c>
      <c r="F54" s="68">
        <f t="shared" si="2"/>
        <v>44576</v>
      </c>
      <c r="G54" s="38" t="str">
        <f t="shared" ca="1" si="1"/>
        <v>OK</v>
      </c>
      <c r="H54" s="38" t="s">
        <v>418</v>
      </c>
      <c r="I54" s="34" t="s">
        <v>1604</v>
      </c>
      <c r="J54" s="43" t="s">
        <v>211</v>
      </c>
      <c r="K54" s="32" t="s">
        <v>210</v>
      </c>
      <c r="L54" s="34">
        <v>46234</v>
      </c>
      <c r="M54" s="48" t="s">
        <v>554</v>
      </c>
      <c r="N54" s="40" t="s">
        <v>1163</v>
      </c>
      <c r="O54" s="64"/>
    </row>
    <row r="55" spans="1:18">
      <c r="A55" s="31"/>
      <c r="B55" s="32" t="s">
        <v>1662</v>
      </c>
      <c r="C55" s="33">
        <v>44133</v>
      </c>
      <c r="D55" s="37">
        <v>44132</v>
      </c>
      <c r="E55" s="33"/>
      <c r="F55" s="46">
        <f t="shared" si="2"/>
        <v>44862</v>
      </c>
      <c r="G55" s="80" t="str">
        <f t="shared" ca="1" si="1"/>
        <v>OK</v>
      </c>
      <c r="H55" s="53" t="s">
        <v>1759</v>
      </c>
      <c r="I55" s="34" t="s">
        <v>1336</v>
      </c>
      <c r="J55" s="43" t="s">
        <v>1337</v>
      </c>
      <c r="K55" s="32" t="s">
        <v>304</v>
      </c>
      <c r="L55" s="34">
        <v>53217</v>
      </c>
      <c r="M55" s="34" t="s">
        <v>1776</v>
      </c>
      <c r="N55" s="105" t="s">
        <v>1712</v>
      </c>
      <c r="O55" s="28"/>
    </row>
    <row r="56" spans="1:18">
      <c r="A56" s="75"/>
      <c r="B56" s="78" t="s">
        <v>627</v>
      </c>
      <c r="C56" s="79">
        <v>42486</v>
      </c>
      <c r="D56" s="69">
        <v>42485</v>
      </c>
      <c r="E56" s="33">
        <v>44369</v>
      </c>
      <c r="F56" s="68">
        <f t="shared" si="2"/>
        <v>45099</v>
      </c>
      <c r="G56" s="80" t="str">
        <f t="shared" ca="1" si="1"/>
        <v>OK</v>
      </c>
      <c r="H56" s="89" t="s">
        <v>891</v>
      </c>
      <c r="I56" s="89" t="s">
        <v>1900</v>
      </c>
      <c r="J56" s="81" t="s">
        <v>211</v>
      </c>
      <c r="K56" s="71" t="s">
        <v>210</v>
      </c>
      <c r="L56" s="81">
        <v>46256</v>
      </c>
      <c r="M56" s="89" t="s">
        <v>1901</v>
      </c>
      <c r="N56" s="82" t="s">
        <v>1619</v>
      </c>
      <c r="O56" s="64"/>
    </row>
    <row r="57" spans="1:18">
      <c r="A57" s="31"/>
      <c r="B57" s="32" t="s">
        <v>1175</v>
      </c>
      <c r="C57" s="33">
        <v>42486</v>
      </c>
      <c r="D57" s="37">
        <v>42485</v>
      </c>
      <c r="E57" s="33">
        <v>44369</v>
      </c>
      <c r="F57" s="68">
        <f t="shared" si="2"/>
        <v>45099</v>
      </c>
      <c r="G57" s="51" t="str">
        <f t="shared" ca="1" si="1"/>
        <v>OK</v>
      </c>
      <c r="H57" s="61" t="s">
        <v>468</v>
      </c>
      <c r="I57" s="48" t="s">
        <v>553</v>
      </c>
      <c r="J57" s="61" t="s">
        <v>481</v>
      </c>
      <c r="K57" s="61" t="s">
        <v>226</v>
      </c>
      <c r="L57" s="61">
        <v>62220</v>
      </c>
      <c r="M57" s="34" t="s">
        <v>491</v>
      </c>
      <c r="N57" s="39" t="s">
        <v>1176</v>
      </c>
      <c r="O57" s="64"/>
    </row>
    <row r="58" spans="1:18">
      <c r="A58" s="75"/>
      <c r="B58" s="78" t="s">
        <v>974</v>
      </c>
      <c r="C58" s="79">
        <v>43236</v>
      </c>
      <c r="D58" s="69">
        <v>43235</v>
      </c>
      <c r="E58" s="79">
        <v>44000</v>
      </c>
      <c r="F58" s="68">
        <f t="shared" si="2"/>
        <v>44730</v>
      </c>
      <c r="G58" s="58" t="str">
        <f t="shared" ca="1" si="1"/>
        <v>OK</v>
      </c>
      <c r="H58" s="58" t="s">
        <v>29</v>
      </c>
      <c r="I58" s="81" t="s">
        <v>1104</v>
      </c>
      <c r="J58" s="92" t="s">
        <v>142</v>
      </c>
      <c r="K58" s="78" t="s">
        <v>120</v>
      </c>
      <c r="L58" s="81">
        <v>47933</v>
      </c>
      <c r="M58" s="81" t="s">
        <v>975</v>
      </c>
      <c r="N58" s="82" t="s">
        <v>976</v>
      </c>
      <c r="O58" s="28"/>
    </row>
    <row r="59" spans="1:18">
      <c r="A59" s="31"/>
      <c r="B59" s="32" t="s">
        <v>812</v>
      </c>
      <c r="C59" s="33">
        <v>42916</v>
      </c>
      <c r="D59" s="37">
        <v>42915</v>
      </c>
      <c r="E59" s="33">
        <v>44090</v>
      </c>
      <c r="F59" s="68">
        <f t="shared" si="2"/>
        <v>44820</v>
      </c>
      <c r="G59" s="51" t="str">
        <f t="shared" ca="1" si="1"/>
        <v>OK</v>
      </c>
      <c r="H59" s="48" t="s">
        <v>614</v>
      </c>
      <c r="I59" s="34" t="s">
        <v>859</v>
      </c>
      <c r="J59" s="43" t="s">
        <v>597</v>
      </c>
      <c r="K59" s="32" t="s">
        <v>860</v>
      </c>
      <c r="L59" s="34">
        <v>63379</v>
      </c>
      <c r="M59" s="34" t="s">
        <v>858</v>
      </c>
      <c r="N59" s="39" t="s">
        <v>813</v>
      </c>
      <c r="O59" s="28"/>
    </row>
    <row r="60" spans="1:18">
      <c r="A60" s="31"/>
      <c r="B60" s="32" t="s">
        <v>977</v>
      </c>
      <c r="C60" s="33">
        <v>43236</v>
      </c>
      <c r="D60" s="37">
        <v>43235</v>
      </c>
      <c r="E60" s="33">
        <v>44461</v>
      </c>
      <c r="F60" s="68">
        <f t="shared" si="2"/>
        <v>45191</v>
      </c>
      <c r="G60" s="38" t="str">
        <f t="shared" ca="1" si="1"/>
        <v>OK</v>
      </c>
      <c r="H60" s="34" t="s">
        <v>1199</v>
      </c>
      <c r="I60" s="61" t="s">
        <v>1200</v>
      </c>
      <c r="J60" s="61" t="s">
        <v>1201</v>
      </c>
      <c r="K60" s="48" t="s">
        <v>210</v>
      </c>
      <c r="L60" s="61">
        <v>46118</v>
      </c>
      <c r="M60" s="34" t="s">
        <v>576</v>
      </c>
      <c r="N60" s="29" t="s">
        <v>1930</v>
      </c>
      <c r="O60" s="64"/>
      <c r="P60" s="64"/>
      <c r="Q60" s="64"/>
      <c r="R60" s="64"/>
    </row>
    <row r="61" spans="1:18">
      <c r="A61" s="31"/>
      <c r="B61" s="32" t="s">
        <v>884</v>
      </c>
      <c r="C61" s="34" t="s">
        <v>698</v>
      </c>
      <c r="D61" s="37">
        <v>43025</v>
      </c>
      <c r="E61" s="79">
        <v>44000</v>
      </c>
      <c r="F61" s="68">
        <f t="shared" si="2"/>
        <v>44730</v>
      </c>
      <c r="G61" s="38" t="str">
        <f t="shared" ca="1" si="1"/>
        <v>OK</v>
      </c>
      <c r="H61" s="38" t="s">
        <v>50</v>
      </c>
      <c r="I61" s="34" t="s">
        <v>885</v>
      </c>
      <c r="J61" s="43" t="s">
        <v>443</v>
      </c>
      <c r="K61" s="32" t="s">
        <v>210</v>
      </c>
      <c r="L61" s="34">
        <v>47130</v>
      </c>
      <c r="M61" s="34" t="s">
        <v>886</v>
      </c>
      <c r="N61" s="39" t="s">
        <v>887</v>
      </c>
      <c r="O61" s="71"/>
      <c r="P61" s="64"/>
      <c r="Q61" s="64"/>
      <c r="R61" s="64"/>
    </row>
    <row r="62" spans="1:18">
      <c r="A62" s="31"/>
      <c r="B62" s="45" t="s">
        <v>452</v>
      </c>
      <c r="C62" s="46">
        <v>41320</v>
      </c>
      <c r="D62" s="46">
        <v>41319</v>
      </c>
      <c r="E62" s="79">
        <v>44000</v>
      </c>
      <c r="F62" s="68">
        <f t="shared" si="2"/>
        <v>44730</v>
      </c>
      <c r="G62" s="38" t="str">
        <f t="shared" ca="1" si="1"/>
        <v>OK</v>
      </c>
      <c r="H62" s="48" t="s">
        <v>373</v>
      </c>
      <c r="I62" s="34" t="s">
        <v>1101</v>
      </c>
      <c r="J62" s="62" t="str">
        <f>"Fishers"</f>
        <v>Fishers</v>
      </c>
      <c r="K62" s="62" t="str">
        <f>"IN"</f>
        <v>IN</v>
      </c>
      <c r="L62" s="62" t="str">
        <f>"46038"</f>
        <v>46038</v>
      </c>
      <c r="M62" s="48" t="s">
        <v>542</v>
      </c>
      <c r="N62" s="40" t="s">
        <v>540</v>
      </c>
      <c r="O62" s="64"/>
      <c r="P62" s="64"/>
      <c r="Q62" s="64"/>
      <c r="R62" s="64"/>
    </row>
    <row r="63" spans="1:18">
      <c r="A63" s="31"/>
      <c r="B63" s="32" t="s">
        <v>1096</v>
      </c>
      <c r="C63" s="33">
        <v>43362</v>
      </c>
      <c r="D63" s="37">
        <v>43361</v>
      </c>
      <c r="E63" s="79">
        <v>44000</v>
      </c>
      <c r="F63" s="68">
        <f t="shared" si="2"/>
        <v>44730</v>
      </c>
      <c r="G63" s="51" t="str">
        <f t="shared" ca="1" si="1"/>
        <v>OK</v>
      </c>
      <c r="H63" s="34" t="s">
        <v>1108</v>
      </c>
      <c r="I63" s="34" t="s">
        <v>1099</v>
      </c>
      <c r="J63" s="43" t="s">
        <v>1100</v>
      </c>
      <c r="K63" s="32" t="s">
        <v>307</v>
      </c>
      <c r="L63" s="34">
        <v>63011</v>
      </c>
      <c r="M63" s="34" t="s">
        <v>1097</v>
      </c>
      <c r="N63" s="39" t="s">
        <v>1098</v>
      </c>
      <c r="O63" s="28"/>
      <c r="P63" s="64"/>
      <c r="Q63" s="64"/>
      <c r="R63" s="64"/>
    </row>
    <row r="64" spans="1:18">
      <c r="A64" s="31"/>
      <c r="B64" s="45" t="s">
        <v>239</v>
      </c>
      <c r="C64" s="46">
        <v>41002</v>
      </c>
      <c r="D64" s="46">
        <v>37672</v>
      </c>
      <c r="E64" s="79">
        <v>44000</v>
      </c>
      <c r="F64" s="68">
        <f t="shared" si="2"/>
        <v>44730</v>
      </c>
      <c r="G64" s="38" t="str">
        <f t="shared" ca="1" si="1"/>
        <v>OK</v>
      </c>
      <c r="H64" s="71" t="s">
        <v>1944</v>
      </c>
      <c r="I64" s="81" t="s">
        <v>1945</v>
      </c>
      <c r="J64" s="92" t="s">
        <v>211</v>
      </c>
      <c r="K64" s="71" t="s">
        <v>210</v>
      </c>
      <c r="L64" s="81">
        <v>46250</v>
      </c>
      <c r="M64" s="71" t="s">
        <v>1946</v>
      </c>
      <c r="N64" s="29" t="s">
        <v>1947</v>
      </c>
      <c r="O64" s="64"/>
      <c r="P64" s="64"/>
      <c r="Q64" s="64"/>
      <c r="R64" s="64"/>
    </row>
    <row r="65" spans="1:18">
      <c r="A65" s="75"/>
      <c r="B65" s="57" t="s">
        <v>249</v>
      </c>
      <c r="C65" s="68">
        <v>41002</v>
      </c>
      <c r="D65" s="68">
        <v>37672</v>
      </c>
      <c r="E65" s="68">
        <v>43628</v>
      </c>
      <c r="F65" s="68">
        <f t="shared" si="2"/>
        <v>44359</v>
      </c>
      <c r="G65" s="58" t="str">
        <f t="shared" ca="1" si="1"/>
        <v>Expired</v>
      </c>
      <c r="H65" s="71" t="s">
        <v>29</v>
      </c>
      <c r="I65" s="81" t="s">
        <v>1104</v>
      </c>
      <c r="J65" s="71" t="s">
        <v>142</v>
      </c>
      <c r="K65" s="71" t="s">
        <v>210</v>
      </c>
      <c r="L65" s="71">
        <v>47933</v>
      </c>
      <c r="M65" s="71" t="s">
        <v>1593</v>
      </c>
      <c r="N65" s="84" t="s">
        <v>1594</v>
      </c>
      <c r="O65" s="64"/>
      <c r="P65" s="64"/>
      <c r="Q65" s="64"/>
      <c r="R65" s="64"/>
    </row>
    <row r="66" spans="1:18">
      <c r="A66" s="75"/>
      <c r="B66" s="57" t="s">
        <v>1184</v>
      </c>
      <c r="C66" s="68">
        <v>43524</v>
      </c>
      <c r="D66" s="68">
        <v>43524</v>
      </c>
      <c r="E66" s="33">
        <v>44216</v>
      </c>
      <c r="F66" s="68">
        <f t="shared" ref="F66:F83" si="3">IF(B66="","",IF(E66="",DATE(YEAR(D66)+2,MONTH(D66),DAY(D66)),DATE(YEAR(E66)+2,MONTH(E66),DAY(E66))))</f>
        <v>44946</v>
      </c>
      <c r="G66" s="80" t="str">
        <f t="shared" ref="G66:G129" ca="1" si="4">IF(B66="","",IF(F66&lt;TODAY(),"Expired","OK"))</f>
        <v>OK</v>
      </c>
      <c r="H66" s="81" t="s">
        <v>698</v>
      </c>
      <c r="I66" s="81" t="s">
        <v>698</v>
      </c>
      <c r="J66" s="81" t="s">
        <v>698</v>
      </c>
      <c r="K66" s="81" t="s">
        <v>698</v>
      </c>
      <c r="L66" s="81" t="s">
        <v>698</v>
      </c>
      <c r="M66" s="53"/>
      <c r="N66" s="84"/>
      <c r="O66" s="64"/>
    </row>
    <row r="67" spans="1:18">
      <c r="A67" s="31"/>
      <c r="B67" s="28" t="s">
        <v>473</v>
      </c>
      <c r="C67" s="70">
        <v>41657</v>
      </c>
      <c r="D67" s="37">
        <v>41656</v>
      </c>
      <c r="E67" s="33">
        <v>43495</v>
      </c>
      <c r="F67" s="68">
        <f t="shared" si="3"/>
        <v>44226</v>
      </c>
      <c r="G67" s="38" t="str">
        <f t="shared" ca="1" si="4"/>
        <v>Expired</v>
      </c>
      <c r="H67" s="38" t="s">
        <v>88</v>
      </c>
      <c r="I67" s="36" t="s">
        <v>475</v>
      </c>
      <c r="J67" s="38" t="s">
        <v>89</v>
      </c>
      <c r="K67" s="48" t="s">
        <v>232</v>
      </c>
      <c r="L67" s="38">
        <v>40601</v>
      </c>
      <c r="M67" s="48"/>
      <c r="N67" s="40" t="s">
        <v>1081</v>
      </c>
      <c r="O67" s="64"/>
    </row>
    <row r="68" spans="1:18">
      <c r="A68" s="31"/>
      <c r="B68" s="45" t="s">
        <v>419</v>
      </c>
      <c r="C68" s="46">
        <v>41584</v>
      </c>
      <c r="D68" s="46">
        <v>41011</v>
      </c>
      <c r="E68" s="33">
        <v>44498</v>
      </c>
      <c r="F68" s="68">
        <f t="shared" si="3"/>
        <v>45228</v>
      </c>
      <c r="G68" s="51" t="str">
        <f t="shared" ca="1" si="4"/>
        <v>OK</v>
      </c>
      <c r="H68" s="38" t="s">
        <v>50</v>
      </c>
      <c r="I68" s="48" t="s">
        <v>335</v>
      </c>
      <c r="J68" s="48" t="s">
        <v>211</v>
      </c>
      <c r="K68" s="48" t="s">
        <v>210</v>
      </c>
      <c r="L68" s="48">
        <v>46204</v>
      </c>
      <c r="M68" s="48"/>
      <c r="N68" s="40" t="s">
        <v>435</v>
      </c>
      <c r="O68" s="28"/>
    </row>
    <row r="69" spans="1:18">
      <c r="A69" s="31"/>
      <c r="B69" s="45" t="s">
        <v>1538</v>
      </c>
      <c r="C69" s="33" t="s">
        <v>698</v>
      </c>
      <c r="D69" s="37">
        <v>44034</v>
      </c>
      <c r="E69" s="33"/>
      <c r="F69" s="46">
        <f t="shared" si="3"/>
        <v>44764</v>
      </c>
      <c r="G69" s="80" t="str">
        <f t="shared" ca="1" si="4"/>
        <v>OK</v>
      </c>
      <c r="H69" s="101" t="s">
        <v>51</v>
      </c>
      <c r="I69" s="34" t="s">
        <v>54</v>
      </c>
      <c r="J69" s="43" t="s">
        <v>84</v>
      </c>
      <c r="K69" s="32" t="s">
        <v>309</v>
      </c>
      <c r="L69" s="34">
        <v>47591</v>
      </c>
      <c r="M69" s="34"/>
      <c r="N69" s="105" t="s">
        <v>1468</v>
      </c>
      <c r="O69" s="15"/>
    </row>
    <row r="70" spans="1:18">
      <c r="A70" s="75"/>
      <c r="B70" s="57" t="s">
        <v>302</v>
      </c>
      <c r="C70" s="68">
        <v>41444</v>
      </c>
      <c r="D70" s="68">
        <v>37832</v>
      </c>
      <c r="E70" s="79">
        <v>44000</v>
      </c>
      <c r="F70" s="68">
        <f t="shared" si="3"/>
        <v>44730</v>
      </c>
      <c r="G70" s="58" t="str">
        <f t="shared" ca="1" si="4"/>
        <v>OK</v>
      </c>
      <c r="H70" s="71" t="s">
        <v>297</v>
      </c>
      <c r="I70" s="87" t="str">
        <f>"4525 Este Avenue"</f>
        <v>4525 Este Avenue</v>
      </c>
      <c r="J70" s="87" t="str">
        <f>"Cincinnati"</f>
        <v>Cincinnati</v>
      </c>
      <c r="K70" s="87" t="s">
        <v>299</v>
      </c>
      <c r="L70" s="87" t="str">
        <f>"45232"</f>
        <v>45232</v>
      </c>
      <c r="M70" s="71" t="s">
        <v>300</v>
      </c>
      <c r="N70" s="84" t="s">
        <v>578</v>
      </c>
      <c r="O70" s="64"/>
    </row>
    <row r="71" spans="1:18">
      <c r="A71" s="75"/>
      <c r="B71" s="57" t="s">
        <v>148</v>
      </c>
      <c r="C71" s="68">
        <v>41444</v>
      </c>
      <c r="D71" s="68">
        <v>38954</v>
      </c>
      <c r="E71" s="33">
        <v>44461</v>
      </c>
      <c r="F71" s="68">
        <f t="shared" si="3"/>
        <v>45191</v>
      </c>
      <c r="G71" s="58" t="str">
        <f t="shared" ca="1" si="4"/>
        <v>OK</v>
      </c>
      <c r="H71" s="38" t="s">
        <v>50</v>
      </c>
      <c r="I71" s="48" t="s">
        <v>335</v>
      </c>
      <c r="J71" s="71" t="s">
        <v>211</v>
      </c>
      <c r="K71" s="71" t="s">
        <v>210</v>
      </c>
      <c r="L71" s="71">
        <v>46204</v>
      </c>
      <c r="M71" s="71"/>
      <c r="N71" s="84" t="s">
        <v>1146</v>
      </c>
      <c r="O71" s="28"/>
    </row>
    <row r="72" spans="1:18">
      <c r="A72" s="31"/>
      <c r="B72" s="45" t="s">
        <v>261</v>
      </c>
      <c r="C72" s="46">
        <v>41444</v>
      </c>
      <c r="D72" s="46">
        <v>37672</v>
      </c>
      <c r="E72" s="46">
        <v>44090</v>
      </c>
      <c r="F72" s="68">
        <f t="shared" si="3"/>
        <v>44820</v>
      </c>
      <c r="G72" s="38" t="str">
        <f t="shared" ca="1" si="4"/>
        <v>OK</v>
      </c>
      <c r="H72" s="48" t="s">
        <v>276</v>
      </c>
      <c r="I72" s="35" t="str">
        <f>"5925 Lakeside Blvd"</f>
        <v>5925 Lakeside Blvd</v>
      </c>
      <c r="J72" s="35" t="str">
        <f>"Indianapolis"</f>
        <v>Indianapolis</v>
      </c>
      <c r="K72" s="35" t="str">
        <f>"IN"</f>
        <v>IN</v>
      </c>
      <c r="L72" s="35" t="str">
        <f>"46278"</f>
        <v>46278</v>
      </c>
      <c r="M72" s="48" t="s">
        <v>262</v>
      </c>
      <c r="N72" s="40" t="s">
        <v>263</v>
      </c>
      <c r="O72" s="64"/>
    </row>
    <row r="73" spans="1:18">
      <c r="A73" s="31"/>
      <c r="B73" s="32" t="s">
        <v>878</v>
      </c>
      <c r="C73" s="33">
        <v>42916</v>
      </c>
      <c r="D73" s="37">
        <v>42915</v>
      </c>
      <c r="E73" s="33">
        <v>44216</v>
      </c>
      <c r="F73" s="68">
        <f t="shared" si="3"/>
        <v>44946</v>
      </c>
      <c r="G73" s="51" t="str">
        <f t="shared" ca="1" si="4"/>
        <v>OK</v>
      </c>
      <c r="H73" s="48" t="s">
        <v>614</v>
      </c>
      <c r="I73" s="61" t="s">
        <v>221</v>
      </c>
      <c r="J73" s="66" t="s">
        <v>222</v>
      </c>
      <c r="K73" s="48" t="s">
        <v>210</v>
      </c>
      <c r="L73" s="61">
        <v>47715</v>
      </c>
      <c r="M73" s="34" t="s">
        <v>861</v>
      </c>
      <c r="N73" s="39" t="s">
        <v>814</v>
      </c>
      <c r="O73" s="28"/>
    </row>
    <row r="74" spans="1:18">
      <c r="A74" s="31"/>
      <c r="B74" s="32" t="s">
        <v>1663</v>
      </c>
      <c r="C74" s="33">
        <v>44133</v>
      </c>
      <c r="D74" s="37">
        <v>44132</v>
      </c>
      <c r="E74" s="33"/>
      <c r="F74" s="46">
        <f t="shared" si="3"/>
        <v>44862</v>
      </c>
      <c r="G74" s="80" t="str">
        <f t="shared" ca="1" si="4"/>
        <v>OK</v>
      </c>
      <c r="H74" s="53" t="s">
        <v>52</v>
      </c>
      <c r="I74" s="34" t="s">
        <v>1424</v>
      </c>
      <c r="J74" s="43" t="s">
        <v>211</v>
      </c>
      <c r="K74" s="32" t="s">
        <v>210</v>
      </c>
      <c r="L74" s="34">
        <v>46240</v>
      </c>
      <c r="M74" s="34" t="s">
        <v>279</v>
      </c>
      <c r="N74" s="105" t="s">
        <v>1713</v>
      </c>
      <c r="O74" s="62"/>
    </row>
    <row r="75" spans="1:18">
      <c r="A75" s="31"/>
      <c r="B75" s="45" t="s">
        <v>1528</v>
      </c>
      <c r="C75" s="33">
        <v>44035</v>
      </c>
      <c r="D75" s="37">
        <v>44034</v>
      </c>
      <c r="E75" s="33"/>
      <c r="F75" s="46">
        <f t="shared" si="3"/>
        <v>44764</v>
      </c>
      <c r="G75" s="80" t="str">
        <f t="shared" ca="1" si="4"/>
        <v>OK</v>
      </c>
      <c r="H75" s="101" t="s">
        <v>1519</v>
      </c>
      <c r="I75" s="34" t="s">
        <v>1612</v>
      </c>
      <c r="J75" s="43" t="s">
        <v>1102</v>
      </c>
      <c r="K75" s="32" t="s">
        <v>210</v>
      </c>
      <c r="L75" s="34">
        <v>46038</v>
      </c>
      <c r="M75" s="34" t="s">
        <v>1613</v>
      </c>
      <c r="N75" s="105" t="s">
        <v>1457</v>
      </c>
      <c r="O75" s="28"/>
    </row>
    <row r="76" spans="1:18" ht="15.75">
      <c r="A76" s="31"/>
      <c r="B76" s="32" t="s">
        <v>934</v>
      </c>
      <c r="C76" s="34" t="s">
        <v>698</v>
      </c>
      <c r="D76" s="37">
        <v>43025</v>
      </c>
      <c r="E76" s="33">
        <v>43845</v>
      </c>
      <c r="F76" s="68">
        <f t="shared" si="3"/>
        <v>44576</v>
      </c>
      <c r="G76" s="38" t="str">
        <f t="shared" ca="1" si="4"/>
        <v>OK</v>
      </c>
      <c r="H76" s="34" t="s">
        <v>373</v>
      </c>
      <c r="I76" s="34" t="s">
        <v>1101</v>
      </c>
      <c r="J76" s="62" t="str">
        <f>"Fishers"</f>
        <v>Fishers</v>
      </c>
      <c r="K76" s="62" t="str">
        <f>"IN"</f>
        <v>IN</v>
      </c>
      <c r="L76" s="62" t="str">
        <f>"46038"</f>
        <v>46038</v>
      </c>
      <c r="M76" s="34" t="s">
        <v>888</v>
      </c>
      <c r="N76" s="39" t="s">
        <v>889</v>
      </c>
      <c r="O76" s="17" t="s">
        <v>463</v>
      </c>
      <c r="P76" s="64"/>
      <c r="Q76" s="64"/>
      <c r="R76" s="64"/>
    </row>
    <row r="77" spans="1:18">
      <c r="A77" s="31"/>
      <c r="B77" s="32" t="s">
        <v>1664</v>
      </c>
      <c r="C77" s="33">
        <v>44133</v>
      </c>
      <c r="D77" s="37">
        <v>44132</v>
      </c>
      <c r="E77" s="33"/>
      <c r="F77" s="46">
        <f t="shared" si="3"/>
        <v>44862</v>
      </c>
      <c r="G77" s="80" t="str">
        <f t="shared" ca="1" si="4"/>
        <v>OK</v>
      </c>
      <c r="H77" s="53" t="s">
        <v>799</v>
      </c>
      <c r="I77" s="34" t="s">
        <v>1770</v>
      </c>
      <c r="J77" s="43" t="s">
        <v>1771</v>
      </c>
      <c r="K77" s="32" t="s">
        <v>236</v>
      </c>
      <c r="L77" s="34">
        <v>48226</v>
      </c>
      <c r="M77" s="34" t="s">
        <v>1769</v>
      </c>
      <c r="N77" s="105" t="s">
        <v>1714</v>
      </c>
      <c r="O77" s="64"/>
      <c r="P77" s="64"/>
      <c r="Q77" s="64"/>
      <c r="R77" s="64"/>
    </row>
    <row r="78" spans="1:18">
      <c r="A78" s="31"/>
      <c r="B78" s="44" t="s">
        <v>0</v>
      </c>
      <c r="C78" s="46">
        <v>41002</v>
      </c>
      <c r="D78" s="46">
        <v>40255</v>
      </c>
      <c r="E78" s="46">
        <v>44461</v>
      </c>
      <c r="F78" s="68">
        <f t="shared" si="3"/>
        <v>45191</v>
      </c>
      <c r="G78" s="38" t="str">
        <f t="shared" ca="1" si="4"/>
        <v>OK</v>
      </c>
      <c r="H78" s="38" t="s">
        <v>8</v>
      </c>
      <c r="I78" s="38" t="s">
        <v>1936</v>
      </c>
      <c r="J78" s="38" t="s">
        <v>1937</v>
      </c>
      <c r="K78" s="48" t="s">
        <v>1938</v>
      </c>
      <c r="L78" s="48">
        <v>27612</v>
      </c>
      <c r="M78" s="38" t="s">
        <v>1939</v>
      </c>
      <c r="N78" s="41" t="s">
        <v>12</v>
      </c>
      <c r="O78" s="28"/>
    </row>
    <row r="79" spans="1:18">
      <c r="A79" s="31"/>
      <c r="B79" s="32" t="s">
        <v>1209</v>
      </c>
      <c r="C79" s="33">
        <v>43601</v>
      </c>
      <c r="D79" s="37">
        <v>43600</v>
      </c>
      <c r="E79" s="33">
        <v>43600</v>
      </c>
      <c r="F79" s="46">
        <f t="shared" si="3"/>
        <v>44331</v>
      </c>
      <c r="G79" s="51" t="str">
        <f t="shared" ca="1" si="4"/>
        <v>Expired</v>
      </c>
      <c r="H79" s="38" t="s">
        <v>50</v>
      </c>
      <c r="I79" s="48" t="s">
        <v>335</v>
      </c>
      <c r="J79" s="43" t="s">
        <v>211</v>
      </c>
      <c r="K79" s="32" t="s">
        <v>210</v>
      </c>
      <c r="L79" s="34">
        <v>46204</v>
      </c>
      <c r="M79" s="34" t="s">
        <v>1211</v>
      </c>
      <c r="N79" s="39" t="s">
        <v>1210</v>
      </c>
      <c r="O79" s="28"/>
    </row>
    <row r="80" spans="1:18">
      <c r="A80" s="31"/>
      <c r="B80" s="44" t="s">
        <v>172</v>
      </c>
      <c r="C80" s="46">
        <v>41141</v>
      </c>
      <c r="D80" s="46">
        <v>39527</v>
      </c>
      <c r="E80" s="79">
        <v>44000</v>
      </c>
      <c r="F80" s="68">
        <f t="shared" si="3"/>
        <v>44730</v>
      </c>
      <c r="G80" s="38" t="str">
        <f t="shared" ca="1" si="4"/>
        <v>OK</v>
      </c>
      <c r="H80" s="38" t="s">
        <v>135</v>
      </c>
      <c r="I80" s="38" t="s">
        <v>436</v>
      </c>
      <c r="J80" s="71" t="s">
        <v>211</v>
      </c>
      <c r="K80" s="71" t="s">
        <v>210</v>
      </c>
      <c r="L80" s="71">
        <v>46268</v>
      </c>
      <c r="M80" s="58" t="s">
        <v>555</v>
      </c>
      <c r="N80" s="41" t="s">
        <v>183</v>
      </c>
      <c r="O80" s="15"/>
    </row>
    <row r="81" spans="1:18">
      <c r="A81" s="31"/>
      <c r="B81" s="32" t="s">
        <v>1955</v>
      </c>
      <c r="C81" s="33">
        <v>44498</v>
      </c>
      <c r="D81" s="37">
        <v>44497</v>
      </c>
      <c r="E81" s="33"/>
      <c r="F81" s="46">
        <f t="shared" si="3"/>
        <v>45227</v>
      </c>
      <c r="G81" s="80" t="str">
        <f t="shared" ca="1" si="4"/>
        <v>OK</v>
      </c>
      <c r="H81" s="58" t="s">
        <v>50</v>
      </c>
      <c r="I81" s="34" t="s">
        <v>335</v>
      </c>
      <c r="J81" s="43" t="s">
        <v>211</v>
      </c>
      <c r="K81" s="32" t="s">
        <v>210</v>
      </c>
      <c r="L81" s="34">
        <v>46204</v>
      </c>
      <c r="M81" s="34" t="s">
        <v>2116</v>
      </c>
      <c r="N81" s="105" t="s">
        <v>2033</v>
      </c>
      <c r="O81" s="28"/>
    </row>
    <row r="82" spans="1:18" ht="15">
      <c r="A82" s="31"/>
      <c r="B82" s="45" t="s">
        <v>255</v>
      </c>
      <c r="C82" s="46">
        <v>41002</v>
      </c>
      <c r="D82" s="46">
        <v>37672</v>
      </c>
      <c r="E82" s="33">
        <v>44216</v>
      </c>
      <c r="F82" s="68">
        <f t="shared" si="3"/>
        <v>44946</v>
      </c>
      <c r="G82" s="38" t="str">
        <f t="shared" ca="1" si="4"/>
        <v>OK</v>
      </c>
      <c r="H82" s="38" t="s">
        <v>367</v>
      </c>
      <c r="I82" s="38" t="s">
        <v>1167</v>
      </c>
      <c r="J82" s="58" t="s">
        <v>369</v>
      </c>
      <c r="K82" s="58" t="s">
        <v>226</v>
      </c>
      <c r="L82" s="58">
        <v>62703</v>
      </c>
      <c r="M82" s="58" t="s">
        <v>1168</v>
      </c>
      <c r="N82" s="41" t="s">
        <v>69</v>
      </c>
      <c r="O82" s="25"/>
    </row>
    <row r="83" spans="1:18">
      <c r="A83" s="31"/>
      <c r="B83" s="44" t="s">
        <v>393</v>
      </c>
      <c r="C83" s="46">
        <v>41444</v>
      </c>
      <c r="D83" s="46">
        <v>40045</v>
      </c>
      <c r="E83" s="33">
        <v>43845</v>
      </c>
      <c r="F83" s="68">
        <f t="shared" si="3"/>
        <v>44576</v>
      </c>
      <c r="G83" s="51" t="str">
        <f t="shared" ca="1" si="4"/>
        <v>OK</v>
      </c>
      <c r="H83" s="48" t="s">
        <v>1083</v>
      </c>
      <c r="I83" s="38" t="s">
        <v>1086</v>
      </c>
      <c r="J83" s="58" t="s">
        <v>235</v>
      </c>
      <c r="K83" s="71" t="s">
        <v>236</v>
      </c>
      <c r="L83" s="71">
        <v>48911</v>
      </c>
      <c r="M83" s="58" t="s">
        <v>1084</v>
      </c>
      <c r="N83" s="41" t="s">
        <v>1085</v>
      </c>
      <c r="O83" s="64"/>
    </row>
    <row r="84" spans="1:18">
      <c r="A84" s="31"/>
      <c r="B84" s="45" t="s">
        <v>444</v>
      </c>
      <c r="C84" s="46">
        <v>41444</v>
      </c>
      <c r="D84" s="72">
        <v>38954</v>
      </c>
      <c r="E84" s="79">
        <v>44000</v>
      </c>
      <c r="F84" s="68">
        <f>IF(B84="","",IF(E84="",DATE(YEAR(#REF!)+2,MONTH(#REF!),DAY(#REF!)),DATE(YEAR(E84)+2,MONTH(E84),DAY(E84))))</f>
        <v>44730</v>
      </c>
      <c r="G84" s="38" t="str">
        <f t="shared" ca="1" si="4"/>
        <v>OK</v>
      </c>
      <c r="H84" s="48" t="s">
        <v>373</v>
      </c>
      <c r="I84" s="34" t="s">
        <v>1101</v>
      </c>
      <c r="J84" s="62" t="str">
        <f>"Fishers"</f>
        <v>Fishers</v>
      </c>
      <c r="K84" s="62" t="str">
        <f>"IN"</f>
        <v>IN</v>
      </c>
      <c r="L84" s="62" t="str">
        <f>"46038"</f>
        <v>46038</v>
      </c>
      <c r="M84" s="71" t="s">
        <v>1034</v>
      </c>
      <c r="N84" s="40" t="s">
        <v>543</v>
      </c>
      <c r="O84" s="64"/>
    </row>
    <row r="85" spans="1:18" s="64" customFormat="1">
      <c r="A85" s="31"/>
      <c r="B85" s="52" t="s">
        <v>78</v>
      </c>
      <c r="C85" s="46">
        <v>41444</v>
      </c>
      <c r="D85" s="46">
        <v>38751</v>
      </c>
      <c r="E85" s="46">
        <v>43628</v>
      </c>
      <c r="F85" s="68">
        <f t="shared" ref="F85:F148" si="5">IF(B85="","",IF(E85="",DATE(YEAR(D85)+2,MONTH(D85),DAY(D85)),DATE(YEAR(E85)+2,MONTH(E85),DAY(E85))))</f>
        <v>44359</v>
      </c>
      <c r="G85" s="38" t="str">
        <f t="shared" ca="1" si="4"/>
        <v>Expired</v>
      </c>
      <c r="H85" s="38" t="s">
        <v>722</v>
      </c>
      <c r="I85" s="48" t="s">
        <v>1864</v>
      </c>
      <c r="J85" s="71" t="s">
        <v>211</v>
      </c>
      <c r="K85" s="71" t="s">
        <v>1177</v>
      </c>
      <c r="L85" s="58">
        <v>46250</v>
      </c>
      <c r="M85" s="58" t="s">
        <v>688</v>
      </c>
      <c r="N85" s="41" t="s">
        <v>1178</v>
      </c>
      <c r="O85" s="28"/>
      <c r="P85" s="28"/>
      <c r="Q85" s="28"/>
      <c r="R85" s="28"/>
    </row>
    <row r="86" spans="1:18">
      <c r="A86" s="31"/>
      <c r="B86" s="28" t="s">
        <v>470</v>
      </c>
      <c r="C86" s="70">
        <v>41657</v>
      </c>
      <c r="D86" s="37">
        <v>41656</v>
      </c>
      <c r="E86" s="33">
        <v>43845</v>
      </c>
      <c r="F86" s="68">
        <f t="shared" si="5"/>
        <v>44576</v>
      </c>
      <c r="G86" s="38" t="str">
        <f t="shared" ca="1" si="4"/>
        <v>OK</v>
      </c>
      <c r="H86" s="38" t="s">
        <v>1861</v>
      </c>
      <c r="I86" s="38" t="s">
        <v>1849</v>
      </c>
      <c r="J86" s="58" t="s">
        <v>211</v>
      </c>
      <c r="K86" s="58" t="s">
        <v>210</v>
      </c>
      <c r="L86" s="58">
        <v>46219</v>
      </c>
      <c r="M86" s="58" t="s">
        <v>476</v>
      </c>
      <c r="N86" s="40" t="s">
        <v>949</v>
      </c>
      <c r="O86" s="64"/>
    </row>
    <row r="87" spans="1:18">
      <c r="A87" s="75"/>
      <c r="B87" s="57" t="s">
        <v>405</v>
      </c>
      <c r="C87" s="68">
        <v>41002</v>
      </c>
      <c r="D87" s="68">
        <v>40627</v>
      </c>
      <c r="E87" s="79">
        <v>44461</v>
      </c>
      <c r="F87" s="68">
        <f t="shared" si="5"/>
        <v>45191</v>
      </c>
      <c r="G87" s="80" t="str">
        <f t="shared" ca="1" si="4"/>
        <v>OK</v>
      </c>
      <c r="H87" s="81" t="s">
        <v>323</v>
      </c>
      <c r="I87" s="48" t="s">
        <v>428</v>
      </c>
      <c r="J87" s="48" t="s">
        <v>211</v>
      </c>
      <c r="K87" s="48" t="s">
        <v>210</v>
      </c>
      <c r="L87" s="48">
        <v>46204</v>
      </c>
      <c r="M87" s="71"/>
      <c r="N87" s="86" t="s">
        <v>1445</v>
      </c>
      <c r="O87" s="62"/>
    </row>
    <row r="88" spans="1:18">
      <c r="A88" s="31"/>
      <c r="B88" s="45" t="s">
        <v>195</v>
      </c>
      <c r="C88" s="46">
        <v>41444</v>
      </c>
      <c r="D88" s="46">
        <v>39055</v>
      </c>
      <c r="E88" s="33">
        <v>44498</v>
      </c>
      <c r="F88" s="68">
        <f t="shared" si="5"/>
        <v>45228</v>
      </c>
      <c r="G88" s="38" t="str">
        <f t="shared" ca="1" si="4"/>
        <v>OK</v>
      </c>
      <c r="H88" s="38" t="s">
        <v>50</v>
      </c>
      <c r="I88" s="48" t="s">
        <v>335</v>
      </c>
      <c r="J88" s="48" t="s">
        <v>211</v>
      </c>
      <c r="K88" s="48" t="s">
        <v>210</v>
      </c>
      <c r="L88" s="48">
        <v>46204</v>
      </c>
      <c r="M88" s="48"/>
      <c r="N88" s="22" t="s">
        <v>196</v>
      </c>
      <c r="O88" s="28"/>
    </row>
    <row r="89" spans="1:18">
      <c r="A89" s="31"/>
      <c r="B89" s="32" t="s">
        <v>978</v>
      </c>
      <c r="C89" s="33">
        <v>43236</v>
      </c>
      <c r="D89" s="37">
        <v>43235</v>
      </c>
      <c r="E89" s="79">
        <v>44000</v>
      </c>
      <c r="F89" s="68">
        <f t="shared" si="5"/>
        <v>44730</v>
      </c>
      <c r="G89" s="38" t="str">
        <f t="shared" ca="1" si="4"/>
        <v>OK</v>
      </c>
      <c r="H89" s="34" t="s">
        <v>979</v>
      </c>
      <c r="I89" s="34" t="s">
        <v>1188</v>
      </c>
      <c r="J89" s="66" t="s">
        <v>211</v>
      </c>
      <c r="K89" s="63" t="s">
        <v>309</v>
      </c>
      <c r="L89" s="61">
        <v>46237</v>
      </c>
      <c r="M89" s="61" t="s">
        <v>1189</v>
      </c>
      <c r="N89" s="39" t="s">
        <v>980</v>
      </c>
      <c r="O89" s="28"/>
    </row>
    <row r="90" spans="1:18">
      <c r="A90" s="31"/>
      <c r="B90" s="32" t="s">
        <v>1956</v>
      </c>
      <c r="C90" s="33">
        <v>44498</v>
      </c>
      <c r="D90" s="37">
        <v>44497</v>
      </c>
      <c r="E90" s="33"/>
      <c r="F90" s="46">
        <f t="shared" si="5"/>
        <v>45227</v>
      </c>
      <c r="G90" s="80" t="str">
        <f t="shared" ca="1" si="4"/>
        <v>OK</v>
      </c>
      <c r="H90" s="34" t="s">
        <v>2117</v>
      </c>
      <c r="I90" s="48" t="s">
        <v>364</v>
      </c>
      <c r="J90" s="43" t="s">
        <v>214</v>
      </c>
      <c r="K90" s="32" t="s">
        <v>210</v>
      </c>
      <c r="L90" s="34">
        <v>46615</v>
      </c>
      <c r="M90" s="34" t="s">
        <v>228</v>
      </c>
      <c r="N90" s="29" t="s">
        <v>2034</v>
      </c>
      <c r="O90" s="15"/>
    </row>
    <row r="91" spans="1:18">
      <c r="A91" s="31"/>
      <c r="B91" s="32" t="s">
        <v>628</v>
      </c>
      <c r="C91" s="33">
        <v>42486</v>
      </c>
      <c r="D91" s="37">
        <v>42485</v>
      </c>
      <c r="E91" s="33">
        <v>44090</v>
      </c>
      <c r="F91" s="68">
        <f t="shared" si="5"/>
        <v>44820</v>
      </c>
      <c r="G91" s="51" t="str">
        <f t="shared" ca="1" si="4"/>
        <v>OK</v>
      </c>
      <c r="H91" s="34" t="s">
        <v>373</v>
      </c>
      <c r="I91" s="34" t="s">
        <v>1101</v>
      </c>
      <c r="J91" s="35" t="str">
        <f>"Fishers"</f>
        <v>Fishers</v>
      </c>
      <c r="K91" s="35" t="str">
        <f>"IN"</f>
        <v>IN</v>
      </c>
      <c r="L91" s="35" t="str">
        <f>"46038"</f>
        <v>46038</v>
      </c>
      <c r="M91" s="61" t="s">
        <v>1035</v>
      </c>
      <c r="N91" s="39" t="s">
        <v>1036</v>
      </c>
      <c r="O91" s="28"/>
    </row>
    <row r="92" spans="1:18">
      <c r="A92" s="31"/>
      <c r="B92" s="44" t="s">
        <v>548</v>
      </c>
      <c r="C92" s="46">
        <v>41002</v>
      </c>
      <c r="D92" s="46">
        <v>39527</v>
      </c>
      <c r="E92" s="46">
        <v>44216</v>
      </c>
      <c r="F92" s="68">
        <f t="shared" si="5"/>
        <v>44946</v>
      </c>
      <c r="G92" s="38" t="str">
        <f t="shared" ca="1" si="4"/>
        <v>OK</v>
      </c>
      <c r="H92" s="38" t="s">
        <v>722</v>
      </c>
      <c r="I92" s="48" t="s">
        <v>1864</v>
      </c>
      <c r="J92" s="48" t="s">
        <v>211</v>
      </c>
      <c r="K92" s="48" t="s">
        <v>210</v>
      </c>
      <c r="L92" s="48">
        <v>46250</v>
      </c>
      <c r="M92" s="38" t="s">
        <v>688</v>
      </c>
      <c r="N92" s="41" t="s">
        <v>723</v>
      </c>
      <c r="O92" s="28"/>
    </row>
    <row r="93" spans="1:18">
      <c r="A93" s="31"/>
      <c r="B93" s="32" t="s">
        <v>741</v>
      </c>
      <c r="C93" s="33">
        <v>42668</v>
      </c>
      <c r="D93" s="37">
        <v>42667</v>
      </c>
      <c r="E93" s="79">
        <v>44000</v>
      </c>
      <c r="F93" s="37">
        <f t="shared" si="5"/>
        <v>44730</v>
      </c>
      <c r="G93" s="30" t="str">
        <f t="shared" ca="1" si="4"/>
        <v>OK</v>
      </c>
      <c r="H93" s="48" t="s">
        <v>1078</v>
      </c>
      <c r="I93" s="61" t="s">
        <v>950</v>
      </c>
      <c r="J93" s="66" t="s">
        <v>951</v>
      </c>
      <c r="K93" s="63" t="s">
        <v>226</v>
      </c>
      <c r="L93" s="61">
        <v>60532</v>
      </c>
      <c r="M93" s="61" t="s">
        <v>742</v>
      </c>
      <c r="N93" s="39" t="s">
        <v>743</v>
      </c>
      <c r="O93" s="64"/>
    </row>
    <row r="94" spans="1:18">
      <c r="A94" s="31"/>
      <c r="B94" s="32" t="s">
        <v>890</v>
      </c>
      <c r="C94" s="33">
        <v>43026</v>
      </c>
      <c r="D94" s="37">
        <v>43025</v>
      </c>
      <c r="E94" s="33">
        <v>43845</v>
      </c>
      <c r="F94" s="68">
        <f t="shared" si="5"/>
        <v>44576</v>
      </c>
      <c r="G94" s="38" t="str">
        <f t="shared" ca="1" si="4"/>
        <v>OK</v>
      </c>
      <c r="H94" s="34" t="s">
        <v>891</v>
      </c>
      <c r="I94" s="61" t="s">
        <v>892</v>
      </c>
      <c r="J94" s="66" t="s">
        <v>893</v>
      </c>
      <c r="K94" s="63" t="s">
        <v>304</v>
      </c>
      <c r="L94" s="61">
        <v>54401</v>
      </c>
      <c r="M94" s="61" t="s">
        <v>894</v>
      </c>
      <c r="N94" s="39" t="s">
        <v>895</v>
      </c>
      <c r="O94" s="18"/>
    </row>
    <row r="95" spans="1:18">
      <c r="A95" s="31"/>
      <c r="B95" s="45" t="s">
        <v>271</v>
      </c>
      <c r="C95" s="46">
        <v>41141</v>
      </c>
      <c r="D95" s="46">
        <v>38576</v>
      </c>
      <c r="E95" s="46">
        <v>44034</v>
      </c>
      <c r="F95" s="68">
        <f t="shared" si="5"/>
        <v>44764</v>
      </c>
      <c r="G95" s="38" t="str">
        <f t="shared" ca="1" si="4"/>
        <v>OK</v>
      </c>
      <c r="H95" s="38" t="s">
        <v>1821</v>
      </c>
      <c r="I95" s="71" t="s">
        <v>698</v>
      </c>
      <c r="J95" s="71" t="s">
        <v>698</v>
      </c>
      <c r="K95" s="71" t="s">
        <v>698</v>
      </c>
      <c r="L95" s="71" t="s">
        <v>698</v>
      </c>
      <c r="M95" s="48"/>
      <c r="N95" s="40"/>
      <c r="O95" s="62"/>
    </row>
    <row r="96" spans="1:18">
      <c r="A96" s="31"/>
      <c r="B96" s="32" t="s">
        <v>981</v>
      </c>
      <c r="C96" s="33">
        <v>43362</v>
      </c>
      <c r="D96" s="37">
        <v>43235</v>
      </c>
      <c r="E96" s="79">
        <v>44000</v>
      </c>
      <c r="F96" s="68">
        <f t="shared" si="5"/>
        <v>44730</v>
      </c>
      <c r="G96" s="38" t="str">
        <f t="shared" ca="1" si="4"/>
        <v>OK</v>
      </c>
      <c r="H96" s="34" t="s">
        <v>167</v>
      </c>
      <c r="I96" s="34" t="s">
        <v>982</v>
      </c>
      <c r="J96" s="43" t="s">
        <v>211</v>
      </c>
      <c r="K96" s="32" t="s">
        <v>210</v>
      </c>
      <c r="L96" s="34">
        <v>46204</v>
      </c>
      <c r="M96" s="34" t="s">
        <v>983</v>
      </c>
      <c r="N96" s="39" t="s">
        <v>1911</v>
      </c>
      <c r="O96" s="64"/>
    </row>
    <row r="97" spans="1:18">
      <c r="A97" s="31"/>
      <c r="B97" s="32" t="s">
        <v>1570</v>
      </c>
      <c r="C97" s="33">
        <v>44498</v>
      </c>
      <c r="D97" s="37">
        <v>44034</v>
      </c>
      <c r="E97" s="33">
        <v>44498</v>
      </c>
      <c r="F97" s="46">
        <f t="shared" si="5"/>
        <v>45228</v>
      </c>
      <c r="G97" s="80" t="str">
        <f t="shared" ca="1" si="4"/>
        <v>OK</v>
      </c>
      <c r="H97" s="34" t="s">
        <v>135</v>
      </c>
      <c r="I97" s="34" t="s">
        <v>1591</v>
      </c>
      <c r="J97" s="43" t="s">
        <v>269</v>
      </c>
      <c r="K97" s="32" t="s">
        <v>299</v>
      </c>
      <c r="L97" s="34">
        <v>43235</v>
      </c>
      <c r="M97" s="34" t="s">
        <v>1592</v>
      </c>
      <c r="N97" s="105" t="s">
        <v>1495</v>
      </c>
      <c r="O97" s="28"/>
    </row>
    <row r="98" spans="1:18">
      <c r="A98" s="31"/>
      <c r="B98" s="32" t="s">
        <v>1212</v>
      </c>
      <c r="C98" s="33">
        <v>43601</v>
      </c>
      <c r="D98" s="37">
        <v>43600</v>
      </c>
      <c r="E98" s="33">
        <v>43600</v>
      </c>
      <c r="F98" s="46">
        <f t="shared" si="5"/>
        <v>44331</v>
      </c>
      <c r="G98" s="51" t="str">
        <f t="shared" ca="1" si="4"/>
        <v>Expired</v>
      </c>
      <c r="H98" s="34" t="s">
        <v>1205</v>
      </c>
      <c r="I98" s="34" t="s">
        <v>1270</v>
      </c>
      <c r="J98" s="43" t="s">
        <v>211</v>
      </c>
      <c r="K98" s="32" t="s">
        <v>309</v>
      </c>
      <c r="L98" s="34">
        <v>46239</v>
      </c>
      <c r="M98" s="34" t="s">
        <v>1274</v>
      </c>
      <c r="N98" s="39" t="s">
        <v>1213</v>
      </c>
      <c r="O98" s="28"/>
    </row>
    <row r="99" spans="1:18">
      <c r="A99" s="31"/>
      <c r="B99" s="32" t="s">
        <v>805</v>
      </c>
      <c r="C99" s="34" t="s">
        <v>698</v>
      </c>
      <c r="D99" s="37">
        <v>42579</v>
      </c>
      <c r="E99" s="33">
        <v>44369</v>
      </c>
      <c r="F99" s="68">
        <f t="shared" si="5"/>
        <v>45099</v>
      </c>
      <c r="G99" s="51" t="str">
        <f t="shared" ca="1" si="4"/>
        <v>OK</v>
      </c>
      <c r="H99" s="38" t="s">
        <v>722</v>
      </c>
      <c r="I99" s="48" t="s">
        <v>1864</v>
      </c>
      <c r="J99" s="48" t="s">
        <v>211</v>
      </c>
      <c r="K99" s="48" t="s">
        <v>210</v>
      </c>
      <c r="L99" s="48">
        <v>46250</v>
      </c>
      <c r="M99" s="34"/>
      <c r="N99" s="39"/>
      <c r="O99" s="64"/>
    </row>
    <row r="100" spans="1:18">
      <c r="A100" s="31"/>
      <c r="B100" s="32" t="s">
        <v>629</v>
      </c>
      <c r="C100" s="33">
        <v>42486</v>
      </c>
      <c r="D100" s="37">
        <v>42485</v>
      </c>
      <c r="E100" s="33">
        <v>44369</v>
      </c>
      <c r="F100" s="68">
        <f t="shared" si="5"/>
        <v>45099</v>
      </c>
      <c r="G100" s="51" t="str">
        <f t="shared" ca="1" si="4"/>
        <v>OK</v>
      </c>
      <c r="H100" s="34" t="s">
        <v>1885</v>
      </c>
      <c r="I100" s="34" t="s">
        <v>1886</v>
      </c>
      <c r="J100" s="34" t="s">
        <v>211</v>
      </c>
      <c r="K100" s="34" t="s">
        <v>210</v>
      </c>
      <c r="L100" s="34">
        <v>46268</v>
      </c>
      <c r="M100" s="34" t="s">
        <v>1887</v>
      </c>
      <c r="N100" s="29" t="s">
        <v>1888</v>
      </c>
      <c r="O100" s="28"/>
    </row>
    <row r="101" spans="1:18">
      <c r="A101" s="31"/>
      <c r="B101" s="45" t="s">
        <v>217</v>
      </c>
      <c r="C101" s="46">
        <v>41444</v>
      </c>
      <c r="D101" s="46">
        <v>37672</v>
      </c>
      <c r="E101" s="33">
        <v>43845</v>
      </c>
      <c r="F101" s="68">
        <f t="shared" si="5"/>
        <v>44576</v>
      </c>
      <c r="G101" s="38" t="str">
        <f t="shared" ca="1" si="4"/>
        <v>OK</v>
      </c>
      <c r="H101" s="48" t="s">
        <v>28</v>
      </c>
      <c r="I101" s="38" t="s">
        <v>70</v>
      </c>
      <c r="J101" s="38" t="s">
        <v>211</v>
      </c>
      <c r="K101" s="38" t="s">
        <v>210</v>
      </c>
      <c r="L101" s="38">
        <v>46225</v>
      </c>
      <c r="M101" s="38" t="s">
        <v>556</v>
      </c>
      <c r="N101" s="41" t="s">
        <v>225</v>
      </c>
      <c r="O101" s="64"/>
    </row>
    <row r="102" spans="1:18">
      <c r="A102" s="31"/>
      <c r="B102" s="45" t="s">
        <v>1536</v>
      </c>
      <c r="C102" s="33">
        <v>44035</v>
      </c>
      <c r="D102" s="37">
        <v>44034</v>
      </c>
      <c r="E102" s="33"/>
      <c r="F102" s="46">
        <f t="shared" si="5"/>
        <v>44764</v>
      </c>
      <c r="G102" s="80" t="str">
        <f t="shared" ca="1" si="4"/>
        <v>OK</v>
      </c>
      <c r="H102" s="101" t="s">
        <v>1516</v>
      </c>
      <c r="I102" s="34" t="s">
        <v>1805</v>
      </c>
      <c r="J102" s="43" t="s">
        <v>294</v>
      </c>
      <c r="K102" s="32" t="s">
        <v>226</v>
      </c>
      <c r="L102" s="34">
        <v>60606</v>
      </c>
      <c r="M102" s="34"/>
      <c r="N102" s="105" t="s">
        <v>1466</v>
      </c>
    </row>
    <row r="103" spans="1:18">
      <c r="A103" s="31"/>
      <c r="B103" s="32" t="s">
        <v>1957</v>
      </c>
      <c r="C103" s="33">
        <v>44498</v>
      </c>
      <c r="D103" s="37">
        <v>44497</v>
      </c>
      <c r="E103" s="33"/>
      <c r="F103" s="46">
        <f t="shared" si="5"/>
        <v>45227</v>
      </c>
      <c r="G103" s="80" t="str">
        <f t="shared" ca="1" si="4"/>
        <v>OK</v>
      </c>
      <c r="H103" s="34" t="s">
        <v>79</v>
      </c>
      <c r="I103" s="34" t="s">
        <v>1597</v>
      </c>
      <c r="J103" s="43" t="s">
        <v>211</v>
      </c>
      <c r="K103" s="32" t="s">
        <v>210</v>
      </c>
      <c r="L103" s="34">
        <v>46256</v>
      </c>
      <c r="M103" s="34" t="s">
        <v>2118</v>
      </c>
      <c r="N103" s="29" t="s">
        <v>2035</v>
      </c>
      <c r="O103" s="64"/>
    </row>
    <row r="104" spans="1:18">
      <c r="A104" s="31"/>
      <c r="B104" s="32" t="s">
        <v>1665</v>
      </c>
      <c r="C104" s="53" t="s">
        <v>698</v>
      </c>
      <c r="D104" s="37">
        <v>44132</v>
      </c>
      <c r="E104" s="33"/>
      <c r="F104" s="46">
        <f t="shared" si="5"/>
        <v>44862</v>
      </c>
      <c r="G104" s="80" t="str">
        <f t="shared" ca="1" si="4"/>
        <v>OK</v>
      </c>
      <c r="H104" s="53" t="s">
        <v>1598</v>
      </c>
      <c r="I104" s="34" t="s">
        <v>117</v>
      </c>
      <c r="J104" s="43" t="s">
        <v>387</v>
      </c>
      <c r="K104" s="32" t="s">
        <v>210</v>
      </c>
      <c r="L104" s="34">
        <v>46808</v>
      </c>
      <c r="M104" s="34"/>
      <c r="N104" s="105" t="s">
        <v>1715</v>
      </c>
      <c r="O104" s="28"/>
    </row>
    <row r="105" spans="1:18">
      <c r="A105" s="31"/>
      <c r="B105" s="32" t="s">
        <v>1666</v>
      </c>
      <c r="C105" s="53" t="s">
        <v>698</v>
      </c>
      <c r="D105" s="37">
        <v>44132</v>
      </c>
      <c r="E105" s="33"/>
      <c r="F105" s="46">
        <f t="shared" si="5"/>
        <v>44862</v>
      </c>
      <c r="G105" s="80" t="str">
        <f t="shared" ca="1" si="4"/>
        <v>OK</v>
      </c>
      <c r="H105" s="53" t="s">
        <v>1598</v>
      </c>
      <c r="I105" s="34" t="s">
        <v>117</v>
      </c>
      <c r="J105" s="43" t="s">
        <v>387</v>
      </c>
      <c r="K105" s="32" t="s">
        <v>210</v>
      </c>
      <c r="L105" s="34">
        <v>46808</v>
      </c>
      <c r="M105" s="34"/>
      <c r="N105" s="105" t="s">
        <v>1716</v>
      </c>
      <c r="O105" s="64"/>
      <c r="P105" s="64"/>
      <c r="Q105" s="64"/>
      <c r="R105" s="64"/>
    </row>
    <row r="106" spans="1:18">
      <c r="A106" s="31"/>
      <c r="B106" s="32" t="s">
        <v>1585</v>
      </c>
      <c r="C106" s="33" t="s">
        <v>698</v>
      </c>
      <c r="D106" s="37">
        <v>44034</v>
      </c>
      <c r="E106" s="33"/>
      <c r="F106" s="46">
        <f t="shared" si="5"/>
        <v>44764</v>
      </c>
      <c r="G106" s="80" t="str">
        <f t="shared" ca="1" si="4"/>
        <v>OK</v>
      </c>
      <c r="H106" s="101" t="s">
        <v>29</v>
      </c>
      <c r="I106" s="81" t="s">
        <v>610</v>
      </c>
      <c r="J106" s="43" t="s">
        <v>142</v>
      </c>
      <c r="K106" s="32" t="s">
        <v>210</v>
      </c>
      <c r="L106" s="34">
        <v>47933</v>
      </c>
      <c r="M106" s="34" t="s">
        <v>1599</v>
      </c>
      <c r="N106" s="105" t="s">
        <v>1509</v>
      </c>
      <c r="P106" s="64"/>
      <c r="Q106" s="64"/>
      <c r="R106" s="64"/>
    </row>
    <row r="107" spans="1:18">
      <c r="A107" s="31"/>
      <c r="B107" s="45" t="s">
        <v>325</v>
      </c>
      <c r="C107" s="46">
        <v>41002</v>
      </c>
      <c r="D107" s="46">
        <v>38576</v>
      </c>
      <c r="E107" s="79">
        <v>44000</v>
      </c>
      <c r="F107" s="68">
        <f t="shared" si="5"/>
        <v>44730</v>
      </c>
      <c r="G107" s="38" t="str">
        <f t="shared" ca="1" si="4"/>
        <v>OK</v>
      </c>
      <c r="H107" s="48" t="s">
        <v>614</v>
      </c>
      <c r="I107" s="48" t="s">
        <v>221</v>
      </c>
      <c r="J107" s="48" t="s">
        <v>222</v>
      </c>
      <c r="K107" s="48" t="s">
        <v>210</v>
      </c>
      <c r="L107" s="48">
        <v>47715</v>
      </c>
      <c r="M107" s="48" t="s">
        <v>1037</v>
      </c>
      <c r="N107" s="40" t="s">
        <v>1038</v>
      </c>
      <c r="O107" s="28"/>
      <c r="P107" s="64"/>
      <c r="Q107" s="64"/>
      <c r="R107" s="64"/>
    </row>
    <row r="108" spans="1:18">
      <c r="A108" s="31"/>
      <c r="B108" s="44" t="s">
        <v>389</v>
      </c>
      <c r="C108" s="46">
        <v>41141</v>
      </c>
      <c r="D108" s="46">
        <v>39165</v>
      </c>
      <c r="E108" s="46">
        <v>43845</v>
      </c>
      <c r="F108" s="68">
        <f t="shared" si="5"/>
        <v>44576</v>
      </c>
      <c r="G108" s="38" t="str">
        <f t="shared" ca="1" si="4"/>
        <v>OK</v>
      </c>
      <c r="H108" s="48" t="s">
        <v>244</v>
      </c>
      <c r="I108" s="48" t="s">
        <v>803</v>
      </c>
      <c r="J108" s="48" t="s">
        <v>211</v>
      </c>
      <c r="K108" s="48" t="s">
        <v>210</v>
      </c>
      <c r="L108" s="48">
        <v>46204</v>
      </c>
      <c r="M108" s="38" t="s">
        <v>245</v>
      </c>
      <c r="N108" s="41" t="s">
        <v>552</v>
      </c>
      <c r="O108" s="28"/>
    </row>
    <row r="109" spans="1:18">
      <c r="A109" s="31"/>
      <c r="B109" s="32" t="s">
        <v>1553</v>
      </c>
      <c r="C109" s="33">
        <v>44035</v>
      </c>
      <c r="D109" s="37">
        <v>44034</v>
      </c>
      <c r="E109" s="33"/>
      <c r="F109" s="46">
        <f t="shared" si="5"/>
        <v>44764</v>
      </c>
      <c r="G109" s="80" t="str">
        <f t="shared" ca="1" si="4"/>
        <v>OK</v>
      </c>
      <c r="H109" s="101" t="s">
        <v>51</v>
      </c>
      <c r="I109" s="34" t="s">
        <v>54</v>
      </c>
      <c r="J109" s="43" t="s">
        <v>84</v>
      </c>
      <c r="K109" s="32" t="s">
        <v>309</v>
      </c>
      <c r="L109" s="34">
        <v>47591</v>
      </c>
      <c r="M109" s="34"/>
      <c r="N109" s="105" t="s">
        <v>1481</v>
      </c>
      <c r="O109" s="64"/>
    </row>
    <row r="110" spans="1:18">
      <c r="A110" s="31"/>
      <c r="B110" s="44" t="s">
        <v>390</v>
      </c>
      <c r="C110" s="46">
        <v>41444</v>
      </c>
      <c r="D110" s="46">
        <v>39166</v>
      </c>
      <c r="E110" s="33">
        <v>44369</v>
      </c>
      <c r="F110" s="68">
        <f t="shared" si="5"/>
        <v>45099</v>
      </c>
      <c r="G110" s="38" t="str">
        <f t="shared" ca="1" si="4"/>
        <v>OK</v>
      </c>
      <c r="H110" s="38" t="s">
        <v>50</v>
      </c>
      <c r="I110" s="48" t="s">
        <v>335</v>
      </c>
      <c r="J110" s="48" t="s">
        <v>211</v>
      </c>
      <c r="K110" s="48" t="s">
        <v>210</v>
      </c>
      <c r="L110" s="48">
        <v>46204</v>
      </c>
      <c r="M110" s="38"/>
      <c r="N110" s="41" t="s">
        <v>30</v>
      </c>
      <c r="O110" s="15"/>
    </row>
    <row r="111" spans="1:18">
      <c r="A111" s="31"/>
      <c r="B111" s="32" t="s">
        <v>1380</v>
      </c>
      <c r="C111" s="33">
        <v>43727</v>
      </c>
      <c r="D111" s="37">
        <v>43726</v>
      </c>
      <c r="E111" s="33">
        <v>44461</v>
      </c>
      <c r="F111" s="69">
        <f t="shared" si="5"/>
        <v>45191</v>
      </c>
      <c r="G111" s="65" t="str">
        <f t="shared" ca="1" si="4"/>
        <v>OK</v>
      </c>
      <c r="H111" s="38" t="s">
        <v>1929</v>
      </c>
      <c r="I111" s="71" t="s">
        <v>1928</v>
      </c>
      <c r="J111" s="48" t="s">
        <v>211</v>
      </c>
      <c r="K111" s="48" t="s">
        <v>210</v>
      </c>
      <c r="L111" s="48">
        <v>46240</v>
      </c>
      <c r="M111" s="53" t="s">
        <v>1927</v>
      </c>
      <c r="N111" s="29" t="s">
        <v>1926</v>
      </c>
      <c r="O111" s="28"/>
    </row>
    <row r="112" spans="1:18">
      <c r="A112" s="75"/>
      <c r="B112" s="78" t="s">
        <v>815</v>
      </c>
      <c r="C112" s="79">
        <v>42916</v>
      </c>
      <c r="D112" s="69">
        <v>42915</v>
      </c>
      <c r="E112" s="79">
        <v>43628</v>
      </c>
      <c r="F112" s="68">
        <f t="shared" si="5"/>
        <v>44359</v>
      </c>
      <c r="G112" s="80" t="str">
        <f t="shared" ca="1" si="4"/>
        <v>Expired</v>
      </c>
      <c r="H112" s="81" t="s">
        <v>698</v>
      </c>
      <c r="I112" s="81" t="s">
        <v>698</v>
      </c>
      <c r="J112" s="81" t="s">
        <v>698</v>
      </c>
      <c r="K112" s="81" t="s">
        <v>698</v>
      </c>
      <c r="L112" s="81" t="s">
        <v>698</v>
      </c>
      <c r="M112" s="53"/>
      <c r="N112" s="82"/>
      <c r="O112" s="64"/>
    </row>
    <row r="113" spans="1:18">
      <c r="A113" s="31"/>
      <c r="B113" s="32" t="s">
        <v>1572</v>
      </c>
      <c r="C113" s="33">
        <v>44035</v>
      </c>
      <c r="D113" s="37">
        <v>44034</v>
      </c>
      <c r="E113" s="33"/>
      <c r="F113" s="46">
        <f t="shared" si="5"/>
        <v>44764</v>
      </c>
      <c r="G113" s="80" t="str">
        <f t="shared" ca="1" si="4"/>
        <v>OK</v>
      </c>
      <c r="H113" s="38" t="s">
        <v>722</v>
      </c>
      <c r="I113" s="48" t="s">
        <v>1864</v>
      </c>
      <c r="J113" s="71" t="s">
        <v>211</v>
      </c>
      <c r="K113" s="71" t="s">
        <v>1177</v>
      </c>
      <c r="L113" s="58">
        <v>46250</v>
      </c>
      <c r="M113" s="34"/>
      <c r="N113" s="105" t="s">
        <v>1497</v>
      </c>
      <c r="O113" s="64"/>
    </row>
    <row r="114" spans="1:18">
      <c r="A114" s="75"/>
      <c r="B114" s="78" t="s">
        <v>703</v>
      </c>
      <c r="C114" s="79">
        <v>42668</v>
      </c>
      <c r="D114" s="69">
        <v>42579</v>
      </c>
      <c r="E114" s="79">
        <v>44216</v>
      </c>
      <c r="F114" s="68">
        <f t="shared" si="5"/>
        <v>44946</v>
      </c>
      <c r="G114" s="80" t="str">
        <f t="shared" ca="1" si="4"/>
        <v>OK</v>
      </c>
      <c r="H114" s="89" t="s">
        <v>50</v>
      </c>
      <c r="I114" s="71" t="s">
        <v>335</v>
      </c>
      <c r="J114" s="71" t="s">
        <v>211</v>
      </c>
      <c r="K114" s="71" t="s">
        <v>210</v>
      </c>
      <c r="L114" s="71">
        <v>46204</v>
      </c>
      <c r="M114" s="89" t="s">
        <v>1618</v>
      </c>
      <c r="N114" s="91" t="s">
        <v>1617</v>
      </c>
      <c r="O114" s="28"/>
    </row>
    <row r="115" spans="1:18">
      <c r="A115" s="31"/>
      <c r="B115" s="45" t="s">
        <v>259</v>
      </c>
      <c r="C115" s="46">
        <v>41444</v>
      </c>
      <c r="D115" s="46">
        <v>37672</v>
      </c>
      <c r="E115" s="79">
        <v>44000</v>
      </c>
      <c r="F115" s="68">
        <f t="shared" si="5"/>
        <v>44730</v>
      </c>
      <c r="G115" s="38" t="str">
        <f t="shared" ca="1" si="4"/>
        <v>OK</v>
      </c>
      <c r="H115" s="48" t="s">
        <v>614</v>
      </c>
      <c r="I115" s="48" t="s">
        <v>437</v>
      </c>
      <c r="J115" s="48" t="s">
        <v>211</v>
      </c>
      <c r="K115" s="48" t="s">
        <v>210</v>
      </c>
      <c r="L115" s="48">
        <v>46268</v>
      </c>
      <c r="M115" s="38" t="s">
        <v>879</v>
      </c>
      <c r="N115" s="41" t="s">
        <v>880</v>
      </c>
      <c r="O115" s="28"/>
    </row>
    <row r="116" spans="1:18">
      <c r="A116" s="31"/>
      <c r="B116" s="32" t="s">
        <v>1958</v>
      </c>
      <c r="C116" s="33">
        <v>44498</v>
      </c>
      <c r="D116" s="37">
        <v>44497</v>
      </c>
      <c r="E116" s="33"/>
      <c r="F116" s="46">
        <f t="shared" si="5"/>
        <v>45227</v>
      </c>
      <c r="G116" s="80" t="str">
        <f t="shared" ca="1" si="4"/>
        <v>OK</v>
      </c>
      <c r="H116" s="34" t="s">
        <v>79</v>
      </c>
      <c r="I116" s="34" t="s">
        <v>2119</v>
      </c>
      <c r="J116" s="43" t="s">
        <v>2120</v>
      </c>
      <c r="K116" s="32" t="s">
        <v>232</v>
      </c>
      <c r="L116" s="34">
        <v>41042</v>
      </c>
      <c r="M116" s="34" t="s">
        <v>2121</v>
      </c>
      <c r="N116" s="39" t="s">
        <v>2036</v>
      </c>
      <c r="O116" s="28"/>
    </row>
    <row r="117" spans="1:18">
      <c r="A117" s="31"/>
      <c r="B117" s="32" t="s">
        <v>1563</v>
      </c>
      <c r="C117" s="33">
        <v>44035</v>
      </c>
      <c r="D117" s="37">
        <v>44034</v>
      </c>
      <c r="E117" s="33"/>
      <c r="F117" s="46">
        <f t="shared" si="5"/>
        <v>44764</v>
      </c>
      <c r="G117" s="80" t="str">
        <f t="shared" ca="1" si="4"/>
        <v>OK</v>
      </c>
      <c r="H117" s="101" t="s">
        <v>614</v>
      </c>
      <c r="I117" s="34" t="s">
        <v>1595</v>
      </c>
      <c r="J117" s="43" t="s">
        <v>369</v>
      </c>
      <c r="K117" s="32" t="s">
        <v>226</v>
      </c>
      <c r="L117" s="34">
        <v>62701</v>
      </c>
      <c r="M117" s="34" t="s">
        <v>1596</v>
      </c>
      <c r="N117" s="105" t="s">
        <v>1490</v>
      </c>
    </row>
    <row r="118" spans="1:18" s="28" customFormat="1">
      <c r="A118" s="75"/>
      <c r="B118" s="64" t="s">
        <v>471</v>
      </c>
      <c r="C118" s="83">
        <v>41657</v>
      </c>
      <c r="D118" s="69">
        <v>41656</v>
      </c>
      <c r="E118" s="33">
        <v>44461</v>
      </c>
      <c r="F118" s="68">
        <f t="shared" si="5"/>
        <v>45191</v>
      </c>
      <c r="G118" s="58" t="str">
        <f t="shared" ca="1" si="4"/>
        <v>OK</v>
      </c>
      <c r="H118" s="81" t="s">
        <v>1298</v>
      </c>
      <c r="I118" s="81" t="s">
        <v>1414</v>
      </c>
      <c r="J118" s="92" t="s">
        <v>211</v>
      </c>
      <c r="K118" s="78" t="s">
        <v>210</v>
      </c>
      <c r="L118" s="81">
        <v>46216</v>
      </c>
      <c r="M118" s="71" t="s">
        <v>1632</v>
      </c>
      <c r="N118" s="84" t="s">
        <v>1631</v>
      </c>
    </row>
    <row r="119" spans="1:18">
      <c r="B119" s="45" t="s">
        <v>256</v>
      </c>
      <c r="C119" s="46">
        <v>41444</v>
      </c>
      <c r="D119" s="46">
        <v>37672</v>
      </c>
      <c r="E119" s="46">
        <v>44090</v>
      </c>
      <c r="F119" s="68">
        <f t="shared" si="5"/>
        <v>44820</v>
      </c>
      <c r="G119" s="38" t="str">
        <f t="shared" ca="1" si="4"/>
        <v>OK</v>
      </c>
      <c r="H119" s="38" t="s">
        <v>353</v>
      </c>
      <c r="I119" s="36" t="str">
        <f>"140 South Main  Suite 140"</f>
        <v>140 South Main  Suite 140</v>
      </c>
      <c r="J119" s="36" t="str">
        <f>"Akron"</f>
        <v>Akron</v>
      </c>
      <c r="K119" s="36" t="s">
        <v>299</v>
      </c>
      <c r="L119" s="36" t="str">
        <f>"44308"</f>
        <v>44308</v>
      </c>
      <c r="M119" s="38" t="s">
        <v>557</v>
      </c>
      <c r="N119" s="41" t="s">
        <v>71</v>
      </c>
      <c r="O119" s="28"/>
    </row>
    <row r="120" spans="1:18">
      <c r="A120" s="31"/>
      <c r="B120" s="44" t="s">
        <v>38</v>
      </c>
      <c r="C120" s="46">
        <v>39681</v>
      </c>
      <c r="D120" s="46">
        <v>39680</v>
      </c>
      <c r="E120" s="33">
        <v>44369</v>
      </c>
      <c r="F120" s="68">
        <f t="shared" si="5"/>
        <v>45099</v>
      </c>
      <c r="G120" s="51" t="str">
        <f t="shared" ca="1" si="4"/>
        <v>OK</v>
      </c>
      <c r="H120" s="38" t="s">
        <v>1897</v>
      </c>
      <c r="I120" s="38" t="s">
        <v>1898</v>
      </c>
      <c r="J120" s="38" t="s">
        <v>211</v>
      </c>
      <c r="K120" s="48" t="s">
        <v>210</v>
      </c>
      <c r="L120" s="48">
        <v>46219</v>
      </c>
      <c r="M120" s="38" t="s">
        <v>1899</v>
      </c>
      <c r="N120" s="41" t="s">
        <v>57</v>
      </c>
      <c r="O120" s="64"/>
      <c r="P120" s="64"/>
      <c r="Q120" s="64"/>
      <c r="R120" s="64"/>
    </row>
    <row r="121" spans="1:18">
      <c r="A121" s="31"/>
      <c r="B121" s="44" t="s">
        <v>391</v>
      </c>
      <c r="C121" s="46">
        <v>41444</v>
      </c>
      <c r="D121" s="46">
        <v>39167</v>
      </c>
      <c r="E121" s="46">
        <v>44090</v>
      </c>
      <c r="F121" s="68">
        <f t="shared" si="5"/>
        <v>44820</v>
      </c>
      <c r="G121" s="38" t="str">
        <f t="shared" ca="1" si="4"/>
        <v>OK</v>
      </c>
      <c r="H121" s="65" t="s">
        <v>614</v>
      </c>
      <c r="I121" s="61" t="s">
        <v>221</v>
      </c>
      <c r="J121" s="61" t="s">
        <v>222</v>
      </c>
      <c r="K121" s="61" t="s">
        <v>210</v>
      </c>
      <c r="L121" s="61">
        <v>47715</v>
      </c>
      <c r="M121" s="38" t="s">
        <v>1150</v>
      </c>
      <c r="N121" s="41"/>
      <c r="O121" s="64"/>
    </row>
    <row r="122" spans="1:18">
      <c r="A122" s="31"/>
      <c r="B122" s="32" t="s">
        <v>605</v>
      </c>
      <c r="C122" s="33">
        <v>43236</v>
      </c>
      <c r="D122" s="33">
        <v>42303</v>
      </c>
      <c r="E122" s="33">
        <v>44369</v>
      </c>
      <c r="F122" s="68">
        <f t="shared" si="5"/>
        <v>45099</v>
      </c>
      <c r="G122" s="51" t="str">
        <f t="shared" ca="1" si="4"/>
        <v>OK</v>
      </c>
      <c r="H122" s="34" t="s">
        <v>50</v>
      </c>
      <c r="I122" s="48" t="s">
        <v>335</v>
      </c>
      <c r="J122" s="34" t="s">
        <v>211</v>
      </c>
      <c r="K122" s="48" t="s">
        <v>309</v>
      </c>
      <c r="L122" s="34">
        <v>46204</v>
      </c>
      <c r="M122" s="34"/>
      <c r="N122" s="39" t="s">
        <v>608</v>
      </c>
      <c r="O122" s="28"/>
    </row>
    <row r="123" spans="1:18">
      <c r="A123" s="31"/>
      <c r="B123" s="44" t="s">
        <v>173</v>
      </c>
      <c r="C123" s="46">
        <v>41141</v>
      </c>
      <c r="D123" s="46">
        <v>39527</v>
      </c>
      <c r="E123" s="33">
        <v>44369</v>
      </c>
      <c r="F123" s="68">
        <f t="shared" si="5"/>
        <v>45099</v>
      </c>
      <c r="G123" s="38" t="str">
        <f t="shared" ca="1" si="4"/>
        <v>OK</v>
      </c>
      <c r="H123" s="48" t="s">
        <v>373</v>
      </c>
      <c r="I123" s="34" t="s">
        <v>1101</v>
      </c>
      <c r="J123" s="62" t="str">
        <f>"Fishers"</f>
        <v>Fishers</v>
      </c>
      <c r="K123" s="62" t="str">
        <f>"IN"</f>
        <v>IN</v>
      </c>
      <c r="L123" s="62" t="str">
        <f>"46038"</f>
        <v>46038</v>
      </c>
      <c r="M123" s="38" t="s">
        <v>542</v>
      </c>
      <c r="N123" s="41" t="s">
        <v>541</v>
      </c>
      <c r="O123" s="28"/>
    </row>
    <row r="124" spans="1:18" s="64" customFormat="1">
      <c r="A124" s="31"/>
      <c r="B124" s="44" t="s">
        <v>39</v>
      </c>
      <c r="C124" s="46">
        <v>43601</v>
      </c>
      <c r="D124" s="46">
        <v>43600</v>
      </c>
      <c r="E124" s="33">
        <v>44216</v>
      </c>
      <c r="F124" s="68">
        <f t="shared" si="5"/>
        <v>44946</v>
      </c>
      <c r="G124" s="51" t="str">
        <f t="shared" ca="1" si="4"/>
        <v>OK</v>
      </c>
      <c r="H124" s="38" t="s">
        <v>137</v>
      </c>
      <c r="I124" s="38" t="s">
        <v>55</v>
      </c>
      <c r="J124" s="38" t="s">
        <v>211</v>
      </c>
      <c r="K124" s="48" t="s">
        <v>210</v>
      </c>
      <c r="L124" s="48">
        <v>46204</v>
      </c>
      <c r="M124" s="38" t="s">
        <v>266</v>
      </c>
      <c r="N124" s="41" t="s">
        <v>58</v>
      </c>
      <c r="O124" s="28"/>
      <c r="P124" s="28"/>
      <c r="Q124" s="24"/>
      <c r="R124" s="24"/>
    </row>
    <row r="125" spans="1:18">
      <c r="A125" s="31"/>
      <c r="B125" s="45" t="s">
        <v>272</v>
      </c>
      <c r="C125" s="46">
        <v>41444</v>
      </c>
      <c r="D125" s="46">
        <v>37511</v>
      </c>
      <c r="E125" s="33">
        <v>43845</v>
      </c>
      <c r="F125" s="68">
        <f t="shared" si="5"/>
        <v>44576</v>
      </c>
      <c r="G125" s="38" t="str">
        <f t="shared" ca="1" si="4"/>
        <v>OK</v>
      </c>
      <c r="H125" s="48" t="s">
        <v>374</v>
      </c>
      <c r="I125" s="48" t="s">
        <v>941</v>
      </c>
      <c r="J125" s="48" t="s">
        <v>211</v>
      </c>
      <c r="K125" s="48" t="s">
        <v>210</v>
      </c>
      <c r="L125" s="48">
        <v>46216</v>
      </c>
      <c r="M125" s="48" t="s">
        <v>589</v>
      </c>
      <c r="N125" s="40" t="s">
        <v>942</v>
      </c>
      <c r="O125" s="28"/>
    </row>
    <row r="126" spans="1:18">
      <c r="A126" s="31"/>
      <c r="B126" s="32" t="s">
        <v>718</v>
      </c>
      <c r="C126" s="33">
        <v>42303</v>
      </c>
      <c r="D126" s="33">
        <v>42303</v>
      </c>
      <c r="E126" s="33">
        <v>44369</v>
      </c>
      <c r="F126" s="68">
        <f t="shared" si="5"/>
        <v>45099</v>
      </c>
      <c r="G126" s="51" t="str">
        <f t="shared" ca="1" si="4"/>
        <v>OK</v>
      </c>
      <c r="H126" s="34" t="s">
        <v>522</v>
      </c>
      <c r="I126" s="34" t="s">
        <v>611</v>
      </c>
      <c r="J126" s="34" t="s">
        <v>301</v>
      </c>
      <c r="K126" s="48" t="s">
        <v>210</v>
      </c>
      <c r="L126" s="34">
        <v>46140</v>
      </c>
      <c r="M126" s="34" t="s">
        <v>169</v>
      </c>
      <c r="N126" s="39" t="s">
        <v>719</v>
      </c>
      <c r="O126" s="28"/>
      <c r="P126" s="28"/>
    </row>
    <row r="127" spans="1:18">
      <c r="A127" s="31"/>
      <c r="B127" s="32" t="s">
        <v>392</v>
      </c>
      <c r="C127" s="34" t="s">
        <v>698</v>
      </c>
      <c r="D127" s="37">
        <v>43361</v>
      </c>
      <c r="E127" s="33">
        <v>44090</v>
      </c>
      <c r="F127" s="68">
        <f t="shared" si="5"/>
        <v>44820</v>
      </c>
      <c r="G127" s="65" t="str">
        <f t="shared" ca="1" si="4"/>
        <v>OK</v>
      </c>
      <c r="H127" s="38" t="s">
        <v>52</v>
      </c>
      <c r="I127" s="34" t="s">
        <v>1424</v>
      </c>
      <c r="J127" s="34" t="s">
        <v>211</v>
      </c>
      <c r="K127" s="48" t="s">
        <v>210</v>
      </c>
      <c r="L127" s="34">
        <v>46240</v>
      </c>
      <c r="M127" s="34" t="s">
        <v>279</v>
      </c>
      <c r="N127" s="39" t="s">
        <v>1825</v>
      </c>
      <c r="O127" s="64"/>
      <c r="P127" s="28"/>
    </row>
    <row r="128" spans="1:18" ht="15">
      <c r="A128" s="31"/>
      <c r="B128" s="44" t="s">
        <v>394</v>
      </c>
      <c r="C128" s="46">
        <v>41444</v>
      </c>
      <c r="D128" s="46">
        <v>40045</v>
      </c>
      <c r="E128" s="33">
        <v>44216</v>
      </c>
      <c r="F128" s="68">
        <f t="shared" si="5"/>
        <v>44946</v>
      </c>
      <c r="G128" s="51" t="str">
        <f t="shared" ca="1" si="4"/>
        <v>OK</v>
      </c>
      <c r="H128" s="108" t="s">
        <v>1826</v>
      </c>
      <c r="I128" s="36" t="s">
        <v>1385</v>
      </c>
      <c r="J128" s="38" t="s">
        <v>211</v>
      </c>
      <c r="K128" s="48" t="s">
        <v>210</v>
      </c>
      <c r="L128" s="48">
        <v>46204</v>
      </c>
      <c r="M128" s="38" t="s">
        <v>1824</v>
      </c>
      <c r="N128" s="41" t="s">
        <v>558</v>
      </c>
      <c r="O128" s="28"/>
    </row>
    <row r="129" spans="1:18">
      <c r="A129" s="75"/>
      <c r="B129" s="78" t="s">
        <v>1309</v>
      </c>
      <c r="C129" s="81" t="s">
        <v>698</v>
      </c>
      <c r="D129" s="69">
        <v>42485</v>
      </c>
      <c r="E129" s="33">
        <v>44369</v>
      </c>
      <c r="F129" s="68">
        <f t="shared" si="5"/>
        <v>45099</v>
      </c>
      <c r="G129" s="80" t="str">
        <f t="shared" ca="1" si="4"/>
        <v>OK</v>
      </c>
      <c r="H129" s="81" t="s">
        <v>51</v>
      </c>
      <c r="I129" s="58" t="s">
        <v>54</v>
      </c>
      <c r="J129" s="77" t="s">
        <v>84</v>
      </c>
      <c r="K129" s="71" t="s">
        <v>210</v>
      </c>
      <c r="L129" s="77">
        <v>47591</v>
      </c>
      <c r="M129" s="81" t="s">
        <v>661</v>
      </c>
      <c r="N129" s="82" t="s">
        <v>662</v>
      </c>
      <c r="O129" s="64"/>
    </row>
    <row r="130" spans="1:18">
      <c r="A130" s="31"/>
      <c r="B130" s="32" t="s">
        <v>233</v>
      </c>
      <c r="C130" s="34" t="s">
        <v>698</v>
      </c>
      <c r="D130" s="37">
        <v>43025</v>
      </c>
      <c r="E130" s="33">
        <v>44369</v>
      </c>
      <c r="F130" s="68">
        <f t="shared" si="5"/>
        <v>45099</v>
      </c>
      <c r="G130" s="38" t="str">
        <f t="shared" ref="G130:G193" ca="1" si="6">IF(B130="","",IF(F130&lt;TODAY(),"Expired","OK"))</f>
        <v>OK</v>
      </c>
      <c r="H130" s="34" t="s">
        <v>799</v>
      </c>
      <c r="I130" s="61" t="s">
        <v>1155</v>
      </c>
      <c r="J130" s="66" t="s">
        <v>235</v>
      </c>
      <c r="K130" s="63" t="s">
        <v>236</v>
      </c>
      <c r="L130" s="61">
        <v>48917</v>
      </c>
      <c r="M130" s="34" t="s">
        <v>1156</v>
      </c>
      <c r="N130" s="39" t="s">
        <v>1157</v>
      </c>
      <c r="O130" s="28"/>
    </row>
    <row r="131" spans="1:18">
      <c r="A131" s="31"/>
      <c r="B131" s="50" t="s">
        <v>537</v>
      </c>
      <c r="C131" s="34" t="s">
        <v>698</v>
      </c>
      <c r="D131" s="46">
        <v>41319</v>
      </c>
      <c r="E131" s="46">
        <v>44090</v>
      </c>
      <c r="F131" s="68">
        <f t="shared" si="5"/>
        <v>44820</v>
      </c>
      <c r="G131" s="51" t="str">
        <f t="shared" ca="1" si="6"/>
        <v>OK</v>
      </c>
      <c r="H131" s="38" t="s">
        <v>81</v>
      </c>
      <c r="I131" s="35" t="str">
        <f>"6808 Odana Road, Suite 200"</f>
        <v>6808 Odana Road, Suite 200</v>
      </c>
      <c r="J131" s="35" t="str">
        <f>"Madison"</f>
        <v>Madison</v>
      </c>
      <c r="K131" s="35" t="str">
        <f>"WI"</f>
        <v>WI</v>
      </c>
      <c r="L131" s="35" t="str">
        <f>"53719"</f>
        <v>53719</v>
      </c>
      <c r="M131" s="38" t="s">
        <v>1039</v>
      </c>
      <c r="N131" s="41" t="s">
        <v>1040</v>
      </c>
      <c r="O131" s="64"/>
    </row>
    <row r="132" spans="1:18" ht="15">
      <c r="A132" s="31"/>
      <c r="B132" s="32" t="s">
        <v>1548</v>
      </c>
      <c r="C132" s="33" t="s">
        <v>698</v>
      </c>
      <c r="D132" s="37">
        <v>44034</v>
      </c>
      <c r="E132" s="33"/>
      <c r="F132" s="46">
        <f t="shared" si="5"/>
        <v>44764</v>
      </c>
      <c r="G132" s="80" t="str">
        <f t="shared" ca="1" si="6"/>
        <v>OK</v>
      </c>
      <c r="H132" s="101" t="s">
        <v>51</v>
      </c>
      <c r="I132" s="34" t="s">
        <v>54</v>
      </c>
      <c r="J132" s="43" t="s">
        <v>84</v>
      </c>
      <c r="K132" s="32" t="s">
        <v>309</v>
      </c>
      <c r="L132" s="34">
        <v>47591</v>
      </c>
      <c r="M132" s="34"/>
      <c r="N132" s="105" t="s">
        <v>1478</v>
      </c>
      <c r="O132" s="20"/>
    </row>
    <row r="133" spans="1:18">
      <c r="A133" s="31"/>
      <c r="B133" s="32" t="s">
        <v>630</v>
      </c>
      <c r="C133" s="33">
        <v>42486</v>
      </c>
      <c r="D133" s="37">
        <v>42485</v>
      </c>
      <c r="E133" s="79">
        <v>44000</v>
      </c>
      <c r="F133" s="68">
        <f t="shared" si="5"/>
        <v>44730</v>
      </c>
      <c r="G133" s="51" t="str">
        <f t="shared" ca="1" si="6"/>
        <v>OK</v>
      </c>
      <c r="H133" s="34" t="s">
        <v>52</v>
      </c>
      <c r="I133" s="34" t="s">
        <v>1424</v>
      </c>
      <c r="J133" s="34" t="s">
        <v>211</v>
      </c>
      <c r="K133" s="48" t="s">
        <v>210</v>
      </c>
      <c r="L133" s="34">
        <v>46240</v>
      </c>
      <c r="M133" s="48" t="s">
        <v>279</v>
      </c>
      <c r="N133" s="39" t="s">
        <v>1179</v>
      </c>
      <c r="O133" s="64"/>
    </row>
    <row r="134" spans="1:18">
      <c r="A134" s="31"/>
      <c r="B134" s="32" t="s">
        <v>984</v>
      </c>
      <c r="C134" s="34" t="s">
        <v>698</v>
      </c>
      <c r="D134" s="37">
        <v>43235</v>
      </c>
      <c r="E134" s="33">
        <v>44090</v>
      </c>
      <c r="F134" s="68">
        <f t="shared" si="5"/>
        <v>44820</v>
      </c>
      <c r="G134" s="38" t="str">
        <f t="shared" ca="1" si="6"/>
        <v>OK</v>
      </c>
      <c r="H134" s="38" t="s">
        <v>339</v>
      </c>
      <c r="I134" s="71" t="s">
        <v>427</v>
      </c>
      <c r="J134" s="38" t="s">
        <v>214</v>
      </c>
      <c r="K134" s="48" t="s">
        <v>210</v>
      </c>
      <c r="L134" s="48">
        <v>46601</v>
      </c>
      <c r="M134" s="34"/>
      <c r="N134" s="39" t="s">
        <v>985</v>
      </c>
      <c r="O134" s="64"/>
    </row>
    <row r="135" spans="1:18">
      <c r="A135" s="31"/>
      <c r="B135" s="44" t="s">
        <v>395</v>
      </c>
      <c r="C135" s="46">
        <v>41444</v>
      </c>
      <c r="D135" s="46">
        <v>40045</v>
      </c>
      <c r="E135" s="33">
        <v>44216</v>
      </c>
      <c r="F135" s="68">
        <f t="shared" si="5"/>
        <v>44946</v>
      </c>
      <c r="G135" s="51" t="str">
        <f t="shared" ca="1" si="6"/>
        <v>OK</v>
      </c>
      <c r="H135" s="38" t="s">
        <v>1842</v>
      </c>
      <c r="I135" s="38" t="s">
        <v>1325</v>
      </c>
      <c r="J135" s="38" t="s">
        <v>211</v>
      </c>
      <c r="K135" s="48" t="s">
        <v>210</v>
      </c>
      <c r="L135" s="48">
        <v>46240</v>
      </c>
      <c r="M135" s="38" t="s">
        <v>19</v>
      </c>
      <c r="N135" s="41" t="s">
        <v>579</v>
      </c>
      <c r="O135" s="64"/>
    </row>
    <row r="136" spans="1:18" ht="15.75">
      <c r="A136" s="31"/>
      <c r="B136" s="50" t="s">
        <v>534</v>
      </c>
      <c r="C136" s="33">
        <v>41962</v>
      </c>
      <c r="D136" s="37">
        <v>41962</v>
      </c>
      <c r="E136" s="33">
        <v>43495</v>
      </c>
      <c r="F136" s="69">
        <f t="shared" si="5"/>
        <v>44226</v>
      </c>
      <c r="G136" s="65" t="str">
        <f t="shared" ca="1" si="6"/>
        <v>Expired</v>
      </c>
      <c r="H136" s="34" t="s">
        <v>1298</v>
      </c>
      <c r="I136" s="61" t="s">
        <v>1414</v>
      </c>
      <c r="J136" s="61" t="s">
        <v>211</v>
      </c>
      <c r="K136" s="61" t="s">
        <v>210</v>
      </c>
      <c r="L136" s="61">
        <v>46216</v>
      </c>
      <c r="M136" s="38" t="s">
        <v>1807</v>
      </c>
      <c r="N136" s="29" t="s">
        <v>1808</v>
      </c>
      <c r="O136" s="16" t="s">
        <v>463</v>
      </c>
    </row>
    <row r="137" spans="1:18">
      <c r="A137" s="75"/>
      <c r="B137" s="78" t="s">
        <v>1103</v>
      </c>
      <c r="C137" s="79">
        <v>43362</v>
      </c>
      <c r="D137" s="69">
        <v>43361</v>
      </c>
      <c r="E137" s="79">
        <v>44090</v>
      </c>
      <c r="F137" s="68">
        <f t="shared" si="5"/>
        <v>44820</v>
      </c>
      <c r="G137" s="80" t="str">
        <f t="shared" ca="1" si="6"/>
        <v>OK</v>
      </c>
      <c r="H137" s="58" t="s">
        <v>258</v>
      </c>
      <c r="I137" s="106" t="s">
        <v>334</v>
      </c>
      <c r="J137" s="48" t="s">
        <v>211</v>
      </c>
      <c r="K137" s="48" t="s">
        <v>210</v>
      </c>
      <c r="L137" s="48">
        <v>46204</v>
      </c>
      <c r="M137" s="81" t="s">
        <v>1787</v>
      </c>
      <c r="N137" s="82" t="s">
        <v>1654</v>
      </c>
      <c r="O137" s="64"/>
    </row>
    <row r="138" spans="1:18">
      <c r="A138" s="31"/>
      <c r="B138" s="32" t="s">
        <v>1574</v>
      </c>
      <c r="C138" s="33">
        <v>44035</v>
      </c>
      <c r="D138" s="37" t="s">
        <v>698</v>
      </c>
      <c r="E138" s="33">
        <v>44035</v>
      </c>
      <c r="F138" s="46">
        <f t="shared" si="5"/>
        <v>44765</v>
      </c>
      <c r="G138" s="80" t="str">
        <f t="shared" ca="1" si="6"/>
        <v>OK</v>
      </c>
      <c r="H138" s="81" t="s">
        <v>698</v>
      </c>
      <c r="I138" s="81" t="s">
        <v>698</v>
      </c>
      <c r="J138" s="81" t="s">
        <v>698</v>
      </c>
      <c r="K138" s="81" t="s">
        <v>698</v>
      </c>
      <c r="L138" s="81" t="s">
        <v>698</v>
      </c>
      <c r="M138" s="53"/>
      <c r="N138" s="105" t="s">
        <v>1499</v>
      </c>
      <c r="O138" s="28"/>
      <c r="P138" s="64"/>
      <c r="Q138" s="64"/>
      <c r="R138" s="64"/>
    </row>
    <row r="139" spans="1:18">
      <c r="A139" s="31"/>
      <c r="B139" s="32" t="s">
        <v>1959</v>
      </c>
      <c r="C139" s="33">
        <v>44498</v>
      </c>
      <c r="D139" s="37">
        <v>44497</v>
      </c>
      <c r="E139" s="33"/>
      <c r="F139" s="46">
        <f t="shared" si="5"/>
        <v>45227</v>
      </c>
      <c r="G139" s="80" t="str">
        <f t="shared" ca="1" si="6"/>
        <v>OK</v>
      </c>
      <c r="H139" s="34" t="s">
        <v>365</v>
      </c>
      <c r="I139" s="34" t="s">
        <v>2122</v>
      </c>
      <c r="J139" s="43" t="s">
        <v>242</v>
      </c>
      <c r="K139" s="32" t="s">
        <v>210</v>
      </c>
      <c r="L139" s="34">
        <v>47265</v>
      </c>
      <c r="M139" s="34" t="s">
        <v>243</v>
      </c>
      <c r="N139" s="29" t="s">
        <v>2037</v>
      </c>
      <c r="O139" s="64"/>
      <c r="P139" s="62"/>
      <c r="Q139" s="64"/>
      <c r="R139" s="64"/>
    </row>
    <row r="140" spans="1:18">
      <c r="A140" s="31"/>
      <c r="B140" s="32" t="s">
        <v>986</v>
      </c>
      <c r="C140" s="33">
        <v>43236</v>
      </c>
      <c r="D140" s="37">
        <v>43235</v>
      </c>
      <c r="E140" s="33">
        <v>44090</v>
      </c>
      <c r="F140" s="68">
        <f t="shared" si="5"/>
        <v>44820</v>
      </c>
      <c r="G140" s="38" t="str">
        <f t="shared" ca="1" si="6"/>
        <v>OK</v>
      </c>
      <c r="H140" s="34" t="s">
        <v>102</v>
      </c>
      <c r="I140" s="31" t="str">
        <f>"853 W 80th Place"</f>
        <v>853 W 80th Place</v>
      </c>
      <c r="J140" s="31" t="str">
        <f>"Merrillville"</f>
        <v>Merrillville</v>
      </c>
      <c r="K140" s="31" t="str">
        <f>"IN"</f>
        <v>IN</v>
      </c>
      <c r="L140" s="31" t="str">
        <f>"46410"</f>
        <v>46410</v>
      </c>
      <c r="M140" s="34"/>
      <c r="N140" s="39" t="s">
        <v>987</v>
      </c>
      <c r="O140" s="64"/>
      <c r="P140" s="64"/>
      <c r="Q140" s="64"/>
      <c r="R140" s="64"/>
    </row>
    <row r="141" spans="1:18">
      <c r="A141" s="31"/>
      <c r="B141" s="44" t="s">
        <v>174</v>
      </c>
      <c r="C141" s="46">
        <v>41141</v>
      </c>
      <c r="D141" s="46">
        <v>39527</v>
      </c>
      <c r="E141" s="79">
        <v>44000</v>
      </c>
      <c r="F141" s="68">
        <f t="shared" si="5"/>
        <v>44730</v>
      </c>
      <c r="G141" s="38" t="str">
        <f t="shared" ca="1" si="6"/>
        <v>OK</v>
      </c>
      <c r="H141" s="35" t="str">
        <f>"Orbis Environmental Consulting"</f>
        <v>Orbis Environmental Consulting</v>
      </c>
      <c r="I141" s="35" t="str">
        <f>"PO Box 10235"</f>
        <v>PO Box 10235</v>
      </c>
      <c r="J141" s="35" t="str">
        <f>"South Bend"</f>
        <v>South Bend</v>
      </c>
      <c r="K141" s="35" t="str">
        <f>"IN"</f>
        <v>IN</v>
      </c>
      <c r="L141" s="35" t="str">
        <f>"46680"</f>
        <v>46680</v>
      </c>
      <c r="M141" s="38" t="s">
        <v>1041</v>
      </c>
      <c r="N141" s="41" t="s">
        <v>1042</v>
      </c>
      <c r="O141" s="64"/>
    </row>
    <row r="142" spans="1:18" ht="15.75">
      <c r="A142" s="31"/>
      <c r="B142" s="32" t="s">
        <v>1345</v>
      </c>
      <c r="C142" s="33">
        <v>43727</v>
      </c>
      <c r="D142" s="37">
        <v>43726</v>
      </c>
      <c r="E142" s="33">
        <v>44461</v>
      </c>
      <c r="F142" s="69">
        <f t="shared" si="5"/>
        <v>45191</v>
      </c>
      <c r="G142" s="65" t="str">
        <f t="shared" ca="1" si="6"/>
        <v>OK</v>
      </c>
      <c r="H142" s="34" t="s">
        <v>614</v>
      </c>
      <c r="I142" s="34" t="s">
        <v>221</v>
      </c>
      <c r="J142" s="43" t="s">
        <v>222</v>
      </c>
      <c r="K142" s="32" t="s">
        <v>120</v>
      </c>
      <c r="L142" s="34">
        <v>47715</v>
      </c>
      <c r="M142" s="34" t="s">
        <v>1346</v>
      </c>
      <c r="N142" s="39" t="s">
        <v>1347</v>
      </c>
      <c r="O142" s="16" t="s">
        <v>463</v>
      </c>
    </row>
    <row r="143" spans="1:18">
      <c r="A143" s="31"/>
      <c r="B143" s="45" t="s">
        <v>326</v>
      </c>
      <c r="C143" s="46">
        <v>39153</v>
      </c>
      <c r="D143" s="46">
        <v>38576</v>
      </c>
      <c r="E143" s="33">
        <v>44216</v>
      </c>
      <c r="F143" s="68">
        <f t="shared" si="5"/>
        <v>44946</v>
      </c>
      <c r="G143" s="38" t="str">
        <f t="shared" ca="1" si="6"/>
        <v>OK</v>
      </c>
      <c r="H143" s="48" t="s">
        <v>614</v>
      </c>
      <c r="I143" s="48" t="s">
        <v>221</v>
      </c>
      <c r="J143" s="48" t="s">
        <v>222</v>
      </c>
      <c r="K143" s="48" t="s">
        <v>210</v>
      </c>
      <c r="L143" s="48">
        <v>47715</v>
      </c>
      <c r="M143" s="48" t="s">
        <v>223</v>
      </c>
      <c r="N143" s="40" t="s">
        <v>1077</v>
      </c>
      <c r="O143" s="64"/>
    </row>
    <row r="144" spans="1:18">
      <c r="A144" s="31"/>
      <c r="B144" s="32" t="s">
        <v>1960</v>
      </c>
      <c r="C144" s="34" t="s">
        <v>698</v>
      </c>
      <c r="D144" s="37">
        <v>44497</v>
      </c>
      <c r="E144" s="33"/>
      <c r="F144" s="46">
        <f t="shared" si="5"/>
        <v>45227</v>
      </c>
      <c r="G144" s="80" t="str">
        <f t="shared" ca="1" si="6"/>
        <v>OK</v>
      </c>
      <c r="H144" s="34" t="s">
        <v>397</v>
      </c>
      <c r="I144" s="34" t="s">
        <v>2123</v>
      </c>
      <c r="J144" s="43" t="s">
        <v>294</v>
      </c>
      <c r="K144" s="32" t="s">
        <v>226</v>
      </c>
      <c r="L144" s="34">
        <v>60631</v>
      </c>
      <c r="M144" s="34" t="s">
        <v>2124</v>
      </c>
      <c r="N144" s="39" t="s">
        <v>2038</v>
      </c>
      <c r="O144" s="28"/>
    </row>
    <row r="145" spans="1:18">
      <c r="A145" s="75"/>
      <c r="B145" s="78" t="s">
        <v>816</v>
      </c>
      <c r="C145" s="79">
        <v>42916</v>
      </c>
      <c r="D145" s="69">
        <v>42915</v>
      </c>
      <c r="E145" s="33">
        <v>44369</v>
      </c>
      <c r="F145" s="68">
        <f t="shared" si="5"/>
        <v>45099</v>
      </c>
      <c r="G145" s="80" t="str">
        <f t="shared" ca="1" si="6"/>
        <v>OK</v>
      </c>
      <c r="H145" s="81" t="s">
        <v>817</v>
      </c>
      <c r="I145" s="81" t="s">
        <v>875</v>
      </c>
      <c r="J145" s="92" t="s">
        <v>113</v>
      </c>
      <c r="K145" s="71" t="s">
        <v>210</v>
      </c>
      <c r="L145" s="81">
        <v>46016</v>
      </c>
      <c r="M145" s="81" t="s">
        <v>876</v>
      </c>
      <c r="N145" s="82" t="s">
        <v>818</v>
      </c>
      <c r="O145" s="15"/>
      <c r="P145" s="64"/>
      <c r="Q145" s="64"/>
      <c r="R145" s="64"/>
    </row>
    <row r="146" spans="1:18">
      <c r="A146" s="31"/>
      <c r="B146" s="45" t="s">
        <v>141</v>
      </c>
      <c r="C146" s="46">
        <v>40627</v>
      </c>
      <c r="D146" s="46">
        <v>38751</v>
      </c>
      <c r="E146" s="33">
        <v>44461</v>
      </c>
      <c r="F146" s="68">
        <f t="shared" si="5"/>
        <v>45191</v>
      </c>
      <c r="G146" s="38" t="str">
        <f t="shared" ca="1" si="6"/>
        <v>OK</v>
      </c>
      <c r="H146" s="48" t="s">
        <v>154</v>
      </c>
      <c r="I146" s="48" t="s">
        <v>103</v>
      </c>
      <c r="J146" s="48" t="s">
        <v>143</v>
      </c>
      <c r="K146" s="48" t="s">
        <v>210</v>
      </c>
      <c r="L146" s="48">
        <v>47274</v>
      </c>
      <c r="M146" s="48" t="s">
        <v>144</v>
      </c>
      <c r="N146" s="40" t="s">
        <v>83</v>
      </c>
      <c r="O146" s="64"/>
      <c r="P146" s="64"/>
      <c r="Q146" s="64"/>
      <c r="R146" s="64"/>
    </row>
    <row r="147" spans="1:18">
      <c r="A147" s="31"/>
      <c r="B147" s="32" t="s">
        <v>737</v>
      </c>
      <c r="C147" s="33">
        <v>42668</v>
      </c>
      <c r="D147" s="37">
        <v>42667</v>
      </c>
      <c r="E147" s="33">
        <v>44090</v>
      </c>
      <c r="F147" s="68">
        <f t="shared" si="5"/>
        <v>44820</v>
      </c>
      <c r="G147" s="51" t="str">
        <f t="shared" ca="1" si="6"/>
        <v>OK</v>
      </c>
      <c r="H147" s="34" t="s">
        <v>738</v>
      </c>
      <c r="I147" s="35" t="str">
        <f>"1475 E Woodfield Rd Ste 600"</f>
        <v>1475 E Woodfield Rd Ste 600</v>
      </c>
      <c r="J147" s="35" t="str">
        <f>"Schaumburg"</f>
        <v>Schaumburg</v>
      </c>
      <c r="K147" s="35" t="s">
        <v>226</v>
      </c>
      <c r="L147" s="35" t="str">
        <f>"60173"</f>
        <v>60173</v>
      </c>
      <c r="M147" s="34" t="s">
        <v>1043</v>
      </c>
      <c r="N147" s="39" t="s">
        <v>739</v>
      </c>
      <c r="O147" s="64"/>
      <c r="P147" s="64"/>
      <c r="Q147" s="64"/>
      <c r="R147" s="64"/>
    </row>
    <row r="148" spans="1:18">
      <c r="A148" s="75"/>
      <c r="B148" s="78" t="s">
        <v>1334</v>
      </c>
      <c r="C148" s="79">
        <v>43727</v>
      </c>
      <c r="D148" s="69">
        <v>43726</v>
      </c>
      <c r="E148" s="33">
        <v>44461</v>
      </c>
      <c r="F148" s="69">
        <f t="shared" si="5"/>
        <v>45191</v>
      </c>
      <c r="G148" s="76" t="str">
        <f t="shared" ca="1" si="6"/>
        <v>OK</v>
      </c>
      <c r="H148" s="58" t="s">
        <v>351</v>
      </c>
      <c r="I148" s="52" t="s">
        <v>1075</v>
      </c>
      <c r="J148" s="48" t="s">
        <v>211</v>
      </c>
      <c r="K148" s="48" t="s">
        <v>210</v>
      </c>
      <c r="L148" s="48">
        <v>46240</v>
      </c>
      <c r="M148" s="81" t="s">
        <v>260</v>
      </c>
      <c r="N148" s="82" t="s">
        <v>1624</v>
      </c>
      <c r="O148" s="28"/>
      <c r="P148" s="64"/>
      <c r="Q148" s="64"/>
      <c r="R148" s="64"/>
    </row>
    <row r="149" spans="1:18">
      <c r="A149" s="31"/>
      <c r="B149" s="32" t="s">
        <v>1173</v>
      </c>
      <c r="C149" s="33">
        <v>43601</v>
      </c>
      <c r="D149" s="37">
        <v>43600</v>
      </c>
      <c r="E149" s="33">
        <v>43600</v>
      </c>
      <c r="F149" s="46">
        <f t="shared" ref="F149:F212" si="7">IF(B149="","",IF(E149="",DATE(YEAR(D149)+2,MONTH(D149),DAY(D149)),DATE(YEAR(E149)+2,MONTH(E149),DAY(E149))))</f>
        <v>44331</v>
      </c>
      <c r="G149" s="51" t="str">
        <f t="shared" ca="1" si="6"/>
        <v>Expired</v>
      </c>
      <c r="H149" s="53" t="s">
        <v>460</v>
      </c>
      <c r="I149" s="36" t="str">
        <f>"300 South Meridian Street"</f>
        <v>300 South Meridian Street</v>
      </c>
      <c r="J149" s="36" t="str">
        <f>"Indianapolis"</f>
        <v>Indianapolis</v>
      </c>
      <c r="K149" s="36" t="str">
        <f>"IN"</f>
        <v>IN</v>
      </c>
      <c r="L149" s="36" t="str">
        <f>"46225"</f>
        <v>46225</v>
      </c>
      <c r="M149" s="53" t="s">
        <v>1889</v>
      </c>
      <c r="N149" s="74" t="s">
        <v>1890</v>
      </c>
      <c r="O149" s="28"/>
      <c r="P149" s="64"/>
      <c r="Q149" s="64"/>
      <c r="R149" s="64"/>
    </row>
    <row r="150" spans="1:18" s="64" customFormat="1" ht="15">
      <c r="A150" s="31"/>
      <c r="B150" s="32" t="s">
        <v>1105</v>
      </c>
      <c r="C150" s="33">
        <v>43362</v>
      </c>
      <c r="D150" s="37">
        <v>43600</v>
      </c>
      <c r="E150" s="33">
        <v>43600</v>
      </c>
      <c r="F150" s="46">
        <f t="shared" si="7"/>
        <v>44331</v>
      </c>
      <c r="G150" s="51" t="str">
        <f t="shared" ca="1" si="6"/>
        <v>Expired</v>
      </c>
      <c r="H150" s="108" t="s">
        <v>1826</v>
      </c>
      <c r="I150" s="36" t="s">
        <v>1385</v>
      </c>
      <c r="J150" s="43" t="s">
        <v>211</v>
      </c>
      <c r="K150" s="32" t="s">
        <v>210</v>
      </c>
      <c r="L150" s="34">
        <v>46204</v>
      </c>
      <c r="M150" s="34" t="s">
        <v>1106</v>
      </c>
      <c r="N150" s="39" t="s">
        <v>1107</v>
      </c>
      <c r="O150" s="28"/>
    </row>
    <row r="151" spans="1:18">
      <c r="A151" s="31"/>
      <c r="B151" s="32" t="s">
        <v>1667</v>
      </c>
      <c r="C151" s="33">
        <v>44133</v>
      </c>
      <c r="D151" s="37">
        <v>44132</v>
      </c>
      <c r="E151" s="33"/>
      <c r="F151" s="46">
        <f t="shared" si="7"/>
        <v>44862</v>
      </c>
      <c r="G151" s="80" t="str">
        <f t="shared" ca="1" si="6"/>
        <v>OK</v>
      </c>
      <c r="H151" s="53" t="s">
        <v>1760</v>
      </c>
      <c r="I151" s="34" t="s">
        <v>1772</v>
      </c>
      <c r="J151" s="43" t="s">
        <v>1773</v>
      </c>
      <c r="K151" s="32" t="s">
        <v>210</v>
      </c>
      <c r="L151" s="34">
        <v>47172</v>
      </c>
      <c r="M151" s="34" t="s">
        <v>1774</v>
      </c>
      <c r="N151" s="105" t="s">
        <v>1717</v>
      </c>
      <c r="O151" s="64"/>
    </row>
    <row r="152" spans="1:18">
      <c r="A152" s="31"/>
      <c r="B152" s="32" t="s">
        <v>1569</v>
      </c>
      <c r="C152" s="33">
        <v>44035</v>
      </c>
      <c r="D152" s="37">
        <v>44034</v>
      </c>
      <c r="E152" s="33"/>
      <c r="F152" s="46">
        <f t="shared" si="7"/>
        <v>44764</v>
      </c>
      <c r="G152" s="80" t="str">
        <f t="shared" ca="1" si="6"/>
        <v>OK</v>
      </c>
      <c r="H152" s="101" t="s">
        <v>1513</v>
      </c>
      <c r="I152" s="34" t="s">
        <v>1600</v>
      </c>
      <c r="J152" s="43" t="s">
        <v>21</v>
      </c>
      <c r="K152" s="32" t="s">
        <v>210</v>
      </c>
      <c r="L152" s="34">
        <v>47306</v>
      </c>
      <c r="M152" s="34" t="s">
        <v>1601</v>
      </c>
      <c r="N152" s="105" t="s">
        <v>1494</v>
      </c>
      <c r="O152" s="28"/>
    </row>
    <row r="153" spans="1:18">
      <c r="A153" s="31"/>
      <c r="B153" s="32" t="s">
        <v>639</v>
      </c>
      <c r="C153" s="34" t="s">
        <v>698</v>
      </c>
      <c r="D153" s="37">
        <v>42485</v>
      </c>
      <c r="E153" s="33">
        <v>44090</v>
      </c>
      <c r="F153" s="68">
        <f t="shared" si="7"/>
        <v>44820</v>
      </c>
      <c r="G153" s="51" t="str">
        <f t="shared" ca="1" si="6"/>
        <v>OK</v>
      </c>
      <c r="H153" s="34" t="s">
        <v>664</v>
      </c>
      <c r="I153" s="34" t="s">
        <v>665</v>
      </c>
      <c r="J153" s="34" t="s">
        <v>387</v>
      </c>
      <c r="K153" s="48" t="s">
        <v>210</v>
      </c>
      <c r="L153" s="34">
        <v>46818</v>
      </c>
      <c r="M153" s="34"/>
      <c r="N153" s="39" t="s">
        <v>669</v>
      </c>
      <c r="O153" s="64"/>
    </row>
    <row r="154" spans="1:18">
      <c r="A154" s="31"/>
      <c r="B154" s="44" t="s">
        <v>337</v>
      </c>
      <c r="C154" s="46">
        <v>41002</v>
      </c>
      <c r="D154" s="46">
        <v>40402</v>
      </c>
      <c r="E154" s="33">
        <v>44369</v>
      </c>
      <c r="F154" s="68">
        <f t="shared" si="7"/>
        <v>45099</v>
      </c>
      <c r="G154" s="51" t="str">
        <f t="shared" ca="1" si="6"/>
        <v>OK</v>
      </c>
      <c r="H154" s="38" t="s">
        <v>340</v>
      </c>
      <c r="I154" s="38" t="s">
        <v>341</v>
      </c>
      <c r="J154" s="38" t="s">
        <v>952</v>
      </c>
      <c r="K154" s="48" t="s">
        <v>210</v>
      </c>
      <c r="L154" s="48">
        <v>46216</v>
      </c>
      <c r="M154" s="38" t="s">
        <v>953</v>
      </c>
      <c r="N154" s="41" t="s">
        <v>802</v>
      </c>
      <c r="O154" s="28"/>
    </row>
    <row r="155" spans="1:18">
      <c r="A155" s="31"/>
      <c r="B155" s="45" t="s">
        <v>939</v>
      </c>
      <c r="C155" s="46">
        <v>41444</v>
      </c>
      <c r="D155" s="46">
        <v>38576</v>
      </c>
      <c r="E155" s="33">
        <v>44216</v>
      </c>
      <c r="F155" s="68">
        <f t="shared" si="7"/>
        <v>44946</v>
      </c>
      <c r="G155" s="38" t="str">
        <f t="shared" ca="1" si="6"/>
        <v>OK</v>
      </c>
      <c r="H155" s="48" t="s">
        <v>460</v>
      </c>
      <c r="I155" s="36" t="str">
        <f>"300 South Meridian Street"</f>
        <v>300 South Meridian Street</v>
      </c>
      <c r="J155" s="36" t="str">
        <f>"Indianapolis"</f>
        <v>Indianapolis</v>
      </c>
      <c r="K155" s="36" t="str">
        <f>"IN"</f>
        <v>IN</v>
      </c>
      <c r="L155" s="36" t="str">
        <f>"46225"</f>
        <v>46225</v>
      </c>
      <c r="M155" s="48" t="s">
        <v>571</v>
      </c>
      <c r="N155" s="41" t="s">
        <v>940</v>
      </c>
      <c r="O155" s="64"/>
    </row>
    <row r="156" spans="1:18">
      <c r="A156" s="31"/>
      <c r="B156" s="45" t="s">
        <v>1535</v>
      </c>
      <c r="C156" s="33">
        <v>44035</v>
      </c>
      <c r="D156" s="37">
        <v>44034</v>
      </c>
      <c r="E156" s="33"/>
      <c r="F156" s="46">
        <f t="shared" si="7"/>
        <v>44764</v>
      </c>
      <c r="G156" s="80" t="str">
        <f t="shared" ca="1" si="6"/>
        <v>OK</v>
      </c>
      <c r="H156" s="38" t="s">
        <v>50</v>
      </c>
      <c r="I156" s="48" t="s">
        <v>335</v>
      </c>
      <c r="J156" s="43" t="s">
        <v>211</v>
      </c>
      <c r="K156" s="32" t="s">
        <v>210</v>
      </c>
      <c r="L156" s="34">
        <v>46204</v>
      </c>
      <c r="M156" s="34"/>
      <c r="N156" s="105" t="s">
        <v>1465</v>
      </c>
      <c r="O156" s="28"/>
    </row>
    <row r="157" spans="1:18">
      <c r="A157" s="75"/>
      <c r="B157" s="57" t="s">
        <v>327</v>
      </c>
      <c r="C157" s="68">
        <v>41584</v>
      </c>
      <c r="D157" s="68">
        <v>41011</v>
      </c>
      <c r="E157" s="33">
        <v>44369</v>
      </c>
      <c r="F157" s="68">
        <f t="shared" si="7"/>
        <v>45099</v>
      </c>
      <c r="G157" s="58" t="str">
        <f t="shared" ca="1" si="6"/>
        <v>OK</v>
      </c>
      <c r="H157" s="58" t="s">
        <v>722</v>
      </c>
      <c r="I157" s="48" t="s">
        <v>1864</v>
      </c>
      <c r="J157" s="71" t="s">
        <v>211</v>
      </c>
      <c r="K157" s="71" t="s">
        <v>210</v>
      </c>
      <c r="L157" s="71">
        <v>46250</v>
      </c>
      <c r="M157" s="71" t="s">
        <v>731</v>
      </c>
      <c r="N157" s="86" t="s">
        <v>725</v>
      </c>
      <c r="O157" s="28"/>
    </row>
    <row r="158" spans="1:18">
      <c r="A158" s="31"/>
      <c r="B158" s="32" t="s">
        <v>640</v>
      </c>
      <c r="C158" s="34" t="s">
        <v>698</v>
      </c>
      <c r="D158" s="37">
        <v>42485</v>
      </c>
      <c r="E158" s="33">
        <v>43845</v>
      </c>
      <c r="F158" s="68">
        <f t="shared" si="7"/>
        <v>44576</v>
      </c>
      <c r="G158" s="51" t="str">
        <f t="shared" ca="1" si="6"/>
        <v>OK</v>
      </c>
      <c r="H158" s="38" t="s">
        <v>9</v>
      </c>
      <c r="I158" s="53" t="s">
        <v>2146</v>
      </c>
      <c r="J158" s="38" t="s">
        <v>17</v>
      </c>
      <c r="K158" s="48" t="s">
        <v>210</v>
      </c>
      <c r="L158" s="48">
        <v>46350</v>
      </c>
      <c r="M158" s="34" t="s">
        <v>653</v>
      </c>
      <c r="N158" s="39" t="s">
        <v>654</v>
      </c>
      <c r="O158" s="64"/>
    </row>
    <row r="159" spans="1:18">
      <c r="A159" s="31"/>
      <c r="B159" s="32" t="s">
        <v>1865</v>
      </c>
      <c r="C159" s="107">
        <v>41141</v>
      </c>
      <c r="D159" s="107">
        <v>39527</v>
      </c>
      <c r="E159" s="33">
        <v>44369</v>
      </c>
      <c r="F159" s="107">
        <f t="shared" si="7"/>
        <v>45099</v>
      </c>
      <c r="G159" s="100" t="str">
        <f t="shared" ca="1" si="6"/>
        <v>OK</v>
      </c>
      <c r="H159" s="100" t="s">
        <v>29</v>
      </c>
      <c r="I159" s="81" t="s">
        <v>610</v>
      </c>
      <c r="J159" s="53" t="s">
        <v>142</v>
      </c>
      <c r="K159" s="53" t="s">
        <v>210</v>
      </c>
      <c r="L159" s="53">
        <v>47933</v>
      </c>
      <c r="M159" s="100"/>
      <c r="N159" s="39" t="s">
        <v>1866</v>
      </c>
      <c r="O159" s="28"/>
    </row>
    <row r="160" spans="1:18">
      <c r="A160" s="31"/>
      <c r="B160" s="32" t="s">
        <v>1381</v>
      </c>
      <c r="C160" s="33">
        <v>43727</v>
      </c>
      <c r="D160" s="37">
        <v>43726</v>
      </c>
      <c r="E160" s="33">
        <v>44369</v>
      </c>
      <c r="F160" s="69">
        <f t="shared" si="7"/>
        <v>45099</v>
      </c>
      <c r="G160" s="65" t="str">
        <f t="shared" ca="1" si="6"/>
        <v>OK</v>
      </c>
      <c r="H160" s="34" t="s">
        <v>460</v>
      </c>
      <c r="I160" s="36" t="str">
        <f>"300 South Meridian Street"</f>
        <v>300 South Meridian Street</v>
      </c>
      <c r="J160" s="36" t="str">
        <f>"Indianapolis"</f>
        <v>Indianapolis</v>
      </c>
      <c r="K160" s="36" t="str">
        <f>"IN"</f>
        <v>IN</v>
      </c>
      <c r="L160" s="36" t="str">
        <f>"46225"</f>
        <v>46225</v>
      </c>
      <c r="M160" s="34" t="s">
        <v>1382</v>
      </c>
      <c r="N160" s="39" t="s">
        <v>1383</v>
      </c>
      <c r="O160" s="64"/>
    </row>
    <row r="161" spans="1:18">
      <c r="A161" s="31"/>
      <c r="B161" s="32" t="s">
        <v>516</v>
      </c>
      <c r="C161" s="33">
        <v>43601</v>
      </c>
      <c r="D161" s="37">
        <v>41962</v>
      </c>
      <c r="E161" s="33">
        <v>44369</v>
      </c>
      <c r="F161" s="68">
        <f t="shared" si="7"/>
        <v>45099</v>
      </c>
      <c r="G161" s="65" t="str">
        <f t="shared" ca="1" si="6"/>
        <v>OK</v>
      </c>
      <c r="H161" s="38" t="s">
        <v>373</v>
      </c>
      <c r="I161" s="34" t="s">
        <v>1101</v>
      </c>
      <c r="J161" s="62" t="str">
        <f>"Fishers"</f>
        <v>Fishers</v>
      </c>
      <c r="K161" s="62" t="str">
        <f>"IN"</f>
        <v>IN</v>
      </c>
      <c r="L161" s="62" t="str">
        <f>"46038"</f>
        <v>46038</v>
      </c>
      <c r="M161" s="34" t="s">
        <v>888</v>
      </c>
      <c r="N161" s="40" t="s">
        <v>1310</v>
      </c>
      <c r="O161" s="64"/>
      <c r="Q161" s="24"/>
      <c r="R161" s="24"/>
    </row>
    <row r="162" spans="1:18">
      <c r="A162" s="31"/>
      <c r="B162" s="32" t="s">
        <v>1214</v>
      </c>
      <c r="C162" s="33">
        <v>43601</v>
      </c>
      <c r="D162" s="37">
        <v>43600</v>
      </c>
      <c r="E162" s="79">
        <v>44090</v>
      </c>
      <c r="F162" s="46">
        <f t="shared" si="7"/>
        <v>44820</v>
      </c>
      <c r="G162" s="51" t="str">
        <f t="shared" ca="1" si="6"/>
        <v>OK</v>
      </c>
      <c r="H162" s="38" t="s">
        <v>52</v>
      </c>
      <c r="I162" s="34" t="s">
        <v>1424</v>
      </c>
      <c r="J162" s="34" t="s">
        <v>211</v>
      </c>
      <c r="K162" s="48" t="s">
        <v>210</v>
      </c>
      <c r="L162" s="34">
        <v>46240</v>
      </c>
      <c r="M162" s="34"/>
      <c r="N162" s="39" t="s">
        <v>1215</v>
      </c>
      <c r="O162" s="28"/>
    </row>
    <row r="163" spans="1:18">
      <c r="A163" s="31"/>
      <c r="B163" s="32" t="s">
        <v>631</v>
      </c>
      <c r="C163" s="33">
        <v>42486</v>
      </c>
      <c r="D163" s="37">
        <v>42485</v>
      </c>
      <c r="E163" s="33">
        <v>44461</v>
      </c>
      <c r="F163" s="68">
        <f t="shared" si="7"/>
        <v>45191</v>
      </c>
      <c r="G163" s="51" t="str">
        <f t="shared" ca="1" si="6"/>
        <v>OK</v>
      </c>
      <c r="H163" s="34" t="s">
        <v>1903</v>
      </c>
      <c r="I163" s="48" t="s">
        <v>1905</v>
      </c>
      <c r="J163" s="48" t="s">
        <v>1906</v>
      </c>
      <c r="K163" s="48" t="s">
        <v>1907</v>
      </c>
      <c r="L163" s="61">
        <v>77380</v>
      </c>
      <c r="M163" s="53" t="s">
        <v>1908</v>
      </c>
      <c r="N163" s="74" t="s">
        <v>1904</v>
      </c>
      <c r="O163" s="28"/>
    </row>
    <row r="164" spans="1:18">
      <c r="A164" s="31"/>
      <c r="B164" s="32" t="s">
        <v>1185</v>
      </c>
      <c r="C164" s="33">
        <v>43524</v>
      </c>
      <c r="D164" s="37">
        <v>43524</v>
      </c>
      <c r="E164" s="33">
        <v>44090</v>
      </c>
      <c r="F164" s="68">
        <f t="shared" si="7"/>
        <v>44820</v>
      </c>
      <c r="G164" s="51" t="str">
        <f t="shared" ca="1" si="6"/>
        <v>OK</v>
      </c>
      <c r="H164" s="38" t="s">
        <v>50</v>
      </c>
      <c r="I164" s="48" t="s">
        <v>335</v>
      </c>
      <c r="J164" s="48" t="s">
        <v>211</v>
      </c>
      <c r="K164" s="48" t="s">
        <v>210</v>
      </c>
      <c r="L164" s="48">
        <v>46204</v>
      </c>
      <c r="M164" s="34"/>
      <c r="N164" s="39" t="s">
        <v>1650</v>
      </c>
      <c r="O164" s="64"/>
    </row>
    <row r="165" spans="1:18">
      <c r="A165" s="31"/>
      <c r="B165" s="32" t="s">
        <v>744</v>
      </c>
      <c r="C165" s="33" t="s">
        <v>698</v>
      </c>
      <c r="D165" s="37">
        <v>42667</v>
      </c>
      <c r="E165" s="33">
        <v>44369</v>
      </c>
      <c r="F165" s="37">
        <f t="shared" si="7"/>
        <v>45099</v>
      </c>
      <c r="G165" s="30" t="str">
        <f t="shared" ca="1" si="6"/>
        <v>OK</v>
      </c>
      <c r="H165" s="38" t="s">
        <v>81</v>
      </c>
      <c r="I165" s="35" t="str">
        <f>"6808 Odana Road, Suite 200"</f>
        <v>6808 Odana Road, Suite 200</v>
      </c>
      <c r="J165" s="35" t="str">
        <f>"Madison"</f>
        <v>Madison</v>
      </c>
      <c r="K165" s="35" t="str">
        <f>"WI"</f>
        <v>WI</v>
      </c>
      <c r="L165" s="35" t="str">
        <f>"53719"</f>
        <v>53719</v>
      </c>
      <c r="M165" s="34" t="s">
        <v>745</v>
      </c>
      <c r="N165" s="39" t="s">
        <v>746</v>
      </c>
      <c r="O165" s="64"/>
      <c r="P165" s="64"/>
      <c r="Q165" s="64"/>
      <c r="R165" s="64"/>
    </row>
    <row r="166" spans="1:18">
      <c r="A166" s="31"/>
      <c r="B166" s="32" t="s">
        <v>747</v>
      </c>
      <c r="C166" s="33">
        <v>42668</v>
      </c>
      <c r="D166" s="37">
        <v>42667</v>
      </c>
      <c r="E166" s="33">
        <v>44090</v>
      </c>
      <c r="F166" s="37">
        <f t="shared" si="7"/>
        <v>44820</v>
      </c>
      <c r="G166" s="30" t="str">
        <f t="shared" ca="1" si="6"/>
        <v>OK</v>
      </c>
      <c r="H166" s="34" t="s">
        <v>51</v>
      </c>
      <c r="I166" s="38" t="s">
        <v>54</v>
      </c>
      <c r="J166" s="38" t="s">
        <v>84</v>
      </c>
      <c r="K166" s="48" t="s">
        <v>210</v>
      </c>
      <c r="L166" s="48">
        <v>47591</v>
      </c>
      <c r="M166" s="34" t="s">
        <v>1044</v>
      </c>
      <c r="N166" s="39" t="s">
        <v>748</v>
      </c>
      <c r="O166" s="64"/>
    </row>
    <row r="167" spans="1:18">
      <c r="A167" s="31"/>
      <c r="B167" s="32" t="s">
        <v>1546</v>
      </c>
      <c r="C167" s="33">
        <v>44035</v>
      </c>
      <c r="D167" s="37">
        <v>44034</v>
      </c>
      <c r="E167" s="33"/>
      <c r="F167" s="46">
        <f t="shared" si="7"/>
        <v>44764</v>
      </c>
      <c r="G167" s="80" t="str">
        <f t="shared" ca="1" si="6"/>
        <v>OK</v>
      </c>
      <c r="H167" s="58" t="s">
        <v>52</v>
      </c>
      <c r="I167" s="34" t="s">
        <v>1424</v>
      </c>
      <c r="J167" s="43" t="s">
        <v>211</v>
      </c>
      <c r="K167" s="32" t="s">
        <v>309</v>
      </c>
      <c r="L167" s="34">
        <v>46240</v>
      </c>
      <c r="M167" s="34"/>
      <c r="N167" s="105" t="s">
        <v>1476</v>
      </c>
      <c r="O167" s="64"/>
    </row>
    <row r="168" spans="1:18">
      <c r="A168" s="31"/>
      <c r="B168" s="32" t="s">
        <v>1335</v>
      </c>
      <c r="C168" s="33">
        <v>43727</v>
      </c>
      <c r="D168" s="37">
        <v>43726</v>
      </c>
      <c r="E168" s="33">
        <v>44216</v>
      </c>
      <c r="F168" s="69">
        <f t="shared" si="7"/>
        <v>44946</v>
      </c>
      <c r="G168" s="65" t="str">
        <f t="shared" ca="1" si="6"/>
        <v>OK</v>
      </c>
      <c r="H168" s="53" t="s">
        <v>1759</v>
      </c>
      <c r="I168" s="34" t="s">
        <v>1336</v>
      </c>
      <c r="J168" s="43" t="s">
        <v>1337</v>
      </c>
      <c r="K168" s="32" t="s">
        <v>304</v>
      </c>
      <c r="L168" s="34">
        <v>53217</v>
      </c>
      <c r="M168" s="34" t="s">
        <v>1338</v>
      </c>
      <c r="N168" s="39" t="s">
        <v>1339</v>
      </c>
    </row>
    <row r="169" spans="1:18">
      <c r="A169" s="31"/>
      <c r="B169" s="32" t="s">
        <v>1961</v>
      </c>
      <c r="C169" s="33">
        <v>44498</v>
      </c>
      <c r="D169" s="37">
        <v>44497</v>
      </c>
      <c r="E169" s="33"/>
      <c r="F169" s="46">
        <f t="shared" si="7"/>
        <v>45227</v>
      </c>
      <c r="G169" s="80" t="str">
        <f t="shared" ca="1" si="6"/>
        <v>OK</v>
      </c>
      <c r="H169" s="34" t="s">
        <v>799</v>
      </c>
      <c r="I169" s="34" t="s">
        <v>2125</v>
      </c>
      <c r="J169" s="43" t="s">
        <v>294</v>
      </c>
      <c r="K169" s="32" t="s">
        <v>226</v>
      </c>
      <c r="L169" s="34">
        <v>60602</v>
      </c>
      <c r="M169" s="34" t="s">
        <v>2126</v>
      </c>
      <c r="N169" s="39" t="s">
        <v>2039</v>
      </c>
      <c r="O169" s="28"/>
    </row>
    <row r="170" spans="1:18">
      <c r="A170" s="31"/>
      <c r="B170" s="32" t="s">
        <v>1962</v>
      </c>
      <c r="C170" s="33">
        <v>44498</v>
      </c>
      <c r="D170" s="37">
        <v>44497</v>
      </c>
      <c r="E170" s="33"/>
      <c r="F170" s="46">
        <f t="shared" si="7"/>
        <v>45227</v>
      </c>
      <c r="G170" s="80" t="str">
        <f t="shared" ca="1" si="6"/>
        <v>OK</v>
      </c>
      <c r="H170" s="34" t="s">
        <v>351</v>
      </c>
      <c r="I170" s="52" t="s">
        <v>1075</v>
      </c>
      <c r="J170" s="48" t="s">
        <v>211</v>
      </c>
      <c r="K170" s="48" t="s">
        <v>210</v>
      </c>
      <c r="L170" s="48">
        <v>46240</v>
      </c>
      <c r="M170" s="34" t="s">
        <v>260</v>
      </c>
      <c r="N170" s="39" t="s">
        <v>2040</v>
      </c>
      <c r="O170" s="28"/>
      <c r="P170" s="64"/>
      <c r="Q170" s="64"/>
      <c r="R170" s="64"/>
    </row>
    <row r="171" spans="1:18" ht="15">
      <c r="A171" s="31"/>
      <c r="B171" s="32" t="s">
        <v>1384</v>
      </c>
      <c r="C171" s="33">
        <v>43727</v>
      </c>
      <c r="D171" s="37">
        <v>43726</v>
      </c>
      <c r="E171" s="33"/>
      <c r="F171" s="69">
        <f t="shared" si="7"/>
        <v>44457</v>
      </c>
      <c r="G171" s="65" t="str">
        <f t="shared" ca="1" si="6"/>
        <v>Expired</v>
      </c>
      <c r="H171" s="108" t="s">
        <v>1826</v>
      </c>
      <c r="I171" s="36" t="s">
        <v>1385</v>
      </c>
      <c r="J171" s="43" t="s">
        <v>211</v>
      </c>
      <c r="K171" s="32" t="s">
        <v>210</v>
      </c>
      <c r="L171" s="34">
        <v>46204</v>
      </c>
      <c r="M171" s="34" t="s">
        <v>769</v>
      </c>
      <c r="N171" s="39" t="s">
        <v>1386</v>
      </c>
      <c r="O171" s="64"/>
    </row>
    <row r="172" spans="1:18">
      <c r="A172" s="31"/>
      <c r="B172" s="32" t="s">
        <v>1963</v>
      </c>
      <c r="C172" s="33">
        <v>44498</v>
      </c>
      <c r="D172" s="37">
        <v>44497</v>
      </c>
      <c r="E172" s="33"/>
      <c r="F172" s="46">
        <f t="shared" si="7"/>
        <v>45227</v>
      </c>
      <c r="G172" s="80" t="str">
        <f t="shared" ca="1" si="6"/>
        <v>OK</v>
      </c>
      <c r="H172" s="34" t="s">
        <v>367</v>
      </c>
      <c r="I172" s="34" t="s">
        <v>1589</v>
      </c>
      <c r="J172" s="43" t="s">
        <v>211</v>
      </c>
      <c r="K172" s="32" t="s">
        <v>210</v>
      </c>
      <c r="L172" s="34">
        <v>46278</v>
      </c>
      <c r="M172" s="34" t="s">
        <v>213</v>
      </c>
      <c r="N172" s="29" t="s">
        <v>2041</v>
      </c>
      <c r="O172" s="64"/>
      <c r="P172" s="64"/>
      <c r="Q172" s="64"/>
      <c r="R172" s="64"/>
    </row>
    <row r="173" spans="1:18" s="64" customFormat="1">
      <c r="A173" s="31"/>
      <c r="B173" s="44" t="s">
        <v>396</v>
      </c>
      <c r="C173" s="46">
        <v>41444</v>
      </c>
      <c r="D173" s="46">
        <v>40045</v>
      </c>
      <c r="E173" s="46">
        <v>43719</v>
      </c>
      <c r="F173" s="68">
        <f t="shared" si="7"/>
        <v>44450</v>
      </c>
      <c r="G173" s="51" t="str">
        <f t="shared" ca="1" si="6"/>
        <v>Expired</v>
      </c>
      <c r="H173" s="48" t="s">
        <v>363</v>
      </c>
      <c r="I173" s="48" t="s">
        <v>364</v>
      </c>
      <c r="J173" s="36" t="str">
        <f>"South Bend"</f>
        <v>South Bend</v>
      </c>
      <c r="K173" s="36" t="str">
        <f>"IN"</f>
        <v>IN</v>
      </c>
      <c r="L173" s="36" t="str">
        <f>"46615"</f>
        <v>46615</v>
      </c>
      <c r="M173" s="38" t="s">
        <v>1859</v>
      </c>
      <c r="N173" s="41" t="s">
        <v>18</v>
      </c>
      <c r="O173" s="28"/>
    </row>
    <row r="174" spans="1:18" s="64" customFormat="1">
      <c r="A174" s="31"/>
      <c r="B174" s="45" t="s">
        <v>264</v>
      </c>
      <c r="C174" s="46">
        <v>41444</v>
      </c>
      <c r="D174" s="46">
        <v>37672</v>
      </c>
      <c r="E174" s="33">
        <v>44369</v>
      </c>
      <c r="F174" s="68">
        <f t="shared" si="7"/>
        <v>45099</v>
      </c>
      <c r="G174" s="38" t="str">
        <f t="shared" ca="1" si="6"/>
        <v>OK</v>
      </c>
      <c r="H174" s="38" t="s">
        <v>72</v>
      </c>
      <c r="I174" s="38" t="s">
        <v>532</v>
      </c>
      <c r="J174" s="38" t="s">
        <v>211</v>
      </c>
      <c r="K174" s="38" t="s">
        <v>210</v>
      </c>
      <c r="L174" s="38">
        <v>46204</v>
      </c>
      <c r="M174" s="38" t="s">
        <v>231</v>
      </c>
      <c r="N174" s="41" t="s">
        <v>559</v>
      </c>
      <c r="O174" s="28"/>
    </row>
    <row r="175" spans="1:18" s="64" customFormat="1">
      <c r="A175" s="31"/>
      <c r="B175" s="32" t="s">
        <v>819</v>
      </c>
      <c r="C175" s="33">
        <v>42916</v>
      </c>
      <c r="D175" s="37">
        <v>42915</v>
      </c>
      <c r="E175" s="33">
        <v>44090</v>
      </c>
      <c r="F175" s="68">
        <f t="shared" si="7"/>
        <v>44820</v>
      </c>
      <c r="G175" s="51" t="str">
        <f t="shared" ca="1" si="6"/>
        <v>OK</v>
      </c>
      <c r="H175" s="34" t="s">
        <v>359</v>
      </c>
      <c r="I175" s="58" t="s">
        <v>11</v>
      </c>
      <c r="J175" s="71" t="s">
        <v>360</v>
      </c>
      <c r="K175" s="71" t="s">
        <v>210</v>
      </c>
      <c r="L175" s="71">
        <v>46077</v>
      </c>
      <c r="M175" s="34" t="s">
        <v>361</v>
      </c>
      <c r="N175" s="39" t="s">
        <v>820</v>
      </c>
    </row>
    <row r="176" spans="1:18" s="64" customFormat="1">
      <c r="A176" s="75"/>
      <c r="B176" s="59" t="s">
        <v>478</v>
      </c>
      <c r="C176" s="73">
        <v>41320</v>
      </c>
      <c r="D176" s="69">
        <v>41319</v>
      </c>
      <c r="E176" s="33">
        <v>44216</v>
      </c>
      <c r="F176" s="68">
        <f t="shared" si="7"/>
        <v>44946</v>
      </c>
      <c r="G176" s="76" t="str">
        <f t="shared" ca="1" si="6"/>
        <v>OK</v>
      </c>
      <c r="H176" s="101" t="s">
        <v>614</v>
      </c>
      <c r="I176" s="71" t="s">
        <v>221</v>
      </c>
      <c r="J176" s="71" t="s">
        <v>222</v>
      </c>
      <c r="K176" s="48" t="s">
        <v>210</v>
      </c>
      <c r="L176" s="71">
        <v>47715</v>
      </c>
      <c r="M176" s="71" t="s">
        <v>1327</v>
      </c>
      <c r="N176" s="84" t="s">
        <v>1328</v>
      </c>
      <c r="O176" s="28"/>
    </row>
    <row r="177" spans="1:18" s="64" customFormat="1">
      <c r="A177" s="31"/>
      <c r="B177" s="52" t="s">
        <v>549</v>
      </c>
      <c r="C177" s="33">
        <v>43236</v>
      </c>
      <c r="D177" s="46">
        <v>41584</v>
      </c>
      <c r="E177" s="33">
        <v>44369</v>
      </c>
      <c r="F177" s="69">
        <f t="shared" si="7"/>
        <v>45099</v>
      </c>
      <c r="G177" s="65" t="str">
        <f t="shared" ca="1" si="6"/>
        <v>OK</v>
      </c>
      <c r="H177" s="61" t="s">
        <v>468</v>
      </c>
      <c r="I177" s="48" t="s">
        <v>553</v>
      </c>
      <c r="J177" s="61" t="s">
        <v>481</v>
      </c>
      <c r="K177" s="61" t="s">
        <v>226</v>
      </c>
      <c r="L177" s="61">
        <v>62220</v>
      </c>
      <c r="M177" s="48" t="s">
        <v>491</v>
      </c>
      <c r="N177" s="40" t="s">
        <v>593</v>
      </c>
      <c r="O177" s="28"/>
    </row>
    <row r="178" spans="1:18" s="64" customFormat="1">
      <c r="A178" s="31"/>
      <c r="B178" s="32" t="s">
        <v>1348</v>
      </c>
      <c r="C178" s="33">
        <v>43727</v>
      </c>
      <c r="D178" s="37">
        <v>43726</v>
      </c>
      <c r="E178" s="33">
        <v>44369</v>
      </c>
      <c r="F178" s="69">
        <f t="shared" si="7"/>
        <v>45099</v>
      </c>
      <c r="G178" s="65" t="str">
        <f t="shared" ca="1" si="6"/>
        <v>OK</v>
      </c>
      <c r="H178" s="34" t="s">
        <v>614</v>
      </c>
      <c r="I178" s="34" t="s">
        <v>221</v>
      </c>
      <c r="J178" s="43" t="s">
        <v>222</v>
      </c>
      <c r="K178" s="48" t="s">
        <v>210</v>
      </c>
      <c r="L178" s="34">
        <v>47715</v>
      </c>
      <c r="M178" s="34" t="s">
        <v>1346</v>
      </c>
      <c r="N178" s="39" t="s">
        <v>1349</v>
      </c>
    </row>
    <row r="179" spans="1:18" s="64" customFormat="1">
      <c r="A179" s="31"/>
      <c r="B179" s="32" t="s">
        <v>779</v>
      </c>
      <c r="C179" s="33">
        <v>42668</v>
      </c>
      <c r="D179" s="37">
        <v>42667</v>
      </c>
      <c r="E179" s="33">
        <v>44498</v>
      </c>
      <c r="F179" s="68">
        <f t="shared" si="7"/>
        <v>45228</v>
      </c>
      <c r="G179" s="65" t="str">
        <f t="shared" ca="1" si="6"/>
        <v>OK</v>
      </c>
      <c r="H179" s="38" t="s">
        <v>50</v>
      </c>
      <c r="I179" s="48" t="s">
        <v>335</v>
      </c>
      <c r="J179" s="43" t="s">
        <v>780</v>
      </c>
      <c r="K179" s="48" t="s">
        <v>309</v>
      </c>
      <c r="L179" s="34">
        <v>46204</v>
      </c>
      <c r="M179" s="34"/>
      <c r="N179" s="39" t="s">
        <v>781</v>
      </c>
      <c r="O179" s="28"/>
    </row>
    <row r="180" spans="1:18" s="64" customFormat="1">
      <c r="A180" s="31"/>
      <c r="B180" s="32" t="s">
        <v>821</v>
      </c>
      <c r="C180" s="33">
        <v>42916</v>
      </c>
      <c r="D180" s="37">
        <v>42915</v>
      </c>
      <c r="E180" s="33">
        <v>44369</v>
      </c>
      <c r="F180" s="68">
        <f t="shared" si="7"/>
        <v>45099</v>
      </c>
      <c r="G180" s="51" t="str">
        <f t="shared" ca="1" si="6"/>
        <v>OK</v>
      </c>
      <c r="H180" s="38" t="s">
        <v>373</v>
      </c>
      <c r="I180" s="34" t="s">
        <v>1101</v>
      </c>
      <c r="J180" s="43" t="s">
        <v>1102</v>
      </c>
      <c r="K180" s="48" t="s">
        <v>210</v>
      </c>
      <c r="L180" s="34">
        <v>46038</v>
      </c>
      <c r="M180" s="34" t="s">
        <v>1656</v>
      </c>
      <c r="N180" s="39" t="s">
        <v>1657</v>
      </c>
      <c r="P180" s="28"/>
      <c r="Q180" s="28"/>
      <c r="R180" s="28"/>
    </row>
    <row r="181" spans="1:18" s="64" customFormat="1">
      <c r="A181" s="31"/>
      <c r="B181" s="52" t="s">
        <v>80</v>
      </c>
      <c r="C181" s="46">
        <v>41444</v>
      </c>
      <c r="D181" s="46">
        <v>38751</v>
      </c>
      <c r="E181" s="79">
        <v>44000</v>
      </c>
      <c r="F181" s="68">
        <f t="shared" si="7"/>
        <v>44730</v>
      </c>
      <c r="G181" s="38" t="str">
        <f t="shared" ca="1" si="6"/>
        <v>OK</v>
      </c>
      <c r="H181" s="38" t="s">
        <v>81</v>
      </c>
      <c r="I181" s="35" t="str">
        <f>"6808 Odana Road, Suite 200"</f>
        <v>6808 Odana Road, Suite 200</v>
      </c>
      <c r="J181" s="35" t="str">
        <f>"Madison"</f>
        <v>Madison</v>
      </c>
      <c r="K181" s="35" t="str">
        <f>"WI"</f>
        <v>WI</v>
      </c>
      <c r="L181" s="35" t="str">
        <f>"53719"</f>
        <v>53719</v>
      </c>
      <c r="M181" s="38" t="s">
        <v>745</v>
      </c>
      <c r="N181" s="41" t="s">
        <v>87</v>
      </c>
      <c r="O181" s="28"/>
      <c r="P181" s="28"/>
      <c r="Q181" s="28"/>
      <c r="R181" s="28"/>
    </row>
    <row r="182" spans="1:18" s="64" customFormat="1">
      <c r="A182" s="31"/>
      <c r="B182" s="32" t="s">
        <v>1668</v>
      </c>
      <c r="C182" s="33">
        <v>44133</v>
      </c>
      <c r="D182" s="37">
        <v>44132</v>
      </c>
      <c r="E182" s="33"/>
      <c r="F182" s="46">
        <f t="shared" si="7"/>
        <v>44862</v>
      </c>
      <c r="G182" s="80" t="str">
        <f t="shared" ca="1" si="6"/>
        <v>OK</v>
      </c>
      <c r="H182" s="53" t="s">
        <v>373</v>
      </c>
      <c r="I182" s="34" t="s">
        <v>1101</v>
      </c>
      <c r="J182" s="43" t="s">
        <v>1102</v>
      </c>
      <c r="K182" s="32" t="s">
        <v>210</v>
      </c>
      <c r="L182" s="34">
        <v>46038</v>
      </c>
      <c r="M182" s="34" t="s">
        <v>1777</v>
      </c>
      <c r="N182" s="105" t="s">
        <v>1718</v>
      </c>
      <c r="O182" s="28"/>
      <c r="P182" s="28"/>
      <c r="Q182" s="28"/>
      <c r="R182" s="28"/>
    </row>
    <row r="183" spans="1:18" s="64" customFormat="1">
      <c r="A183" s="31"/>
      <c r="B183" s="45" t="s">
        <v>91</v>
      </c>
      <c r="C183" s="46">
        <v>41320</v>
      </c>
      <c r="D183" s="46">
        <v>39919</v>
      </c>
      <c r="E183" s="33">
        <v>44216</v>
      </c>
      <c r="F183" s="68">
        <f t="shared" si="7"/>
        <v>44946</v>
      </c>
      <c r="G183" s="38" t="str">
        <f t="shared" ca="1" si="6"/>
        <v>OK</v>
      </c>
      <c r="H183" s="34" t="s">
        <v>1809</v>
      </c>
      <c r="I183" s="61" t="s">
        <v>1871</v>
      </c>
      <c r="J183" s="43" t="s">
        <v>211</v>
      </c>
      <c r="K183" s="32" t="s">
        <v>210</v>
      </c>
      <c r="L183" s="34">
        <v>46203</v>
      </c>
      <c r="M183" s="53" t="s">
        <v>1434</v>
      </c>
      <c r="N183" s="41" t="s">
        <v>1817</v>
      </c>
      <c r="O183" s="28"/>
      <c r="P183" s="28"/>
      <c r="Q183" s="28"/>
      <c r="R183" s="28"/>
    </row>
    <row r="184" spans="1:18" s="64" customFormat="1">
      <c r="A184" s="31"/>
      <c r="B184" s="32" t="s">
        <v>469</v>
      </c>
      <c r="C184" s="34" t="s">
        <v>698</v>
      </c>
      <c r="D184" s="46">
        <v>41584</v>
      </c>
      <c r="E184" s="46">
        <v>44090</v>
      </c>
      <c r="F184" s="69">
        <f t="shared" si="7"/>
        <v>44820</v>
      </c>
      <c r="G184" s="65" t="str">
        <f t="shared" ca="1" si="6"/>
        <v>OK</v>
      </c>
      <c r="H184" s="48" t="s">
        <v>166</v>
      </c>
      <c r="I184" s="36" t="s">
        <v>800</v>
      </c>
      <c r="J184" s="36" t="s">
        <v>253</v>
      </c>
      <c r="K184" s="36" t="str">
        <f>"IN"</f>
        <v>IN</v>
      </c>
      <c r="L184" s="36">
        <v>46143</v>
      </c>
      <c r="M184" s="48" t="s">
        <v>560</v>
      </c>
      <c r="N184" s="40" t="s">
        <v>798</v>
      </c>
      <c r="O184" s="28"/>
      <c r="P184" s="28"/>
      <c r="Q184" s="28"/>
      <c r="R184" s="28"/>
    </row>
    <row r="185" spans="1:18" s="64" customFormat="1">
      <c r="A185" s="31"/>
      <c r="B185" s="44" t="s">
        <v>159</v>
      </c>
      <c r="C185" s="46">
        <v>40632</v>
      </c>
      <c r="D185" s="46">
        <v>39326</v>
      </c>
      <c r="E185" s="33">
        <v>44369</v>
      </c>
      <c r="F185" s="68">
        <f t="shared" si="7"/>
        <v>45099</v>
      </c>
      <c r="G185" s="38" t="str">
        <f t="shared" ca="1" si="6"/>
        <v>OK</v>
      </c>
      <c r="H185" s="48" t="s">
        <v>166</v>
      </c>
      <c r="I185" s="36" t="str">
        <f>"4668 Pearcrest Way"</f>
        <v>4668 Pearcrest Way</v>
      </c>
      <c r="J185" s="36" t="str">
        <f>"Greenwood"</f>
        <v>Greenwood</v>
      </c>
      <c r="K185" s="36" t="str">
        <f>"IN"</f>
        <v>IN</v>
      </c>
      <c r="L185" s="36" t="str">
        <f>"46143"</f>
        <v>46143</v>
      </c>
      <c r="M185" s="48" t="s">
        <v>561</v>
      </c>
      <c r="N185" s="40" t="s">
        <v>171</v>
      </c>
    </row>
    <row r="186" spans="1:18" s="64" customFormat="1">
      <c r="A186" s="31"/>
      <c r="B186" s="45" t="s">
        <v>157</v>
      </c>
      <c r="C186" s="46">
        <v>41922</v>
      </c>
      <c r="D186" s="46">
        <v>38954</v>
      </c>
      <c r="E186" s="33">
        <v>43845</v>
      </c>
      <c r="F186" s="68">
        <f t="shared" si="7"/>
        <v>44576</v>
      </c>
      <c r="G186" s="38" t="str">
        <f t="shared" ca="1" si="6"/>
        <v>OK</v>
      </c>
      <c r="H186" s="48" t="s">
        <v>397</v>
      </c>
      <c r="I186" s="38" t="s">
        <v>438</v>
      </c>
      <c r="J186" s="48" t="s">
        <v>294</v>
      </c>
      <c r="K186" s="48" t="s">
        <v>226</v>
      </c>
      <c r="L186" s="38">
        <v>60631</v>
      </c>
      <c r="M186" s="48" t="s">
        <v>439</v>
      </c>
      <c r="N186" s="41" t="s">
        <v>1031</v>
      </c>
      <c r="P186" s="28"/>
      <c r="Q186" s="28"/>
      <c r="R186" s="28"/>
    </row>
    <row r="187" spans="1:18" s="64" customFormat="1">
      <c r="A187" s="31"/>
      <c r="B187" s="32" t="s">
        <v>988</v>
      </c>
      <c r="C187" s="33">
        <v>43236</v>
      </c>
      <c r="D187" s="37">
        <v>43235</v>
      </c>
      <c r="E187" s="33">
        <v>44369</v>
      </c>
      <c r="F187" s="68">
        <f t="shared" si="7"/>
        <v>45099</v>
      </c>
      <c r="G187" s="38" t="str">
        <f t="shared" ca="1" si="6"/>
        <v>OK</v>
      </c>
      <c r="H187" s="34" t="s">
        <v>373</v>
      </c>
      <c r="I187" s="34" t="s">
        <v>1101</v>
      </c>
      <c r="J187" s="62" t="str">
        <f>"Fishers"</f>
        <v>Fishers</v>
      </c>
      <c r="K187" s="62" t="str">
        <f>"IN"</f>
        <v>IN</v>
      </c>
      <c r="L187" s="62" t="str">
        <f>"46038"</f>
        <v>46038</v>
      </c>
      <c r="M187" s="34" t="s">
        <v>1437</v>
      </c>
      <c r="N187" s="39" t="s">
        <v>1438</v>
      </c>
      <c r="P187" s="28"/>
      <c r="Q187" s="28"/>
      <c r="R187" s="28"/>
    </row>
    <row r="188" spans="1:18" s="64" customFormat="1">
      <c r="A188" s="31"/>
      <c r="B188" s="32" t="s">
        <v>1216</v>
      </c>
      <c r="C188" s="33">
        <v>43601</v>
      </c>
      <c r="D188" s="37">
        <v>43600</v>
      </c>
      <c r="E188" s="33">
        <v>44369</v>
      </c>
      <c r="F188" s="46">
        <f t="shared" si="7"/>
        <v>45099</v>
      </c>
      <c r="G188" s="51" t="str">
        <f t="shared" ca="1" si="6"/>
        <v>OK</v>
      </c>
      <c r="H188" s="48" t="s">
        <v>355</v>
      </c>
      <c r="I188" s="48" t="s">
        <v>268</v>
      </c>
      <c r="J188" s="48" t="s">
        <v>269</v>
      </c>
      <c r="K188" s="48" t="s">
        <v>210</v>
      </c>
      <c r="L188" s="48">
        <v>47201</v>
      </c>
      <c r="M188" s="34" t="s">
        <v>270</v>
      </c>
      <c r="N188" s="39" t="s">
        <v>1217</v>
      </c>
      <c r="O188" s="28"/>
      <c r="P188" s="28"/>
      <c r="Q188" s="28"/>
      <c r="R188" s="28"/>
    </row>
    <row r="189" spans="1:18" s="64" customFormat="1">
      <c r="A189" s="31"/>
      <c r="B189" s="32" t="s">
        <v>1549</v>
      </c>
      <c r="C189" s="33">
        <v>44035</v>
      </c>
      <c r="D189" s="37">
        <v>44034</v>
      </c>
      <c r="E189" s="33"/>
      <c r="F189" s="46">
        <f t="shared" si="7"/>
        <v>44764</v>
      </c>
      <c r="G189" s="80" t="str">
        <f t="shared" ca="1" si="6"/>
        <v>OK</v>
      </c>
      <c r="H189" s="101" t="s">
        <v>418</v>
      </c>
      <c r="I189" s="34" t="s">
        <v>1604</v>
      </c>
      <c r="J189" s="43" t="s">
        <v>211</v>
      </c>
      <c r="K189" s="32" t="s">
        <v>210</v>
      </c>
      <c r="L189" s="34">
        <v>46234</v>
      </c>
      <c r="M189" s="34" t="s">
        <v>1605</v>
      </c>
      <c r="N189" s="105" t="s">
        <v>1479</v>
      </c>
      <c r="O189" s="71"/>
      <c r="P189" s="28"/>
      <c r="Q189" s="28"/>
      <c r="R189" s="28"/>
    </row>
    <row r="190" spans="1:18" s="64" customFormat="1">
      <c r="A190" s="31"/>
      <c r="B190" s="32" t="s">
        <v>896</v>
      </c>
      <c r="C190" s="33">
        <v>43026</v>
      </c>
      <c r="D190" s="37">
        <v>43025</v>
      </c>
      <c r="E190" s="33">
        <v>43719</v>
      </c>
      <c r="F190" s="68">
        <f t="shared" si="7"/>
        <v>44450</v>
      </c>
      <c r="G190" s="38" t="str">
        <f t="shared" ca="1" si="6"/>
        <v>Expired</v>
      </c>
      <c r="H190" s="34" t="s">
        <v>373</v>
      </c>
      <c r="I190" s="34" t="s">
        <v>1101</v>
      </c>
      <c r="J190" s="62" t="str">
        <f>"Fishers"</f>
        <v>Fishers</v>
      </c>
      <c r="K190" s="62" t="str">
        <f>"IN"</f>
        <v>IN</v>
      </c>
      <c r="L190" s="62" t="str">
        <f>"46038"</f>
        <v>46038</v>
      </c>
      <c r="M190" s="34" t="s">
        <v>888</v>
      </c>
      <c r="N190" s="39" t="s">
        <v>897</v>
      </c>
      <c r="O190" s="28"/>
      <c r="P190" s="28"/>
      <c r="Q190" s="28"/>
      <c r="R190" s="28"/>
    </row>
    <row r="191" spans="1:18" s="64" customFormat="1">
      <c r="A191" s="75"/>
      <c r="B191" s="85" t="s">
        <v>797</v>
      </c>
      <c r="C191" s="68">
        <v>41320</v>
      </c>
      <c r="D191" s="68">
        <v>41320</v>
      </c>
      <c r="E191" s="33">
        <v>44369</v>
      </c>
      <c r="F191" s="68">
        <f t="shared" si="7"/>
        <v>45099</v>
      </c>
      <c r="G191" s="58" t="str">
        <f t="shared" ca="1" si="6"/>
        <v>OK</v>
      </c>
      <c r="H191" s="58" t="s">
        <v>137</v>
      </c>
      <c r="I191" s="71" t="s">
        <v>55</v>
      </c>
      <c r="J191" s="71" t="s">
        <v>211</v>
      </c>
      <c r="K191" s="71" t="s">
        <v>309</v>
      </c>
      <c r="L191" s="71">
        <v>46204</v>
      </c>
      <c r="M191" s="58" t="s">
        <v>266</v>
      </c>
      <c r="N191" s="91" t="s">
        <v>1304</v>
      </c>
      <c r="P191" s="28"/>
      <c r="Q191" s="28"/>
      <c r="R191" s="28"/>
    </row>
    <row r="192" spans="1:18" s="64" customFormat="1">
      <c r="A192" s="31"/>
      <c r="B192" s="45" t="s">
        <v>1533</v>
      </c>
      <c r="C192" s="33">
        <v>44035</v>
      </c>
      <c r="D192" s="37">
        <v>44034</v>
      </c>
      <c r="E192" s="33"/>
      <c r="F192" s="46">
        <f t="shared" si="7"/>
        <v>44764</v>
      </c>
      <c r="G192" s="80" t="str">
        <f t="shared" ca="1" si="6"/>
        <v>OK</v>
      </c>
      <c r="H192" s="38" t="s">
        <v>50</v>
      </c>
      <c r="I192" s="48" t="s">
        <v>335</v>
      </c>
      <c r="J192" s="43" t="s">
        <v>211</v>
      </c>
      <c r="K192" s="32" t="s">
        <v>210</v>
      </c>
      <c r="L192" s="34">
        <v>46204</v>
      </c>
      <c r="M192" s="34"/>
      <c r="N192" s="105" t="s">
        <v>1462</v>
      </c>
      <c r="O192" s="28"/>
      <c r="P192" s="28"/>
      <c r="Q192" s="28"/>
      <c r="R192" s="28"/>
    </row>
    <row r="193" spans="1:18" s="64" customFormat="1" ht="15">
      <c r="A193" s="31"/>
      <c r="B193" s="32" t="s">
        <v>1965</v>
      </c>
      <c r="C193" s="34" t="s">
        <v>698</v>
      </c>
      <c r="D193" s="37">
        <v>44497</v>
      </c>
      <c r="E193" s="33"/>
      <c r="F193" s="46">
        <f t="shared" si="7"/>
        <v>45227</v>
      </c>
      <c r="G193" s="80" t="str">
        <f t="shared" ca="1" si="6"/>
        <v>OK</v>
      </c>
      <c r="H193" s="53" t="s">
        <v>9</v>
      </c>
      <c r="I193" s="53" t="s">
        <v>2146</v>
      </c>
      <c r="J193" s="43" t="s">
        <v>17</v>
      </c>
      <c r="K193" s="32" t="s">
        <v>309</v>
      </c>
      <c r="L193" s="34">
        <v>46350</v>
      </c>
      <c r="M193" s="34"/>
      <c r="N193" s="29" t="s">
        <v>2043</v>
      </c>
      <c r="O193" s="20"/>
      <c r="P193" s="28"/>
      <c r="Q193" s="28"/>
      <c r="R193" s="28"/>
    </row>
    <row r="194" spans="1:18" s="64" customFormat="1" ht="15">
      <c r="A194" s="31"/>
      <c r="B194" s="32" t="s">
        <v>1964</v>
      </c>
      <c r="C194" s="33">
        <v>44498</v>
      </c>
      <c r="D194" s="37">
        <v>44497</v>
      </c>
      <c r="E194" s="33"/>
      <c r="F194" s="46">
        <f t="shared" si="7"/>
        <v>45227</v>
      </c>
      <c r="G194" s="80" t="str">
        <f t="shared" ref="G194:G257" ca="1" si="8">IF(B194="","",IF(F194&lt;TODAY(),"Expired","OK"))</f>
        <v>OK</v>
      </c>
      <c r="H194" s="53" t="s">
        <v>1809</v>
      </c>
      <c r="I194" s="98" t="s">
        <v>2127</v>
      </c>
      <c r="J194" s="54" t="s">
        <v>211</v>
      </c>
      <c r="K194" s="45" t="s">
        <v>309</v>
      </c>
      <c r="L194" s="34">
        <v>46203</v>
      </c>
      <c r="M194" s="53" t="s">
        <v>1434</v>
      </c>
      <c r="N194" s="39" t="s">
        <v>2042</v>
      </c>
      <c r="O194" s="62"/>
      <c r="P194" s="28"/>
      <c r="Q194" s="28"/>
      <c r="R194" s="28"/>
    </row>
    <row r="195" spans="1:18" s="64" customFormat="1">
      <c r="A195" s="31"/>
      <c r="B195" s="32" t="s">
        <v>1669</v>
      </c>
      <c r="C195" s="33">
        <v>44133</v>
      </c>
      <c r="D195" s="37">
        <v>44132</v>
      </c>
      <c r="E195" s="33"/>
      <c r="F195" s="46">
        <f t="shared" si="7"/>
        <v>44862</v>
      </c>
      <c r="G195" s="80" t="str">
        <f t="shared" ca="1" si="8"/>
        <v>OK</v>
      </c>
      <c r="H195" s="53" t="s">
        <v>121</v>
      </c>
      <c r="I195" s="48" t="s">
        <v>335</v>
      </c>
      <c r="J195" s="35" t="str">
        <f>"Indianapolis"</f>
        <v>Indianapolis</v>
      </c>
      <c r="K195" s="35" t="s">
        <v>210</v>
      </c>
      <c r="L195" s="36">
        <v>46204</v>
      </c>
      <c r="M195" s="38"/>
      <c r="N195" s="105" t="s">
        <v>1719</v>
      </c>
      <c r="P195" s="28"/>
      <c r="Q195" s="28"/>
      <c r="R195" s="28"/>
    </row>
    <row r="196" spans="1:18" s="64" customFormat="1">
      <c r="A196" s="31"/>
      <c r="B196" s="32" t="s">
        <v>492</v>
      </c>
      <c r="C196" s="33">
        <v>41922</v>
      </c>
      <c r="D196" s="33">
        <v>41921</v>
      </c>
      <c r="E196" s="33">
        <v>44090</v>
      </c>
      <c r="F196" s="69">
        <f t="shared" si="7"/>
        <v>44820</v>
      </c>
      <c r="G196" s="65" t="str">
        <f t="shared" ca="1" si="8"/>
        <v>OK</v>
      </c>
      <c r="H196" s="61" t="s">
        <v>493</v>
      </c>
      <c r="I196" s="61" t="s">
        <v>305</v>
      </c>
      <c r="J196" s="61" t="s">
        <v>306</v>
      </c>
      <c r="K196" s="61" t="s">
        <v>307</v>
      </c>
      <c r="L196" s="61">
        <v>63102</v>
      </c>
      <c r="M196" s="48"/>
      <c r="N196" s="40" t="s">
        <v>494</v>
      </c>
      <c r="O196" s="28"/>
      <c r="P196" s="28"/>
      <c r="Q196" s="28"/>
      <c r="R196" s="28"/>
    </row>
    <row r="197" spans="1:18" s="64" customFormat="1" ht="15">
      <c r="A197" s="31"/>
      <c r="B197" s="32" t="s">
        <v>1966</v>
      </c>
      <c r="C197" s="33">
        <v>44498</v>
      </c>
      <c r="D197" s="37">
        <v>44497</v>
      </c>
      <c r="E197" s="33"/>
      <c r="F197" s="46">
        <f t="shared" si="7"/>
        <v>45227</v>
      </c>
      <c r="G197" s="80" t="str">
        <f t="shared" ca="1" si="8"/>
        <v>OK</v>
      </c>
      <c r="H197" s="53" t="s">
        <v>79</v>
      </c>
      <c r="I197" s="108" t="s">
        <v>1597</v>
      </c>
      <c r="J197" s="54" t="s">
        <v>211</v>
      </c>
      <c r="K197" s="45" t="s">
        <v>210</v>
      </c>
      <c r="L197" s="34">
        <v>46256</v>
      </c>
      <c r="M197" s="53" t="s">
        <v>150</v>
      </c>
      <c r="N197" s="39" t="s">
        <v>2044</v>
      </c>
      <c r="P197" s="28"/>
      <c r="Q197" s="28"/>
      <c r="R197" s="28"/>
    </row>
    <row r="198" spans="1:18" s="64" customFormat="1">
      <c r="A198" s="31"/>
      <c r="B198" s="32" t="s">
        <v>1670</v>
      </c>
      <c r="C198" s="33">
        <v>44133</v>
      </c>
      <c r="D198" s="37">
        <v>44132</v>
      </c>
      <c r="E198" s="33"/>
      <c r="F198" s="46">
        <f t="shared" si="7"/>
        <v>44862</v>
      </c>
      <c r="G198" s="80" t="str">
        <f t="shared" ca="1" si="8"/>
        <v>OK</v>
      </c>
      <c r="H198" s="53" t="s">
        <v>88</v>
      </c>
      <c r="I198" s="36" t="s">
        <v>475</v>
      </c>
      <c r="J198" s="38" t="s">
        <v>89</v>
      </c>
      <c r="K198" s="48" t="s">
        <v>232</v>
      </c>
      <c r="L198" s="38">
        <v>40601</v>
      </c>
      <c r="M198" s="34"/>
      <c r="N198" s="105" t="s">
        <v>1720</v>
      </c>
      <c r="O198" s="28"/>
    </row>
    <row r="199" spans="1:18" s="64" customFormat="1">
      <c r="A199" s="31"/>
      <c r="B199" s="45" t="s">
        <v>446</v>
      </c>
      <c r="C199" s="46">
        <v>41320</v>
      </c>
      <c r="D199" s="46">
        <v>41319</v>
      </c>
      <c r="E199" s="33">
        <v>44369</v>
      </c>
      <c r="F199" s="68">
        <f t="shared" si="7"/>
        <v>45099</v>
      </c>
      <c r="G199" s="65" t="str">
        <f t="shared" ca="1" si="8"/>
        <v>OK</v>
      </c>
      <c r="H199" s="48" t="s">
        <v>914</v>
      </c>
      <c r="I199" s="48" t="s">
        <v>1169</v>
      </c>
      <c r="J199" s="48" t="s">
        <v>301</v>
      </c>
      <c r="K199" s="48" t="s">
        <v>210</v>
      </c>
      <c r="L199" s="48">
        <v>46140</v>
      </c>
      <c r="M199" s="48" t="s">
        <v>1170</v>
      </c>
      <c r="N199" s="41" t="s">
        <v>1171</v>
      </c>
    </row>
    <row r="200" spans="1:18" s="64" customFormat="1">
      <c r="A200" s="31"/>
      <c r="B200" s="32" t="s">
        <v>1387</v>
      </c>
      <c r="C200" s="53" t="s">
        <v>698</v>
      </c>
      <c r="D200" s="37">
        <v>43726</v>
      </c>
      <c r="E200" s="33"/>
      <c r="F200" s="69">
        <f t="shared" si="7"/>
        <v>44457</v>
      </c>
      <c r="G200" s="65" t="str">
        <f t="shared" ca="1" si="8"/>
        <v>Expired</v>
      </c>
      <c r="H200" s="34" t="s">
        <v>198</v>
      </c>
      <c r="I200" s="34" t="s">
        <v>1377</v>
      </c>
      <c r="J200" s="43" t="s">
        <v>211</v>
      </c>
      <c r="K200" s="32" t="s">
        <v>210</v>
      </c>
      <c r="L200" s="34">
        <v>46204</v>
      </c>
      <c r="M200" s="34" t="s">
        <v>1378</v>
      </c>
      <c r="N200" s="39" t="s">
        <v>1388</v>
      </c>
      <c r="O200" s="28"/>
    </row>
    <row r="201" spans="1:18" s="64" customFormat="1">
      <c r="A201" s="31"/>
      <c r="B201" s="45" t="s">
        <v>420</v>
      </c>
      <c r="C201" s="34" t="s">
        <v>698</v>
      </c>
      <c r="D201" s="46">
        <v>41011</v>
      </c>
      <c r="E201" s="46">
        <v>44216</v>
      </c>
      <c r="F201" s="68">
        <f t="shared" si="7"/>
        <v>44946</v>
      </c>
      <c r="G201" s="51" t="str">
        <f t="shared" ca="1" si="8"/>
        <v>OK</v>
      </c>
      <c r="H201" s="48" t="s">
        <v>367</v>
      </c>
      <c r="I201" s="48" t="s">
        <v>368</v>
      </c>
      <c r="J201" s="48" t="s">
        <v>369</v>
      </c>
      <c r="K201" s="48" t="s">
        <v>226</v>
      </c>
      <c r="L201" s="48">
        <v>62704</v>
      </c>
      <c r="M201" s="48" t="s">
        <v>426</v>
      </c>
      <c r="N201" s="40" t="s">
        <v>434</v>
      </c>
    </row>
    <row r="202" spans="1:18">
      <c r="A202" s="75"/>
      <c r="B202" s="78" t="s">
        <v>1308</v>
      </c>
      <c r="C202" s="81" t="s">
        <v>698</v>
      </c>
      <c r="D202" s="69">
        <v>42667</v>
      </c>
      <c r="E202" s="79">
        <v>43628</v>
      </c>
      <c r="F202" s="68">
        <f t="shared" si="7"/>
        <v>44359</v>
      </c>
      <c r="G202" s="76" t="str">
        <f t="shared" ca="1" si="8"/>
        <v>Expired</v>
      </c>
      <c r="H202" s="81" t="s">
        <v>136</v>
      </c>
      <c r="I202" s="77" t="s">
        <v>182</v>
      </c>
      <c r="J202" s="77" t="s">
        <v>211</v>
      </c>
      <c r="K202" s="71" t="s">
        <v>210</v>
      </c>
      <c r="L202" s="77">
        <v>46202</v>
      </c>
      <c r="M202" s="81" t="s">
        <v>133</v>
      </c>
      <c r="N202" s="82" t="s">
        <v>778</v>
      </c>
      <c r="O202" s="28"/>
    </row>
    <row r="203" spans="1:18">
      <c r="A203" s="31"/>
      <c r="B203" s="45" t="s">
        <v>512</v>
      </c>
      <c r="C203" s="46">
        <v>42486</v>
      </c>
      <c r="D203" s="46">
        <v>42485</v>
      </c>
      <c r="E203" s="33">
        <v>43845</v>
      </c>
      <c r="F203" s="68">
        <f t="shared" si="7"/>
        <v>44576</v>
      </c>
      <c r="G203" s="51" t="str">
        <f t="shared" ca="1" si="8"/>
        <v>OK</v>
      </c>
      <c r="H203" s="81" t="s">
        <v>698</v>
      </c>
      <c r="I203" s="81" t="s">
        <v>698</v>
      </c>
      <c r="J203" s="81" t="s">
        <v>698</v>
      </c>
      <c r="K203" s="81" t="s">
        <v>698</v>
      </c>
      <c r="L203" s="81" t="s">
        <v>698</v>
      </c>
      <c r="M203" s="53"/>
      <c r="N203" s="40"/>
      <c r="O203" s="64"/>
    </row>
    <row r="204" spans="1:18">
      <c r="A204" s="75"/>
      <c r="B204" s="78" t="s">
        <v>822</v>
      </c>
      <c r="C204" s="79">
        <v>42916</v>
      </c>
      <c r="D204" s="69">
        <v>42915</v>
      </c>
      <c r="E204" s="33">
        <v>44369</v>
      </c>
      <c r="F204" s="68">
        <f t="shared" si="7"/>
        <v>45099</v>
      </c>
      <c r="G204" s="80" t="str">
        <f t="shared" ca="1" si="8"/>
        <v>OK</v>
      </c>
      <c r="H204" s="81" t="s">
        <v>823</v>
      </c>
      <c r="I204" s="81" t="s">
        <v>1877</v>
      </c>
      <c r="J204" s="92" t="s">
        <v>211</v>
      </c>
      <c r="K204" s="71" t="s">
        <v>210</v>
      </c>
      <c r="L204" s="81">
        <v>46203</v>
      </c>
      <c r="M204" s="81" t="s">
        <v>1878</v>
      </c>
      <c r="N204" s="82" t="s">
        <v>824</v>
      </c>
      <c r="O204" s="28"/>
    </row>
    <row r="205" spans="1:18">
      <c r="A205" s="31"/>
      <c r="B205" s="32" t="s">
        <v>678</v>
      </c>
      <c r="C205" s="33">
        <v>42580</v>
      </c>
      <c r="D205" s="37">
        <v>42579</v>
      </c>
      <c r="E205" s="46">
        <v>44216</v>
      </c>
      <c r="F205" s="68">
        <f t="shared" si="7"/>
        <v>44946</v>
      </c>
      <c r="G205" s="51" t="str">
        <f t="shared" ca="1" si="8"/>
        <v>OK</v>
      </c>
      <c r="H205" s="34" t="s">
        <v>365</v>
      </c>
      <c r="I205" s="36" t="str">
        <f>"72 Henry Street"</f>
        <v>72 Henry Street</v>
      </c>
      <c r="J205" s="48" t="s">
        <v>242</v>
      </c>
      <c r="K205" s="48" t="s">
        <v>210</v>
      </c>
      <c r="L205" s="48">
        <v>47265</v>
      </c>
      <c r="M205" s="34" t="s">
        <v>243</v>
      </c>
      <c r="N205" s="39" t="s">
        <v>679</v>
      </c>
      <c r="O205" s="64"/>
    </row>
    <row r="206" spans="1:18">
      <c r="A206" s="31"/>
      <c r="B206" s="45" t="s">
        <v>274</v>
      </c>
      <c r="C206" s="46">
        <v>39153</v>
      </c>
      <c r="D206" s="46">
        <v>37511</v>
      </c>
      <c r="E206" s="33">
        <v>44216</v>
      </c>
      <c r="F206" s="68">
        <f t="shared" si="7"/>
        <v>44946</v>
      </c>
      <c r="G206" s="38" t="str">
        <f t="shared" ca="1" si="8"/>
        <v>OK</v>
      </c>
      <c r="H206" s="48" t="s">
        <v>244</v>
      </c>
      <c r="I206" s="48" t="s">
        <v>803</v>
      </c>
      <c r="J206" s="48" t="s">
        <v>211</v>
      </c>
      <c r="K206" s="48" t="s">
        <v>210</v>
      </c>
      <c r="L206" s="48">
        <v>46204</v>
      </c>
      <c r="M206" s="48" t="s">
        <v>1846</v>
      </c>
      <c r="N206" s="40" t="s">
        <v>804</v>
      </c>
      <c r="O206" s="28"/>
    </row>
    <row r="207" spans="1:18">
      <c r="A207" s="75"/>
      <c r="B207" s="56" t="s">
        <v>40</v>
      </c>
      <c r="C207" s="68">
        <v>41141</v>
      </c>
      <c r="D207" s="68">
        <v>39681</v>
      </c>
      <c r="E207" s="79">
        <v>43845</v>
      </c>
      <c r="F207" s="68">
        <f t="shared" si="7"/>
        <v>44576</v>
      </c>
      <c r="G207" s="80" t="str">
        <f t="shared" ca="1" si="8"/>
        <v>OK</v>
      </c>
      <c r="H207" s="58" t="s">
        <v>29</v>
      </c>
      <c r="I207" s="81" t="s">
        <v>1104</v>
      </c>
      <c r="J207" s="71" t="s">
        <v>142</v>
      </c>
      <c r="K207" s="71" t="s">
        <v>210</v>
      </c>
      <c r="L207" s="71">
        <v>47933</v>
      </c>
      <c r="M207" s="58" t="s">
        <v>64</v>
      </c>
      <c r="N207" s="86" t="s">
        <v>59</v>
      </c>
      <c r="O207" s="28"/>
    </row>
    <row r="208" spans="1:18">
      <c r="A208" s="75"/>
      <c r="B208" s="56" t="s">
        <v>160</v>
      </c>
      <c r="C208" s="68">
        <v>41444</v>
      </c>
      <c r="D208" s="68">
        <v>39328</v>
      </c>
      <c r="E208" s="68">
        <v>43628</v>
      </c>
      <c r="F208" s="68">
        <f t="shared" si="7"/>
        <v>44359</v>
      </c>
      <c r="G208" s="58" t="str">
        <f t="shared" ca="1" si="8"/>
        <v>Expired</v>
      </c>
      <c r="H208" s="71" t="s">
        <v>562</v>
      </c>
      <c r="I208" s="71" t="s">
        <v>564</v>
      </c>
      <c r="J208" s="71" t="s">
        <v>211</v>
      </c>
      <c r="K208" s="71" t="s">
        <v>210</v>
      </c>
      <c r="L208" s="71">
        <v>46254</v>
      </c>
      <c r="M208" s="71" t="s">
        <v>168</v>
      </c>
      <c r="N208" s="84" t="s">
        <v>563</v>
      </c>
      <c r="O208" s="64"/>
    </row>
    <row r="209" spans="1:15">
      <c r="A209" s="31"/>
      <c r="B209" s="44" t="s">
        <v>161</v>
      </c>
      <c r="C209" s="46">
        <v>41002</v>
      </c>
      <c r="D209" s="46">
        <v>39329</v>
      </c>
      <c r="E209" s="79">
        <v>44000</v>
      </c>
      <c r="F209" s="68">
        <f t="shared" si="7"/>
        <v>44730</v>
      </c>
      <c r="G209" s="38" t="str">
        <f t="shared" ca="1" si="8"/>
        <v>OK</v>
      </c>
      <c r="H209" s="48" t="s">
        <v>614</v>
      </c>
      <c r="I209" s="38" t="s">
        <v>221</v>
      </c>
      <c r="J209" s="48" t="s">
        <v>222</v>
      </c>
      <c r="K209" s="48" t="s">
        <v>210</v>
      </c>
      <c r="L209" s="48">
        <v>47715</v>
      </c>
      <c r="M209" s="48" t="s">
        <v>1045</v>
      </c>
      <c r="N209" s="40" t="s">
        <v>1082</v>
      </c>
      <c r="O209" s="64"/>
    </row>
    <row r="210" spans="1:15">
      <c r="A210" s="31"/>
      <c r="B210" s="32" t="s">
        <v>1671</v>
      </c>
      <c r="C210" s="33">
        <v>44133</v>
      </c>
      <c r="D210" s="37">
        <v>44132</v>
      </c>
      <c r="E210" s="33"/>
      <c r="F210" s="46">
        <f t="shared" si="7"/>
        <v>44862</v>
      </c>
      <c r="G210" s="80" t="str">
        <f t="shared" ca="1" si="8"/>
        <v>OK</v>
      </c>
      <c r="H210" s="53" t="s">
        <v>1761</v>
      </c>
      <c r="I210" s="34" t="s">
        <v>1783</v>
      </c>
      <c r="J210" s="43" t="s">
        <v>1781</v>
      </c>
      <c r="K210" s="32" t="s">
        <v>1782</v>
      </c>
      <c r="L210" s="34">
        <v>36695</v>
      </c>
      <c r="M210" s="34" t="s">
        <v>1784</v>
      </c>
      <c r="N210" s="105" t="s">
        <v>1721</v>
      </c>
      <c r="O210" s="28"/>
    </row>
    <row r="211" spans="1:15" ht="15.75">
      <c r="A211" s="75"/>
      <c r="B211" s="78" t="s">
        <v>704</v>
      </c>
      <c r="C211" s="81" t="s">
        <v>698</v>
      </c>
      <c r="D211" s="69">
        <v>42579</v>
      </c>
      <c r="E211" s="33">
        <v>43845</v>
      </c>
      <c r="F211" s="68">
        <f t="shared" si="7"/>
        <v>44576</v>
      </c>
      <c r="G211" s="80" t="str">
        <f t="shared" ca="1" si="8"/>
        <v>OK</v>
      </c>
      <c r="H211" s="81" t="s">
        <v>359</v>
      </c>
      <c r="I211" s="58" t="s">
        <v>11</v>
      </c>
      <c r="J211" s="71" t="s">
        <v>360</v>
      </c>
      <c r="K211" s="71" t="s">
        <v>210</v>
      </c>
      <c r="L211" s="71">
        <v>46077</v>
      </c>
      <c r="M211" s="81"/>
      <c r="N211" s="82" t="s">
        <v>705</v>
      </c>
      <c r="O211" s="16" t="s">
        <v>463</v>
      </c>
    </row>
    <row r="212" spans="1:15">
      <c r="A212" s="31"/>
      <c r="B212" s="32" t="s">
        <v>1583</v>
      </c>
      <c r="C212" s="33" t="s">
        <v>698</v>
      </c>
      <c r="D212" s="37">
        <v>44034</v>
      </c>
      <c r="E212" s="33"/>
      <c r="F212" s="46">
        <f t="shared" si="7"/>
        <v>44764</v>
      </c>
      <c r="G212" s="80" t="str">
        <f t="shared" ca="1" si="8"/>
        <v>OK</v>
      </c>
      <c r="H212" s="101" t="s">
        <v>29</v>
      </c>
      <c r="I212" s="81" t="s">
        <v>610</v>
      </c>
      <c r="J212" s="43" t="s">
        <v>142</v>
      </c>
      <c r="K212" s="32" t="s">
        <v>210</v>
      </c>
      <c r="L212" s="34">
        <v>47933</v>
      </c>
      <c r="M212" s="34"/>
      <c r="N212" s="105" t="s">
        <v>1507</v>
      </c>
      <c r="O212" s="62"/>
    </row>
    <row r="213" spans="1:15">
      <c r="A213" s="75"/>
      <c r="B213" s="78" t="s">
        <v>825</v>
      </c>
      <c r="C213" s="79">
        <v>42916</v>
      </c>
      <c r="D213" s="69">
        <v>42915</v>
      </c>
      <c r="E213" s="33">
        <v>43845</v>
      </c>
      <c r="F213" s="68">
        <f t="shared" ref="F213:F276" si="9">IF(B213="","",IF(E213="",DATE(YEAR(D213)+2,MONTH(D213),DAY(D213)),DATE(YEAR(E213)+2,MONTH(E213),DAY(E213))))</f>
        <v>44576</v>
      </c>
      <c r="G213" s="80" t="str">
        <f t="shared" ca="1" si="8"/>
        <v>OK</v>
      </c>
      <c r="H213" s="81" t="s">
        <v>756</v>
      </c>
      <c r="I213" s="81" t="s">
        <v>864</v>
      </c>
      <c r="J213" s="92" t="s">
        <v>387</v>
      </c>
      <c r="K213" s="71" t="s">
        <v>210</v>
      </c>
      <c r="L213" s="81">
        <v>46802</v>
      </c>
      <c r="M213" s="81" t="s">
        <v>757</v>
      </c>
      <c r="N213" s="82" t="s">
        <v>826</v>
      </c>
      <c r="O213" s="64"/>
    </row>
    <row r="214" spans="1:15">
      <c r="A214" s="31"/>
      <c r="B214" s="44" t="s">
        <v>303</v>
      </c>
      <c r="C214" s="46">
        <v>41444</v>
      </c>
      <c r="D214" s="46">
        <v>39173</v>
      </c>
      <c r="E214" s="79">
        <v>44000</v>
      </c>
      <c r="F214" s="68">
        <f t="shared" si="9"/>
        <v>44730</v>
      </c>
      <c r="G214" s="38" t="str">
        <f t="shared" ca="1" si="8"/>
        <v>OK</v>
      </c>
      <c r="H214" s="36" t="str">
        <f>"CDM Smith, Inc."</f>
        <v>CDM Smith, Inc.</v>
      </c>
      <c r="I214" s="36" t="str">
        <f>"429 N Pennsylvania Street, Ste. 409"</f>
        <v>429 N Pennsylvania Street, Ste. 409</v>
      </c>
      <c r="J214" s="36" t="str">
        <f>"Indianapolis"</f>
        <v>Indianapolis</v>
      </c>
      <c r="K214" s="36" t="str">
        <f>"IN"</f>
        <v>IN</v>
      </c>
      <c r="L214" s="36" t="str">
        <f>"46204"</f>
        <v>46204</v>
      </c>
      <c r="M214" s="38" t="s">
        <v>565</v>
      </c>
      <c r="N214" s="41" t="s">
        <v>566</v>
      </c>
      <c r="O214" s="64"/>
    </row>
    <row r="215" spans="1:15">
      <c r="A215" s="75"/>
      <c r="B215" s="78" t="s">
        <v>1109</v>
      </c>
      <c r="C215" s="79">
        <v>43362</v>
      </c>
      <c r="D215" s="69">
        <v>43361</v>
      </c>
      <c r="E215" s="79">
        <v>44000</v>
      </c>
      <c r="F215" s="68">
        <f t="shared" si="9"/>
        <v>44730</v>
      </c>
      <c r="G215" s="80" t="str">
        <f t="shared" ca="1" si="8"/>
        <v>OK</v>
      </c>
      <c r="H215" s="89" t="s">
        <v>181</v>
      </c>
      <c r="I215" s="58" t="s">
        <v>290</v>
      </c>
      <c r="J215" s="87" t="str">
        <f>"Indianapolis"</f>
        <v>Indianapolis</v>
      </c>
      <c r="K215" s="87" t="str">
        <f>"IN"</f>
        <v>IN</v>
      </c>
      <c r="L215" s="87" t="str">
        <f>"46254"</f>
        <v>46254</v>
      </c>
      <c r="M215" s="81" t="s">
        <v>129</v>
      </c>
      <c r="N215" s="82" t="s">
        <v>1633</v>
      </c>
      <c r="O215" s="28"/>
    </row>
    <row r="216" spans="1:15">
      <c r="A216" s="31"/>
      <c r="B216" s="32" t="s">
        <v>1389</v>
      </c>
      <c r="C216" s="33">
        <v>43727</v>
      </c>
      <c r="D216" s="37">
        <v>43726</v>
      </c>
      <c r="E216" s="33">
        <v>44461</v>
      </c>
      <c r="F216" s="69">
        <f t="shared" si="9"/>
        <v>45191</v>
      </c>
      <c r="G216" s="65" t="str">
        <f t="shared" ca="1" si="8"/>
        <v>OK</v>
      </c>
      <c r="H216" s="34" t="s">
        <v>722</v>
      </c>
      <c r="I216" s="48" t="s">
        <v>1864</v>
      </c>
      <c r="J216" s="43" t="s">
        <v>211</v>
      </c>
      <c r="K216" s="32" t="s">
        <v>210</v>
      </c>
      <c r="L216" s="34">
        <v>46250</v>
      </c>
      <c r="M216" s="34" t="s">
        <v>1394</v>
      </c>
      <c r="N216" s="39" t="s">
        <v>1390</v>
      </c>
      <c r="O216" s="28"/>
    </row>
    <row r="217" spans="1:15">
      <c r="A217" s="75"/>
      <c r="B217" s="57" t="s">
        <v>275</v>
      </c>
      <c r="C217" s="68">
        <v>41444</v>
      </c>
      <c r="D217" s="68">
        <v>37511</v>
      </c>
      <c r="E217" s="33">
        <v>44369</v>
      </c>
      <c r="F217" s="68">
        <f t="shared" si="9"/>
        <v>45099</v>
      </c>
      <c r="G217" s="58" t="str">
        <f t="shared" ca="1" si="8"/>
        <v>OK</v>
      </c>
      <c r="H217" s="88" t="s">
        <v>258</v>
      </c>
      <c r="I217" s="75" t="str">
        <f>"401 Commerce Park Drive"</f>
        <v>401 Commerce Park Drive</v>
      </c>
      <c r="J217" s="75" t="str">
        <f>"Cranberry Township"</f>
        <v>Cranberry Township</v>
      </c>
      <c r="K217" s="75" t="str">
        <f>"PA"</f>
        <v>PA</v>
      </c>
      <c r="L217" s="75" t="str">
        <f>"16066"</f>
        <v>16066</v>
      </c>
      <c r="M217" s="58" t="s">
        <v>580</v>
      </c>
      <c r="N217" s="86" t="s">
        <v>581</v>
      </c>
      <c r="O217" s="62"/>
    </row>
    <row r="218" spans="1:15">
      <c r="A218" s="31"/>
      <c r="B218" s="32" t="s">
        <v>1967</v>
      </c>
      <c r="C218" s="33">
        <v>44498</v>
      </c>
      <c r="D218" s="37">
        <v>44497</v>
      </c>
      <c r="E218" s="33"/>
      <c r="F218" s="46">
        <f t="shared" si="9"/>
        <v>45227</v>
      </c>
      <c r="G218" s="80" t="str">
        <f t="shared" ca="1" si="8"/>
        <v>OK</v>
      </c>
      <c r="H218" s="53" t="s">
        <v>258</v>
      </c>
      <c r="I218" s="53" t="s">
        <v>1128</v>
      </c>
      <c r="J218" s="54" t="s">
        <v>211</v>
      </c>
      <c r="K218" s="45" t="s">
        <v>210</v>
      </c>
      <c r="L218" s="34">
        <v>46204</v>
      </c>
      <c r="M218" s="34"/>
      <c r="N218" s="39" t="s">
        <v>2045</v>
      </c>
      <c r="O218" s="62"/>
    </row>
    <row r="219" spans="1:15">
      <c r="A219" s="31"/>
      <c r="B219" s="32" t="s">
        <v>1218</v>
      </c>
      <c r="C219" s="33">
        <v>43601</v>
      </c>
      <c r="D219" s="37">
        <v>43600</v>
      </c>
      <c r="E219" s="33">
        <v>43600</v>
      </c>
      <c r="F219" s="46">
        <f t="shared" si="9"/>
        <v>44331</v>
      </c>
      <c r="G219" s="51" t="str">
        <f t="shared" ca="1" si="8"/>
        <v>Expired</v>
      </c>
      <c r="H219" s="38" t="s">
        <v>52</v>
      </c>
      <c r="I219" s="34" t="s">
        <v>1424</v>
      </c>
      <c r="J219" s="34" t="s">
        <v>211</v>
      </c>
      <c r="K219" s="48" t="s">
        <v>210</v>
      </c>
      <c r="L219" s="34">
        <v>46240</v>
      </c>
      <c r="M219" s="34"/>
      <c r="N219" s="39" t="s">
        <v>1219</v>
      </c>
    </row>
    <row r="220" spans="1:15">
      <c r="A220" s="75"/>
      <c r="B220" s="78" t="s">
        <v>827</v>
      </c>
      <c r="C220" s="79">
        <v>42916</v>
      </c>
      <c r="D220" s="69">
        <v>42915</v>
      </c>
      <c r="E220" s="33">
        <v>43845</v>
      </c>
      <c r="F220" s="68">
        <f t="shared" si="9"/>
        <v>44576</v>
      </c>
      <c r="G220" s="80" t="str">
        <f t="shared" ca="1" si="8"/>
        <v>OK</v>
      </c>
      <c r="H220" s="81" t="s">
        <v>244</v>
      </c>
      <c r="I220" s="81" t="s">
        <v>803</v>
      </c>
      <c r="J220" s="92" t="s">
        <v>211</v>
      </c>
      <c r="K220" s="71" t="s">
        <v>210</v>
      </c>
      <c r="L220" s="81">
        <v>46204</v>
      </c>
      <c r="M220" s="81" t="s">
        <v>245</v>
      </c>
      <c r="N220" s="82" t="s">
        <v>828</v>
      </c>
      <c r="O220" s="28"/>
    </row>
    <row r="221" spans="1:15">
      <c r="A221" s="31"/>
      <c r="B221" s="32" t="s">
        <v>1580</v>
      </c>
      <c r="C221" s="33">
        <v>44035</v>
      </c>
      <c r="D221" s="37">
        <v>44034</v>
      </c>
      <c r="E221" s="33"/>
      <c r="F221" s="46">
        <f t="shared" si="9"/>
        <v>44764</v>
      </c>
      <c r="G221" s="80" t="str">
        <f t="shared" ca="1" si="8"/>
        <v>OK</v>
      </c>
      <c r="H221" s="101" t="s">
        <v>1512</v>
      </c>
      <c r="I221" s="102" t="s">
        <v>1621</v>
      </c>
      <c r="J221" s="54" t="s">
        <v>387</v>
      </c>
      <c r="K221" s="45" t="s">
        <v>210</v>
      </c>
      <c r="L221" s="34">
        <v>46825</v>
      </c>
      <c r="M221" s="53" t="s">
        <v>1622</v>
      </c>
      <c r="N221" s="105" t="s">
        <v>1504</v>
      </c>
      <c r="O221" s="28"/>
    </row>
    <row r="222" spans="1:15" ht="15">
      <c r="A222" s="31"/>
      <c r="B222" s="59" t="s">
        <v>1874</v>
      </c>
      <c r="C222" s="72">
        <v>37832</v>
      </c>
      <c r="D222" s="37">
        <v>41319</v>
      </c>
      <c r="E222" s="33">
        <v>44369</v>
      </c>
      <c r="F222" s="68">
        <f t="shared" si="9"/>
        <v>45099</v>
      </c>
      <c r="G222" s="65" t="str">
        <f t="shared" ca="1" si="8"/>
        <v>OK</v>
      </c>
      <c r="H222" s="48" t="s">
        <v>614</v>
      </c>
      <c r="I222" s="67" t="s">
        <v>598</v>
      </c>
      <c r="J222" s="67" t="s">
        <v>599</v>
      </c>
      <c r="K222" s="67" t="s">
        <v>210</v>
      </c>
      <c r="L222" s="67">
        <v>47923</v>
      </c>
      <c r="M222" s="67" t="s">
        <v>600</v>
      </c>
      <c r="N222" s="14" t="s">
        <v>513</v>
      </c>
      <c r="O222" s="20"/>
    </row>
    <row r="223" spans="1:15">
      <c r="A223" s="31"/>
      <c r="B223" s="32" t="s">
        <v>989</v>
      </c>
      <c r="C223" s="34" t="s">
        <v>698</v>
      </c>
      <c r="D223" s="37">
        <v>43235</v>
      </c>
      <c r="E223" s="79">
        <v>44000</v>
      </c>
      <c r="F223" s="68">
        <f t="shared" si="9"/>
        <v>44730</v>
      </c>
      <c r="G223" s="38" t="str">
        <f t="shared" ca="1" si="8"/>
        <v>OK</v>
      </c>
      <c r="H223" s="38" t="s">
        <v>9</v>
      </c>
      <c r="I223" s="34" t="s">
        <v>990</v>
      </c>
      <c r="J223" s="43" t="s">
        <v>17</v>
      </c>
      <c r="K223" s="48" t="s">
        <v>210</v>
      </c>
      <c r="L223" s="34">
        <v>46350</v>
      </c>
      <c r="M223" s="34" t="s">
        <v>613</v>
      </c>
      <c r="N223" s="39" t="s">
        <v>991</v>
      </c>
      <c r="O223" s="15"/>
    </row>
    <row r="224" spans="1:15">
      <c r="A224" s="31"/>
      <c r="B224" s="32" t="s">
        <v>992</v>
      </c>
      <c r="C224" s="33">
        <v>43236</v>
      </c>
      <c r="D224" s="37">
        <v>43235</v>
      </c>
      <c r="E224" s="79">
        <v>44000</v>
      </c>
      <c r="F224" s="68">
        <f t="shared" si="9"/>
        <v>44730</v>
      </c>
      <c r="G224" s="38" t="str">
        <f t="shared" ca="1" si="8"/>
        <v>OK</v>
      </c>
      <c r="H224" s="34" t="s">
        <v>1648</v>
      </c>
      <c r="I224" s="38" t="s">
        <v>698</v>
      </c>
      <c r="J224" s="38" t="s">
        <v>698</v>
      </c>
      <c r="K224" s="38" t="s">
        <v>698</v>
      </c>
      <c r="L224" s="38" t="s">
        <v>698</v>
      </c>
      <c r="M224" s="34"/>
      <c r="N224" s="39" t="s">
        <v>993</v>
      </c>
      <c r="O224" s="64"/>
    </row>
    <row r="225" spans="1:18">
      <c r="A225" s="31"/>
      <c r="B225" s="44" t="s">
        <v>1182</v>
      </c>
      <c r="C225" s="46">
        <v>41141</v>
      </c>
      <c r="D225" s="46">
        <v>40255</v>
      </c>
      <c r="E225" s="33">
        <v>44369</v>
      </c>
      <c r="F225" s="68">
        <f t="shared" si="9"/>
        <v>45099</v>
      </c>
      <c r="G225" s="38" t="str">
        <f t="shared" ca="1" si="8"/>
        <v>OK</v>
      </c>
      <c r="H225" s="38" t="s">
        <v>1158</v>
      </c>
      <c r="I225" s="36" t="s">
        <v>1159</v>
      </c>
      <c r="J225" s="38" t="s">
        <v>211</v>
      </c>
      <c r="K225" s="48" t="s">
        <v>210</v>
      </c>
      <c r="L225" s="48">
        <v>46214</v>
      </c>
      <c r="M225" s="38" t="s">
        <v>1880</v>
      </c>
      <c r="N225" s="41" t="s">
        <v>1160</v>
      </c>
      <c r="O225" s="64"/>
    </row>
    <row r="226" spans="1:18">
      <c r="A226" s="31"/>
      <c r="B226" s="32" t="s">
        <v>1547</v>
      </c>
      <c r="C226" s="33">
        <v>44035</v>
      </c>
      <c r="D226" s="37">
        <v>44034</v>
      </c>
      <c r="E226" s="33"/>
      <c r="F226" s="46">
        <f t="shared" si="9"/>
        <v>44764</v>
      </c>
      <c r="G226" s="80" t="str">
        <f t="shared" ca="1" si="8"/>
        <v>OK</v>
      </c>
      <c r="H226" s="65" t="s">
        <v>528</v>
      </c>
      <c r="I226" s="61" t="s">
        <v>529</v>
      </c>
      <c r="J226" s="43" t="s">
        <v>530</v>
      </c>
      <c r="K226" s="32" t="s">
        <v>210</v>
      </c>
      <c r="L226" s="34">
        <v>46544</v>
      </c>
      <c r="M226" s="34" t="s">
        <v>248</v>
      </c>
      <c r="N226" s="105" t="s">
        <v>1477</v>
      </c>
      <c r="O226" s="28"/>
      <c r="P226" s="28"/>
    </row>
    <row r="227" spans="1:18">
      <c r="A227" s="75"/>
      <c r="B227" s="78" t="s">
        <v>829</v>
      </c>
      <c r="C227" s="79">
        <v>42916</v>
      </c>
      <c r="D227" s="69">
        <v>42915</v>
      </c>
      <c r="E227" s="79">
        <v>43628</v>
      </c>
      <c r="F227" s="68">
        <f t="shared" si="9"/>
        <v>44359</v>
      </c>
      <c r="G227" s="80" t="str">
        <f t="shared" ca="1" si="8"/>
        <v>Expired</v>
      </c>
      <c r="H227" s="81" t="s">
        <v>830</v>
      </c>
      <c r="I227" s="81" t="s">
        <v>873</v>
      </c>
      <c r="J227" s="92" t="s">
        <v>237</v>
      </c>
      <c r="K227" s="78" t="s">
        <v>210</v>
      </c>
      <c r="L227" s="81">
        <v>47404</v>
      </c>
      <c r="M227" s="81" t="s">
        <v>874</v>
      </c>
      <c r="N227" s="82" t="s">
        <v>831</v>
      </c>
      <c r="O227" s="64"/>
    </row>
    <row r="228" spans="1:18" ht="15">
      <c r="A228" s="31"/>
      <c r="B228" s="32" t="s">
        <v>1968</v>
      </c>
      <c r="C228" s="33">
        <v>44498</v>
      </c>
      <c r="D228" s="37">
        <v>44497</v>
      </c>
      <c r="E228" s="33"/>
      <c r="F228" s="46">
        <f t="shared" si="9"/>
        <v>45227</v>
      </c>
      <c r="G228" s="80" t="str">
        <f t="shared" ca="1" si="8"/>
        <v>OK</v>
      </c>
      <c r="H228" s="53" t="s">
        <v>799</v>
      </c>
      <c r="I228" s="98" t="s">
        <v>2128</v>
      </c>
      <c r="J228" s="54" t="s">
        <v>294</v>
      </c>
      <c r="K228" s="45" t="s">
        <v>226</v>
      </c>
      <c r="L228" s="34">
        <v>60611</v>
      </c>
      <c r="M228" s="53" t="s">
        <v>2129</v>
      </c>
      <c r="N228" s="39" t="s">
        <v>2046</v>
      </c>
      <c r="O228" s="28"/>
    </row>
    <row r="229" spans="1:18">
      <c r="A229" s="75"/>
      <c r="B229" s="57" t="s">
        <v>191</v>
      </c>
      <c r="C229" s="68">
        <v>41180</v>
      </c>
      <c r="D229" s="68">
        <v>38954</v>
      </c>
      <c r="E229" s="33">
        <v>44369</v>
      </c>
      <c r="F229" s="68">
        <f t="shared" si="9"/>
        <v>45099</v>
      </c>
      <c r="G229" s="58" t="str">
        <f t="shared" ca="1" si="8"/>
        <v>OK</v>
      </c>
      <c r="H229" s="81" t="s">
        <v>793</v>
      </c>
      <c r="I229" s="52" t="s">
        <v>1427</v>
      </c>
      <c r="J229" s="75" t="str">
        <f>"Indianapolis"</f>
        <v>Indianapolis</v>
      </c>
      <c r="K229" s="75" t="str">
        <f>"IN"</f>
        <v>IN</v>
      </c>
      <c r="L229" s="75" t="str">
        <f>"46240"</f>
        <v>46240</v>
      </c>
      <c r="M229" s="71" t="s">
        <v>582</v>
      </c>
      <c r="N229" s="84" t="s">
        <v>583</v>
      </c>
      <c r="O229" s="64"/>
    </row>
    <row r="230" spans="1:18">
      <c r="A230" s="31"/>
      <c r="B230" s="44" t="s">
        <v>317</v>
      </c>
      <c r="C230" s="46">
        <v>41320</v>
      </c>
      <c r="D230" s="46">
        <v>39175</v>
      </c>
      <c r="E230" s="46">
        <v>43495</v>
      </c>
      <c r="F230" s="68">
        <f t="shared" si="9"/>
        <v>44226</v>
      </c>
      <c r="G230" s="38" t="str">
        <f t="shared" ca="1" si="8"/>
        <v>Expired</v>
      </c>
      <c r="H230" s="48" t="s">
        <v>372</v>
      </c>
      <c r="I230" s="48" t="s">
        <v>250</v>
      </c>
      <c r="J230" s="48" t="s">
        <v>251</v>
      </c>
      <c r="K230" s="48" t="s">
        <v>210</v>
      </c>
      <c r="L230" s="48">
        <v>47170</v>
      </c>
      <c r="M230" s="38" t="s">
        <v>252</v>
      </c>
      <c r="N230" s="41" t="s">
        <v>31</v>
      </c>
      <c r="O230" s="28"/>
    </row>
    <row r="231" spans="1:18" s="28" customFormat="1">
      <c r="A231" s="31"/>
      <c r="B231" s="32" t="s">
        <v>1969</v>
      </c>
      <c r="C231" s="34" t="s">
        <v>698</v>
      </c>
      <c r="D231" s="37">
        <v>44497</v>
      </c>
      <c r="E231" s="33"/>
      <c r="F231" s="46">
        <f t="shared" si="9"/>
        <v>45227</v>
      </c>
      <c r="G231" s="80" t="str">
        <f t="shared" ca="1" si="8"/>
        <v>OK</v>
      </c>
      <c r="H231" s="53" t="s">
        <v>339</v>
      </c>
      <c r="I231" s="53" t="s">
        <v>427</v>
      </c>
      <c r="J231" s="54" t="s">
        <v>214</v>
      </c>
      <c r="K231" s="45" t="s">
        <v>210</v>
      </c>
      <c r="L231" s="34">
        <v>46601</v>
      </c>
      <c r="M231" s="53" t="s">
        <v>343</v>
      </c>
      <c r="N231" s="39" t="s">
        <v>2047</v>
      </c>
    </row>
    <row r="232" spans="1:18">
      <c r="A232" s="31"/>
      <c r="B232" s="32" t="s">
        <v>1672</v>
      </c>
      <c r="C232" s="33">
        <v>44133</v>
      </c>
      <c r="D232" s="37">
        <v>44132</v>
      </c>
      <c r="E232" s="33"/>
      <c r="F232" s="46">
        <f t="shared" si="9"/>
        <v>44862</v>
      </c>
      <c r="G232" s="80" t="str">
        <f t="shared" ca="1" si="8"/>
        <v>OK</v>
      </c>
      <c r="H232" s="53" t="s">
        <v>136</v>
      </c>
      <c r="I232" s="34" t="s">
        <v>182</v>
      </c>
      <c r="J232" s="43" t="s">
        <v>211</v>
      </c>
      <c r="K232" s="32" t="s">
        <v>309</v>
      </c>
      <c r="L232" s="34">
        <v>46202</v>
      </c>
      <c r="M232" s="34" t="s">
        <v>1804</v>
      </c>
      <c r="N232" s="105" t="s">
        <v>1722</v>
      </c>
      <c r="O232" s="28"/>
    </row>
    <row r="233" spans="1:18">
      <c r="A233" s="31"/>
      <c r="B233" s="32" t="s">
        <v>515</v>
      </c>
      <c r="C233" s="33">
        <v>41962</v>
      </c>
      <c r="D233" s="37">
        <v>41962</v>
      </c>
      <c r="E233" s="33">
        <v>44216</v>
      </c>
      <c r="F233" s="69">
        <f t="shared" si="9"/>
        <v>44946</v>
      </c>
      <c r="G233" s="65" t="str">
        <f t="shared" ca="1" si="8"/>
        <v>OK</v>
      </c>
      <c r="H233" s="38" t="s">
        <v>244</v>
      </c>
      <c r="I233" s="48" t="s">
        <v>803</v>
      </c>
      <c r="J233" s="61" t="s">
        <v>211</v>
      </c>
      <c r="K233" s="61" t="s">
        <v>309</v>
      </c>
      <c r="L233" s="61">
        <v>46204</v>
      </c>
      <c r="M233" s="48" t="s">
        <v>1848</v>
      </c>
      <c r="N233" s="40" t="s">
        <v>968</v>
      </c>
      <c r="O233" s="28"/>
    </row>
    <row r="234" spans="1:18">
      <c r="A234" s="31"/>
      <c r="B234" s="32" t="s">
        <v>1970</v>
      </c>
      <c r="C234" s="33">
        <v>44498</v>
      </c>
      <c r="D234" s="37">
        <v>44497</v>
      </c>
      <c r="E234" s="33"/>
      <c r="F234" s="46">
        <f t="shared" si="9"/>
        <v>45227</v>
      </c>
      <c r="G234" s="80" t="str">
        <f t="shared" ca="1" si="8"/>
        <v>OK</v>
      </c>
      <c r="H234" s="53" t="s">
        <v>277</v>
      </c>
      <c r="I234" s="53" t="s">
        <v>2130</v>
      </c>
      <c r="J234" s="54" t="s">
        <v>214</v>
      </c>
      <c r="K234" s="45" t="s">
        <v>210</v>
      </c>
      <c r="L234" s="34">
        <v>46601</v>
      </c>
      <c r="M234" s="53" t="s">
        <v>278</v>
      </c>
      <c r="N234" s="39" t="s">
        <v>2048</v>
      </c>
      <c r="O234" s="64"/>
    </row>
    <row r="235" spans="1:18">
      <c r="A235" s="31"/>
      <c r="B235" s="44" t="s">
        <v>41</v>
      </c>
      <c r="C235" s="46">
        <v>41002</v>
      </c>
      <c r="D235" s="46">
        <v>39681</v>
      </c>
      <c r="E235" s="33">
        <v>44369</v>
      </c>
      <c r="F235" s="68">
        <f t="shared" si="9"/>
        <v>45099</v>
      </c>
      <c r="G235" s="51" t="str">
        <f t="shared" ca="1" si="8"/>
        <v>OK</v>
      </c>
      <c r="H235" s="38" t="s">
        <v>562</v>
      </c>
      <c r="I235" s="38" t="s">
        <v>564</v>
      </c>
      <c r="J235" s="38" t="s">
        <v>211</v>
      </c>
      <c r="K235" s="48" t="s">
        <v>210</v>
      </c>
      <c r="L235" s="48">
        <v>46254</v>
      </c>
      <c r="M235" s="34" t="s">
        <v>168</v>
      </c>
      <c r="N235" s="41" t="s">
        <v>1191</v>
      </c>
      <c r="O235" s="64"/>
    </row>
    <row r="236" spans="1:18">
      <c r="A236" s="31"/>
      <c r="B236" s="32" t="s">
        <v>1971</v>
      </c>
      <c r="C236" s="33">
        <v>44498</v>
      </c>
      <c r="D236" s="37">
        <v>44497</v>
      </c>
      <c r="E236" s="33"/>
      <c r="F236" s="46">
        <f t="shared" si="9"/>
        <v>45227</v>
      </c>
      <c r="G236" s="80" t="str">
        <f t="shared" ca="1" si="8"/>
        <v>OK</v>
      </c>
      <c r="H236" s="53" t="s">
        <v>1199</v>
      </c>
      <c r="I236" s="61" t="s">
        <v>1200</v>
      </c>
      <c r="J236" s="61" t="s">
        <v>1201</v>
      </c>
      <c r="K236" s="48" t="s">
        <v>210</v>
      </c>
      <c r="L236" s="61">
        <v>46118</v>
      </c>
      <c r="M236" s="34"/>
      <c r="N236" s="39" t="s">
        <v>2049</v>
      </c>
      <c r="O236" s="64"/>
    </row>
    <row r="237" spans="1:18">
      <c r="A237" s="31"/>
      <c r="B237" s="32" t="s">
        <v>1421</v>
      </c>
      <c r="C237" s="33">
        <v>44498</v>
      </c>
      <c r="D237" s="37">
        <v>44497</v>
      </c>
      <c r="E237" s="33">
        <v>44369</v>
      </c>
      <c r="F237" s="69">
        <f t="shared" si="9"/>
        <v>45099</v>
      </c>
      <c r="G237" s="65" t="str">
        <f t="shared" ca="1" si="8"/>
        <v>OK</v>
      </c>
      <c r="H237" s="53" t="s">
        <v>522</v>
      </c>
      <c r="I237" s="34" t="s">
        <v>611</v>
      </c>
      <c r="J237" s="43" t="s">
        <v>301</v>
      </c>
      <c r="K237" s="32" t="s">
        <v>210</v>
      </c>
      <c r="L237" s="34">
        <v>46140</v>
      </c>
      <c r="M237" s="34"/>
      <c r="N237" s="39" t="s">
        <v>2050</v>
      </c>
      <c r="O237" s="28"/>
    </row>
    <row r="238" spans="1:18">
      <c r="A238" s="31"/>
      <c r="B238" s="32" t="s">
        <v>1673</v>
      </c>
      <c r="C238" s="33">
        <v>44133</v>
      </c>
      <c r="D238" s="37">
        <v>44132</v>
      </c>
      <c r="E238" s="33"/>
      <c r="F238" s="46">
        <f t="shared" si="9"/>
        <v>44862</v>
      </c>
      <c r="G238" s="80" t="str">
        <f t="shared" ca="1" si="8"/>
        <v>OK</v>
      </c>
      <c r="H238" s="81" t="s">
        <v>698</v>
      </c>
      <c r="I238" s="81" t="s">
        <v>698</v>
      </c>
      <c r="J238" s="81" t="s">
        <v>698</v>
      </c>
      <c r="K238" s="81" t="s">
        <v>698</v>
      </c>
      <c r="L238" s="81" t="s">
        <v>698</v>
      </c>
      <c r="M238" s="53"/>
      <c r="N238" s="105" t="s">
        <v>1723</v>
      </c>
      <c r="O238" s="64"/>
    </row>
    <row r="239" spans="1:18">
      <c r="A239" s="75"/>
      <c r="B239" s="78" t="s">
        <v>1110</v>
      </c>
      <c r="C239" s="79">
        <v>43362</v>
      </c>
      <c r="D239" s="69">
        <v>43361</v>
      </c>
      <c r="E239" s="79">
        <v>44000</v>
      </c>
      <c r="F239" s="68">
        <f t="shared" si="9"/>
        <v>44730</v>
      </c>
      <c r="G239" s="80" t="str">
        <f t="shared" ca="1" si="8"/>
        <v>OK</v>
      </c>
      <c r="H239" s="58" t="s">
        <v>29</v>
      </c>
      <c r="I239" s="81" t="s">
        <v>1104</v>
      </c>
      <c r="J239" s="92" t="s">
        <v>142</v>
      </c>
      <c r="K239" s="78" t="s">
        <v>210</v>
      </c>
      <c r="L239" s="81">
        <v>47933</v>
      </c>
      <c r="M239" s="81" t="s">
        <v>1111</v>
      </c>
      <c r="N239" s="82" t="s">
        <v>1112</v>
      </c>
      <c r="O239" s="28"/>
      <c r="P239" s="64"/>
      <c r="Q239" s="64"/>
      <c r="R239" s="64"/>
    </row>
    <row r="240" spans="1:18">
      <c r="A240" s="31"/>
      <c r="B240" s="45" t="s">
        <v>1530</v>
      </c>
      <c r="C240" s="33">
        <v>44035</v>
      </c>
      <c r="D240" s="37">
        <v>44034</v>
      </c>
      <c r="E240" s="33"/>
      <c r="F240" s="46">
        <f t="shared" si="9"/>
        <v>44764</v>
      </c>
      <c r="G240" s="80" t="str">
        <f t="shared" ca="1" si="8"/>
        <v>OK</v>
      </c>
      <c r="H240" s="101" t="s">
        <v>1515</v>
      </c>
      <c r="I240" s="34" t="s">
        <v>1634</v>
      </c>
      <c r="J240" s="43" t="s">
        <v>1635</v>
      </c>
      <c r="K240" s="32" t="s">
        <v>1611</v>
      </c>
      <c r="L240" s="34">
        <v>32256</v>
      </c>
      <c r="M240" s="34" t="s">
        <v>1638</v>
      </c>
      <c r="N240" s="105" t="s">
        <v>1459</v>
      </c>
      <c r="O240" s="64"/>
      <c r="P240" s="64"/>
      <c r="Q240" s="64"/>
      <c r="R240" s="64"/>
    </row>
    <row r="241" spans="1:18">
      <c r="A241" s="31"/>
      <c r="B241" s="45" t="s">
        <v>1726</v>
      </c>
      <c r="C241" s="33">
        <v>44133</v>
      </c>
      <c r="D241" s="37">
        <v>44132</v>
      </c>
      <c r="E241" s="33"/>
      <c r="F241" s="46">
        <f t="shared" si="9"/>
        <v>44862</v>
      </c>
      <c r="G241" s="80" t="str">
        <f t="shared" ca="1" si="8"/>
        <v>OK</v>
      </c>
      <c r="H241" s="53" t="s">
        <v>1762</v>
      </c>
      <c r="I241" s="38" t="s">
        <v>698</v>
      </c>
      <c r="J241" s="38" t="s">
        <v>698</v>
      </c>
      <c r="K241" s="38" t="s">
        <v>698</v>
      </c>
      <c r="L241" s="38" t="s">
        <v>698</v>
      </c>
      <c r="M241" s="34"/>
      <c r="N241" s="105" t="s">
        <v>1724</v>
      </c>
      <c r="O241" s="28"/>
      <c r="P241" s="64"/>
      <c r="Q241" s="64"/>
      <c r="R241" s="64"/>
    </row>
    <row r="242" spans="1:18">
      <c r="A242" s="31"/>
      <c r="B242" s="32" t="s">
        <v>1674</v>
      </c>
      <c r="C242" s="33">
        <v>44133</v>
      </c>
      <c r="D242" s="37">
        <v>44132</v>
      </c>
      <c r="E242" s="33"/>
      <c r="F242" s="46">
        <f t="shared" si="9"/>
        <v>44862</v>
      </c>
      <c r="G242" s="80" t="str">
        <f t="shared" ca="1" si="8"/>
        <v>OK</v>
      </c>
      <c r="H242" s="53" t="s">
        <v>1763</v>
      </c>
      <c r="I242" s="34" t="s">
        <v>1798</v>
      </c>
      <c r="J242" s="43" t="s">
        <v>214</v>
      </c>
      <c r="K242" s="32" t="s">
        <v>210</v>
      </c>
      <c r="L242" s="34">
        <v>46680</v>
      </c>
      <c r="M242" s="34" t="s">
        <v>1041</v>
      </c>
      <c r="N242" s="105" t="s">
        <v>1725</v>
      </c>
      <c r="O242" s="28"/>
      <c r="P242" s="64"/>
      <c r="Q242" s="64"/>
      <c r="R242" s="64"/>
    </row>
    <row r="243" spans="1:18" ht="15">
      <c r="A243" s="31"/>
      <c r="B243" s="32" t="s">
        <v>898</v>
      </c>
      <c r="C243" s="33">
        <v>43026</v>
      </c>
      <c r="D243" s="37">
        <v>43025</v>
      </c>
      <c r="E243" s="33">
        <v>43845</v>
      </c>
      <c r="F243" s="68">
        <f t="shared" si="9"/>
        <v>44576</v>
      </c>
      <c r="G243" s="38" t="str">
        <f t="shared" ca="1" si="8"/>
        <v>OK</v>
      </c>
      <c r="H243" s="34" t="s">
        <v>899</v>
      </c>
      <c r="I243" s="34" t="s">
        <v>900</v>
      </c>
      <c r="J243" s="43" t="s">
        <v>495</v>
      </c>
      <c r="K243" s="32" t="s">
        <v>210</v>
      </c>
      <c r="L243" s="34">
        <v>46383</v>
      </c>
      <c r="M243" s="34" t="s">
        <v>901</v>
      </c>
      <c r="N243" s="39" t="s">
        <v>406</v>
      </c>
      <c r="O243" s="20"/>
      <c r="P243" s="64"/>
      <c r="Q243" s="64"/>
      <c r="R243" s="64"/>
    </row>
    <row r="244" spans="1:18">
      <c r="A244" s="31"/>
      <c r="B244" s="32" t="s">
        <v>1972</v>
      </c>
      <c r="C244" s="33">
        <v>44498</v>
      </c>
      <c r="D244" s="37">
        <v>44497</v>
      </c>
      <c r="E244" s="33"/>
      <c r="F244" s="46">
        <f t="shared" si="9"/>
        <v>45227</v>
      </c>
      <c r="G244" s="80" t="str">
        <f t="shared" ca="1" si="8"/>
        <v>OK</v>
      </c>
      <c r="H244" s="53" t="s">
        <v>52</v>
      </c>
      <c r="I244" s="34" t="s">
        <v>1424</v>
      </c>
      <c r="J244" s="34" t="s">
        <v>211</v>
      </c>
      <c r="K244" s="48" t="s">
        <v>210</v>
      </c>
      <c r="L244" s="34">
        <v>46240</v>
      </c>
      <c r="M244" s="34"/>
      <c r="N244" s="29" t="s">
        <v>2051</v>
      </c>
      <c r="O244" s="64"/>
      <c r="P244" s="64"/>
      <c r="Q244" s="64"/>
      <c r="R244" s="64"/>
    </row>
    <row r="245" spans="1:18">
      <c r="A245" s="31"/>
      <c r="B245" s="32" t="s">
        <v>1973</v>
      </c>
      <c r="C245" s="33">
        <v>44498</v>
      </c>
      <c r="D245" s="37">
        <v>44497</v>
      </c>
      <c r="E245" s="33"/>
      <c r="F245" s="46">
        <f t="shared" si="9"/>
        <v>45227</v>
      </c>
      <c r="G245" s="80" t="str">
        <f t="shared" ca="1" si="8"/>
        <v>OK</v>
      </c>
      <c r="H245" s="53" t="s">
        <v>1809</v>
      </c>
      <c r="I245" s="34" t="s">
        <v>2127</v>
      </c>
      <c r="J245" s="43" t="s">
        <v>211</v>
      </c>
      <c r="K245" s="32" t="s">
        <v>210</v>
      </c>
      <c r="L245" s="34">
        <v>46203</v>
      </c>
      <c r="M245" s="34" t="s">
        <v>1434</v>
      </c>
      <c r="N245" s="29" t="s">
        <v>2052</v>
      </c>
      <c r="O245" s="28"/>
      <c r="P245" s="64"/>
      <c r="Q245" s="64"/>
      <c r="R245" s="64"/>
    </row>
    <row r="246" spans="1:18">
      <c r="A246" s="75"/>
      <c r="B246" s="78" t="s">
        <v>832</v>
      </c>
      <c r="C246" s="79">
        <v>42916</v>
      </c>
      <c r="D246" s="69">
        <v>42915</v>
      </c>
      <c r="E246" s="79">
        <v>43628</v>
      </c>
      <c r="F246" s="68">
        <f t="shared" si="9"/>
        <v>44359</v>
      </c>
      <c r="G246" s="80" t="str">
        <f t="shared" ca="1" si="8"/>
        <v>Expired</v>
      </c>
      <c r="H246" s="81" t="s">
        <v>722</v>
      </c>
      <c r="I246" s="48" t="s">
        <v>1864</v>
      </c>
      <c r="J246" s="71" t="s">
        <v>211</v>
      </c>
      <c r="K246" s="71" t="s">
        <v>210</v>
      </c>
      <c r="L246" s="71">
        <v>46250</v>
      </c>
      <c r="M246" s="81"/>
      <c r="N246" s="82" t="s">
        <v>833</v>
      </c>
      <c r="O246" s="64"/>
      <c r="P246" s="64"/>
      <c r="Q246" s="64"/>
      <c r="R246" s="64"/>
    </row>
    <row r="247" spans="1:18">
      <c r="A247" s="31"/>
      <c r="B247" s="32" t="s">
        <v>1578</v>
      </c>
      <c r="C247" s="33">
        <v>44035</v>
      </c>
      <c r="D247" s="37">
        <v>44034</v>
      </c>
      <c r="E247" s="33"/>
      <c r="F247" s="46">
        <f t="shared" si="9"/>
        <v>44764</v>
      </c>
      <c r="G247" s="80" t="str">
        <f t="shared" ca="1" si="8"/>
        <v>OK</v>
      </c>
      <c r="H247" s="103" t="s">
        <v>1511</v>
      </c>
      <c r="I247" s="104" t="s">
        <v>1623</v>
      </c>
      <c r="J247" s="54" t="s">
        <v>294</v>
      </c>
      <c r="K247" s="45" t="s">
        <v>226</v>
      </c>
      <c r="L247" s="34">
        <v>60642</v>
      </c>
      <c r="M247" s="34"/>
      <c r="N247" s="105" t="s">
        <v>1503</v>
      </c>
      <c r="O247" s="28"/>
      <c r="P247" s="64"/>
      <c r="Q247" s="64"/>
      <c r="R247" s="64"/>
    </row>
    <row r="248" spans="1:18">
      <c r="A248" s="31"/>
      <c r="B248" s="32" t="s">
        <v>933</v>
      </c>
      <c r="C248" s="33">
        <v>44498</v>
      </c>
      <c r="D248" s="37">
        <v>43025</v>
      </c>
      <c r="E248" s="33">
        <v>44461</v>
      </c>
      <c r="F248" s="68">
        <f t="shared" si="9"/>
        <v>45191</v>
      </c>
      <c r="G248" s="38" t="str">
        <f t="shared" ca="1" si="8"/>
        <v>OK</v>
      </c>
      <c r="H248" s="53" t="s">
        <v>837</v>
      </c>
      <c r="I248" s="53" t="s">
        <v>1925</v>
      </c>
      <c r="J248" s="54" t="s">
        <v>294</v>
      </c>
      <c r="K248" s="45" t="s">
        <v>226</v>
      </c>
      <c r="L248" s="34">
        <v>60631</v>
      </c>
      <c r="M248" s="53" t="s">
        <v>1152</v>
      </c>
      <c r="N248" s="39" t="s">
        <v>1153</v>
      </c>
      <c r="O248" s="64"/>
      <c r="P248" s="64"/>
      <c r="Q248" s="64"/>
      <c r="R248" s="64"/>
    </row>
    <row r="249" spans="1:18">
      <c r="A249" s="31"/>
      <c r="B249" s="32" t="s">
        <v>1025</v>
      </c>
      <c r="C249" s="33">
        <v>43236</v>
      </c>
      <c r="D249" s="37">
        <v>43235</v>
      </c>
      <c r="E249" s="79">
        <v>44000</v>
      </c>
      <c r="F249" s="68">
        <f t="shared" si="9"/>
        <v>44730</v>
      </c>
      <c r="G249" s="38" t="str">
        <f t="shared" ca="1" si="8"/>
        <v>OK</v>
      </c>
      <c r="H249" s="81" t="s">
        <v>698</v>
      </c>
      <c r="I249" s="81" t="s">
        <v>698</v>
      </c>
      <c r="J249" s="81" t="s">
        <v>698</v>
      </c>
      <c r="K249" s="81" t="s">
        <v>698</v>
      </c>
      <c r="L249" s="81" t="s">
        <v>698</v>
      </c>
      <c r="M249" s="53"/>
      <c r="N249" s="39"/>
      <c r="P249" s="64"/>
      <c r="Q249" s="64"/>
      <c r="R249" s="64"/>
    </row>
    <row r="250" spans="1:18">
      <c r="A250" s="31"/>
      <c r="B250" s="32" t="s">
        <v>42</v>
      </c>
      <c r="C250" s="33">
        <v>42486</v>
      </c>
      <c r="D250" s="37">
        <v>42485</v>
      </c>
      <c r="E250" s="33">
        <v>43628</v>
      </c>
      <c r="F250" s="68">
        <f t="shared" si="9"/>
        <v>44359</v>
      </c>
      <c r="G250" s="51" t="str">
        <f t="shared" ca="1" si="8"/>
        <v>Expired</v>
      </c>
      <c r="H250" s="34" t="s">
        <v>649</v>
      </c>
      <c r="I250" s="34" t="s">
        <v>947</v>
      </c>
      <c r="J250" s="34" t="s">
        <v>312</v>
      </c>
      <c r="K250" s="34" t="s">
        <v>210</v>
      </c>
      <c r="L250" s="34">
        <v>46360</v>
      </c>
      <c r="M250" s="34"/>
      <c r="N250" s="39" t="s">
        <v>667</v>
      </c>
      <c r="O250" s="62"/>
      <c r="P250" s="64"/>
      <c r="Q250" s="64"/>
      <c r="R250" s="64"/>
    </row>
    <row r="251" spans="1:18">
      <c r="A251" s="31"/>
      <c r="B251" s="32" t="s">
        <v>994</v>
      </c>
      <c r="C251" s="33">
        <v>43236</v>
      </c>
      <c r="D251" s="37">
        <v>43235</v>
      </c>
      <c r="E251" s="33">
        <v>44461</v>
      </c>
      <c r="F251" s="68">
        <f t="shared" si="9"/>
        <v>45191</v>
      </c>
      <c r="G251" s="38" t="str">
        <f t="shared" ca="1" si="8"/>
        <v>OK</v>
      </c>
      <c r="H251" s="34" t="s">
        <v>8</v>
      </c>
      <c r="I251" s="38" t="s">
        <v>1940</v>
      </c>
      <c r="J251" s="38" t="s">
        <v>17</v>
      </c>
      <c r="K251" s="48" t="s">
        <v>210</v>
      </c>
      <c r="L251" s="48">
        <v>46350</v>
      </c>
      <c r="M251" s="53" t="s">
        <v>1941</v>
      </c>
      <c r="N251" s="39" t="s">
        <v>995</v>
      </c>
      <c r="O251" s="64"/>
    </row>
    <row r="252" spans="1:18">
      <c r="A252" s="75"/>
      <c r="B252" s="57" t="s">
        <v>257</v>
      </c>
      <c r="C252" s="68">
        <v>41002</v>
      </c>
      <c r="D252" s="68">
        <v>37672</v>
      </c>
      <c r="E252" s="33">
        <v>44216</v>
      </c>
      <c r="F252" s="68">
        <f t="shared" si="9"/>
        <v>44946</v>
      </c>
      <c r="G252" s="58" t="str">
        <f t="shared" ca="1" si="8"/>
        <v>OK</v>
      </c>
      <c r="H252" s="89" t="s">
        <v>1827</v>
      </c>
      <c r="I252" s="71" t="s">
        <v>698</v>
      </c>
      <c r="J252" s="71" t="s">
        <v>698</v>
      </c>
      <c r="K252" s="71" t="s">
        <v>698</v>
      </c>
      <c r="L252" s="71" t="s">
        <v>698</v>
      </c>
      <c r="M252" s="71"/>
      <c r="N252" s="29" t="s">
        <v>1917</v>
      </c>
      <c r="O252" s="15"/>
    </row>
    <row r="253" spans="1:18">
      <c r="A253" s="75"/>
      <c r="B253" s="57" t="s">
        <v>190</v>
      </c>
      <c r="C253" s="68">
        <v>41141</v>
      </c>
      <c r="D253" s="68">
        <v>38954</v>
      </c>
      <c r="E253" s="33">
        <v>44461</v>
      </c>
      <c r="F253" s="68">
        <f t="shared" si="9"/>
        <v>45191</v>
      </c>
      <c r="G253" s="58" t="str">
        <f t="shared" ca="1" si="8"/>
        <v>OK</v>
      </c>
      <c r="H253" s="58" t="s">
        <v>50</v>
      </c>
      <c r="I253" s="48" t="s">
        <v>335</v>
      </c>
      <c r="J253" s="71" t="s">
        <v>211</v>
      </c>
      <c r="K253" s="71" t="s">
        <v>210</v>
      </c>
      <c r="L253" s="71">
        <v>46204</v>
      </c>
      <c r="M253" s="71"/>
      <c r="N253" s="84" t="s">
        <v>145</v>
      </c>
      <c r="O253" s="28"/>
    </row>
    <row r="254" spans="1:18">
      <c r="A254" s="31"/>
      <c r="B254" s="32" t="s">
        <v>1974</v>
      </c>
      <c r="C254" s="33">
        <v>44498</v>
      </c>
      <c r="D254" s="37">
        <v>44497</v>
      </c>
      <c r="E254" s="33"/>
      <c r="F254" s="46">
        <f t="shared" si="9"/>
        <v>45227</v>
      </c>
      <c r="G254" s="80" t="str">
        <f t="shared" ca="1" si="8"/>
        <v>OK</v>
      </c>
      <c r="H254" s="53" t="s">
        <v>799</v>
      </c>
      <c r="I254" s="89" t="s">
        <v>1616</v>
      </c>
      <c r="J254" s="81" t="s">
        <v>211</v>
      </c>
      <c r="K254" s="71" t="s">
        <v>210</v>
      </c>
      <c r="L254" s="81">
        <v>46204</v>
      </c>
      <c r="M254" s="34"/>
      <c r="N254" s="39" t="s">
        <v>2053</v>
      </c>
      <c r="O254" s="64"/>
    </row>
    <row r="255" spans="1:18">
      <c r="A255" s="31"/>
      <c r="B255" s="32" t="s">
        <v>1540</v>
      </c>
      <c r="C255" s="33">
        <v>44035</v>
      </c>
      <c r="D255" s="37">
        <v>44034</v>
      </c>
      <c r="E255" s="33"/>
      <c r="F255" s="46">
        <f t="shared" si="9"/>
        <v>44764</v>
      </c>
      <c r="G255" s="80" t="str">
        <f t="shared" ca="1" si="8"/>
        <v>OK</v>
      </c>
      <c r="H255" s="71" t="s">
        <v>79</v>
      </c>
      <c r="I255" s="81" t="s">
        <v>1597</v>
      </c>
      <c r="J255" s="92" t="s">
        <v>211</v>
      </c>
      <c r="K255" s="78" t="s">
        <v>210</v>
      </c>
      <c r="L255" s="81">
        <v>46256</v>
      </c>
      <c r="M255" s="81" t="s">
        <v>150</v>
      </c>
      <c r="N255" s="105" t="s">
        <v>1470</v>
      </c>
      <c r="O255" s="28"/>
    </row>
    <row r="256" spans="1:18">
      <c r="A256" s="31"/>
      <c r="B256" s="45" t="s">
        <v>149</v>
      </c>
      <c r="C256" s="46">
        <v>41141</v>
      </c>
      <c r="D256" s="46">
        <v>38954</v>
      </c>
      <c r="E256" s="79">
        <v>44000</v>
      </c>
      <c r="F256" s="68">
        <f t="shared" si="9"/>
        <v>44730</v>
      </c>
      <c r="G256" s="38" t="str">
        <f t="shared" ca="1" si="8"/>
        <v>OK</v>
      </c>
      <c r="H256" s="48" t="s">
        <v>722</v>
      </c>
      <c r="I256" s="48" t="s">
        <v>1864</v>
      </c>
      <c r="J256" s="35" t="str">
        <f>"Indianapolis"</f>
        <v>Indianapolis</v>
      </c>
      <c r="K256" s="35" t="str">
        <f>"IN"</f>
        <v>IN</v>
      </c>
      <c r="L256" s="35" t="str">
        <f>"46250"</f>
        <v>46250</v>
      </c>
      <c r="M256" s="48" t="s">
        <v>584</v>
      </c>
      <c r="N256" s="40" t="s">
        <v>1046</v>
      </c>
      <c r="O256" s="64"/>
    </row>
    <row r="257" spans="1:18">
      <c r="A257" s="31"/>
      <c r="B257" s="32" t="s">
        <v>2022</v>
      </c>
      <c r="C257" s="33">
        <v>44498</v>
      </c>
      <c r="D257" s="37">
        <v>44497</v>
      </c>
      <c r="E257" s="33"/>
      <c r="F257" s="46">
        <f t="shared" si="9"/>
        <v>45227</v>
      </c>
      <c r="G257" s="80" t="str">
        <f t="shared" ca="1" si="8"/>
        <v>OK</v>
      </c>
      <c r="H257" s="53" t="s">
        <v>102</v>
      </c>
      <c r="I257" s="53" t="s">
        <v>2160</v>
      </c>
      <c r="J257" s="54" t="s">
        <v>2161</v>
      </c>
      <c r="K257" s="45" t="s">
        <v>226</v>
      </c>
      <c r="L257" s="34">
        <v>60473</v>
      </c>
      <c r="M257" s="34"/>
      <c r="N257" s="29" t="s">
        <v>2101</v>
      </c>
      <c r="O257" s="64"/>
    </row>
    <row r="258" spans="1:18">
      <c r="A258" s="31"/>
      <c r="B258" s="32" t="s">
        <v>902</v>
      </c>
      <c r="C258" s="33">
        <v>43026</v>
      </c>
      <c r="D258" s="37">
        <v>43025</v>
      </c>
      <c r="E258" s="33">
        <v>44498</v>
      </c>
      <c r="F258" s="68">
        <f t="shared" si="9"/>
        <v>45228</v>
      </c>
      <c r="G258" s="38" t="str">
        <f t="shared" ref="G258:G321" ca="1" si="10">IF(B258="","",IF(F258&lt;TODAY(),"Expired","OK"))</f>
        <v>OK</v>
      </c>
      <c r="H258" s="38" t="s">
        <v>50</v>
      </c>
      <c r="I258" s="48" t="s">
        <v>335</v>
      </c>
      <c r="J258" s="43" t="s">
        <v>211</v>
      </c>
      <c r="K258" s="32" t="s">
        <v>210</v>
      </c>
      <c r="L258" s="34">
        <v>46204</v>
      </c>
      <c r="M258" s="34"/>
      <c r="N258" s="39" t="s">
        <v>903</v>
      </c>
      <c r="O258" s="28"/>
    </row>
    <row r="259" spans="1:18">
      <c r="A259" s="31"/>
      <c r="B259" s="44" t="s">
        <v>162</v>
      </c>
      <c r="C259" s="46">
        <v>41444</v>
      </c>
      <c r="D259" s="46">
        <v>39335</v>
      </c>
      <c r="E259" s="33">
        <v>43845</v>
      </c>
      <c r="F259" s="68">
        <f t="shared" si="9"/>
        <v>44576</v>
      </c>
      <c r="G259" s="38" t="str">
        <f t="shared" ca="1" si="10"/>
        <v>OK</v>
      </c>
      <c r="H259" s="48" t="s">
        <v>134</v>
      </c>
      <c r="I259" s="34" t="s">
        <v>1180</v>
      </c>
      <c r="J259" s="43" t="s">
        <v>211</v>
      </c>
      <c r="K259" s="48" t="s">
        <v>210</v>
      </c>
      <c r="L259" s="34">
        <v>46201</v>
      </c>
      <c r="M259" s="48" t="s">
        <v>1192</v>
      </c>
      <c r="N259" s="41" t="s">
        <v>1193</v>
      </c>
      <c r="O259" s="64"/>
    </row>
    <row r="260" spans="1:18">
      <c r="A260" s="31"/>
      <c r="B260" s="32" t="s">
        <v>682</v>
      </c>
      <c r="C260" s="33">
        <v>42667</v>
      </c>
      <c r="D260" s="33">
        <v>42668</v>
      </c>
      <c r="E260" s="33">
        <v>44461</v>
      </c>
      <c r="F260" s="68">
        <f t="shared" si="9"/>
        <v>45191</v>
      </c>
      <c r="G260" s="51" t="str">
        <f t="shared" ca="1" si="10"/>
        <v>OK</v>
      </c>
      <c r="H260" s="38" t="s">
        <v>9</v>
      </c>
      <c r="I260" s="53" t="s">
        <v>2146</v>
      </c>
      <c r="J260" s="38" t="s">
        <v>17</v>
      </c>
      <c r="K260" s="48" t="s">
        <v>210</v>
      </c>
      <c r="L260" s="48">
        <v>46350</v>
      </c>
      <c r="M260" s="34" t="s">
        <v>683</v>
      </c>
      <c r="N260" s="39" t="s">
        <v>749</v>
      </c>
      <c r="O260" s="28"/>
      <c r="P260" s="64"/>
      <c r="Q260" s="64"/>
      <c r="R260" s="64"/>
    </row>
    <row r="261" spans="1:18">
      <c r="A261" s="31"/>
      <c r="B261" s="32" t="s">
        <v>1975</v>
      </c>
      <c r="C261" s="33">
        <v>44498</v>
      </c>
      <c r="D261" s="37">
        <v>44497</v>
      </c>
      <c r="E261" s="33"/>
      <c r="F261" s="46">
        <f t="shared" si="9"/>
        <v>45227</v>
      </c>
      <c r="G261" s="80" t="str">
        <f t="shared" ca="1" si="10"/>
        <v>OK</v>
      </c>
      <c r="H261" s="53" t="s">
        <v>367</v>
      </c>
      <c r="I261" s="34" t="s">
        <v>1589</v>
      </c>
      <c r="J261" s="43" t="s">
        <v>211</v>
      </c>
      <c r="K261" s="32" t="s">
        <v>210</v>
      </c>
      <c r="L261" s="34">
        <v>46278</v>
      </c>
      <c r="M261" s="34"/>
      <c r="N261" s="39" t="s">
        <v>2054</v>
      </c>
      <c r="O261" s="15"/>
      <c r="P261" s="64"/>
      <c r="Q261" s="64"/>
      <c r="R261" s="64"/>
    </row>
    <row r="262" spans="1:18">
      <c r="A262" s="31"/>
      <c r="B262" s="45" t="s">
        <v>1531</v>
      </c>
      <c r="C262" s="33">
        <v>44035</v>
      </c>
      <c r="D262" s="37">
        <v>44034</v>
      </c>
      <c r="E262" s="33"/>
      <c r="F262" s="46">
        <f t="shared" si="9"/>
        <v>44764</v>
      </c>
      <c r="G262" s="80" t="str">
        <f t="shared" ca="1" si="10"/>
        <v>OK</v>
      </c>
      <c r="H262" s="101" t="s">
        <v>1515</v>
      </c>
      <c r="I262" s="34" t="s">
        <v>1636</v>
      </c>
      <c r="J262" s="43" t="s">
        <v>1637</v>
      </c>
      <c r="K262" s="32" t="s">
        <v>226</v>
      </c>
      <c r="L262" s="34">
        <v>60174</v>
      </c>
      <c r="M262" s="34" t="s">
        <v>1639</v>
      </c>
      <c r="N262" s="105" t="s">
        <v>1460</v>
      </c>
      <c r="O262" s="28"/>
      <c r="P262" s="64"/>
      <c r="Q262" s="64"/>
      <c r="R262" s="64"/>
    </row>
    <row r="263" spans="1:18">
      <c r="A263" s="75"/>
      <c r="B263" s="57" t="s">
        <v>328</v>
      </c>
      <c r="C263" s="68">
        <v>41320</v>
      </c>
      <c r="D263" s="68">
        <v>38576</v>
      </c>
      <c r="E263" s="33">
        <v>43845</v>
      </c>
      <c r="F263" s="68">
        <f t="shared" si="9"/>
        <v>44576</v>
      </c>
      <c r="G263" s="58" t="str">
        <f t="shared" ca="1" si="10"/>
        <v>OK</v>
      </c>
      <c r="H263" s="71" t="s">
        <v>451</v>
      </c>
      <c r="I263" s="87" t="str">
        <f>"1052 Woodlawn Ave"</f>
        <v>1052 Woodlawn Ave</v>
      </c>
      <c r="J263" s="87" t="str">
        <f>"Indianapolis"</f>
        <v>Indianapolis</v>
      </c>
      <c r="K263" s="87" t="str">
        <f>"IN"</f>
        <v>IN</v>
      </c>
      <c r="L263" s="87" t="str">
        <f>"46203"</f>
        <v>46203</v>
      </c>
      <c r="M263" s="71" t="s">
        <v>567</v>
      </c>
      <c r="N263" s="86" t="s">
        <v>146</v>
      </c>
      <c r="O263" s="64"/>
      <c r="P263" s="64"/>
      <c r="Q263" s="64"/>
      <c r="R263" s="64"/>
    </row>
    <row r="264" spans="1:18">
      <c r="A264" s="31"/>
      <c r="B264" s="32" t="s">
        <v>1567</v>
      </c>
      <c r="C264" s="33">
        <v>44035</v>
      </c>
      <c r="D264" s="37">
        <v>44034</v>
      </c>
      <c r="E264" s="33"/>
      <c r="F264" s="46">
        <f t="shared" si="9"/>
        <v>44764</v>
      </c>
      <c r="G264" s="80" t="str">
        <f t="shared" ca="1" si="10"/>
        <v>OK</v>
      </c>
      <c r="H264" s="34" t="s">
        <v>135</v>
      </c>
      <c r="I264" s="34" t="s">
        <v>436</v>
      </c>
      <c r="J264" s="43" t="s">
        <v>211</v>
      </c>
      <c r="K264" s="32" t="s">
        <v>210</v>
      </c>
      <c r="L264" s="34">
        <v>46268</v>
      </c>
      <c r="M264" s="34" t="s">
        <v>1625</v>
      </c>
      <c r="N264" s="105" t="s">
        <v>1493</v>
      </c>
      <c r="O264" s="64"/>
    </row>
    <row r="265" spans="1:18">
      <c r="A265" s="31"/>
      <c r="B265" s="32" t="s">
        <v>1575</v>
      </c>
      <c r="C265" s="33">
        <v>44035</v>
      </c>
      <c r="D265" s="37">
        <v>44034</v>
      </c>
      <c r="E265" s="33"/>
      <c r="F265" s="46">
        <f t="shared" si="9"/>
        <v>44764</v>
      </c>
      <c r="G265" s="80" t="str">
        <f t="shared" ca="1" si="10"/>
        <v>OK</v>
      </c>
      <c r="H265" s="71" t="s">
        <v>79</v>
      </c>
      <c r="I265" s="34" t="s">
        <v>1597</v>
      </c>
      <c r="J265" s="43" t="s">
        <v>211</v>
      </c>
      <c r="K265" s="32" t="s">
        <v>210</v>
      </c>
      <c r="L265" s="34">
        <v>46256</v>
      </c>
      <c r="M265" s="34" t="s">
        <v>150</v>
      </c>
      <c r="N265" s="105" t="s">
        <v>1500</v>
      </c>
      <c r="O265" s="28"/>
    </row>
    <row r="266" spans="1:18">
      <c r="A266" s="31"/>
      <c r="B266" s="32" t="s">
        <v>996</v>
      </c>
      <c r="C266" s="34" t="s">
        <v>698</v>
      </c>
      <c r="D266" s="37">
        <v>43235</v>
      </c>
      <c r="E266" s="33">
        <v>44369</v>
      </c>
      <c r="F266" s="68">
        <f t="shared" si="9"/>
        <v>45099</v>
      </c>
      <c r="G266" s="38" t="str">
        <f t="shared" ca="1" si="10"/>
        <v>OK</v>
      </c>
      <c r="H266" s="38" t="s">
        <v>181</v>
      </c>
      <c r="I266" s="58" t="s">
        <v>290</v>
      </c>
      <c r="J266" s="87" t="str">
        <f>"Indianapolis"</f>
        <v>Indianapolis</v>
      </c>
      <c r="K266" s="87" t="str">
        <f>"IN"</f>
        <v>IN</v>
      </c>
      <c r="L266" s="87" t="str">
        <f>"46254"</f>
        <v>46254</v>
      </c>
      <c r="M266" s="34"/>
      <c r="N266" s="105" t="s">
        <v>1909</v>
      </c>
      <c r="O266" s="28"/>
    </row>
    <row r="267" spans="1:18" ht="15">
      <c r="A267" s="31"/>
      <c r="B267" s="32" t="s">
        <v>1976</v>
      </c>
      <c r="C267" s="33">
        <v>44498</v>
      </c>
      <c r="D267" s="37">
        <v>44497</v>
      </c>
      <c r="E267" s="33"/>
      <c r="F267" s="46">
        <f t="shared" si="9"/>
        <v>45227</v>
      </c>
      <c r="G267" s="80" t="str">
        <f t="shared" ca="1" si="10"/>
        <v>OK</v>
      </c>
      <c r="H267" s="53" t="s">
        <v>614</v>
      </c>
      <c r="I267" s="98" t="s">
        <v>2162</v>
      </c>
      <c r="J267" s="54" t="s">
        <v>2163</v>
      </c>
      <c r="K267" s="45" t="s">
        <v>210</v>
      </c>
      <c r="L267" s="34">
        <v>47630</v>
      </c>
      <c r="M267" s="53" t="s">
        <v>2164</v>
      </c>
      <c r="N267" s="39" t="s">
        <v>2055</v>
      </c>
      <c r="O267" s="64"/>
      <c r="P267" s="24"/>
    </row>
    <row r="268" spans="1:18">
      <c r="A268" s="31"/>
      <c r="B268" s="32" t="s">
        <v>1977</v>
      </c>
      <c r="C268" s="33">
        <v>44498</v>
      </c>
      <c r="D268" s="37">
        <v>44497</v>
      </c>
      <c r="E268" s="33"/>
      <c r="F268" s="46">
        <f t="shared" si="9"/>
        <v>45227</v>
      </c>
      <c r="G268" s="80" t="str">
        <f t="shared" ca="1" si="10"/>
        <v>OK</v>
      </c>
      <c r="H268" s="53" t="s">
        <v>614</v>
      </c>
      <c r="I268" s="53" t="s">
        <v>2165</v>
      </c>
      <c r="J268" s="54" t="s">
        <v>214</v>
      </c>
      <c r="K268" s="45" t="s">
        <v>210</v>
      </c>
      <c r="L268" s="34">
        <v>46601</v>
      </c>
      <c r="M268" s="53" t="s">
        <v>2166</v>
      </c>
      <c r="N268" s="39" t="s">
        <v>2056</v>
      </c>
      <c r="O268" s="28"/>
    </row>
    <row r="269" spans="1:18">
      <c r="A269" s="31"/>
      <c r="B269" s="45" t="s">
        <v>547</v>
      </c>
      <c r="C269" s="46">
        <v>42580</v>
      </c>
      <c r="D269" s="46">
        <v>42579</v>
      </c>
      <c r="E269" s="79">
        <v>44000</v>
      </c>
      <c r="F269" s="68">
        <f t="shared" si="9"/>
        <v>44730</v>
      </c>
      <c r="G269" s="38" t="str">
        <f t="shared" ca="1" si="10"/>
        <v>OK</v>
      </c>
      <c r="H269" s="101" t="s">
        <v>614</v>
      </c>
      <c r="I269" s="34" t="s">
        <v>437</v>
      </c>
      <c r="J269" s="34" t="s">
        <v>211</v>
      </c>
      <c r="K269" s="48" t="s">
        <v>210</v>
      </c>
      <c r="L269" s="34">
        <v>46268</v>
      </c>
      <c r="M269" s="48" t="s">
        <v>1047</v>
      </c>
      <c r="N269" s="41" t="s">
        <v>1048</v>
      </c>
      <c r="O269" s="64"/>
    </row>
    <row r="270" spans="1:18">
      <c r="A270" s="31"/>
      <c r="B270" s="32" t="s">
        <v>1220</v>
      </c>
      <c r="C270" s="33">
        <v>43601</v>
      </c>
      <c r="D270" s="37">
        <v>43600</v>
      </c>
      <c r="E270" s="33">
        <v>43600</v>
      </c>
      <c r="F270" s="46">
        <f t="shared" si="9"/>
        <v>44331</v>
      </c>
      <c r="G270" s="51" t="str">
        <f t="shared" ca="1" si="10"/>
        <v>Expired</v>
      </c>
      <c r="H270" s="34" t="s">
        <v>767</v>
      </c>
      <c r="I270" s="34" t="s">
        <v>1284</v>
      </c>
      <c r="J270" s="43" t="s">
        <v>1285</v>
      </c>
      <c r="K270" s="32" t="s">
        <v>1286</v>
      </c>
      <c r="L270" s="34">
        <v>17055</v>
      </c>
      <c r="M270" s="34" t="s">
        <v>1287</v>
      </c>
      <c r="N270" s="39" t="s">
        <v>1221</v>
      </c>
      <c r="O270" s="64"/>
    </row>
    <row r="271" spans="1:18">
      <c r="A271" s="31"/>
      <c r="B271" s="45" t="s">
        <v>602</v>
      </c>
      <c r="C271" s="46">
        <v>41444</v>
      </c>
      <c r="D271" s="46">
        <v>37672</v>
      </c>
      <c r="E271" s="33">
        <v>44369</v>
      </c>
      <c r="F271" s="68">
        <f t="shared" si="9"/>
        <v>45099</v>
      </c>
      <c r="G271" s="38" t="str">
        <f t="shared" ca="1" si="10"/>
        <v>OK</v>
      </c>
      <c r="H271" s="38" t="s">
        <v>52</v>
      </c>
      <c r="I271" s="34" t="s">
        <v>1424</v>
      </c>
      <c r="J271" s="34" t="s">
        <v>211</v>
      </c>
      <c r="K271" s="48" t="s">
        <v>210</v>
      </c>
      <c r="L271" s="34">
        <v>46240</v>
      </c>
      <c r="M271" s="38" t="s">
        <v>279</v>
      </c>
      <c r="N271" s="41" t="s">
        <v>601</v>
      </c>
      <c r="O271" s="28"/>
    </row>
    <row r="272" spans="1:18">
      <c r="A272" s="31"/>
      <c r="B272" s="45" t="s">
        <v>246</v>
      </c>
      <c r="C272" s="46">
        <v>41444</v>
      </c>
      <c r="D272" s="46">
        <v>37672</v>
      </c>
      <c r="E272" s="46">
        <v>44090</v>
      </c>
      <c r="F272" s="68">
        <f t="shared" si="9"/>
        <v>44820</v>
      </c>
      <c r="G272" s="38" t="str">
        <f t="shared" ca="1" si="10"/>
        <v>OK</v>
      </c>
      <c r="H272" s="48" t="s">
        <v>375</v>
      </c>
      <c r="I272" s="48" t="s">
        <v>376</v>
      </c>
      <c r="J272" s="48" t="s">
        <v>211</v>
      </c>
      <c r="K272" s="48" t="s">
        <v>210</v>
      </c>
      <c r="L272" s="48">
        <v>46268</v>
      </c>
      <c r="M272" s="48" t="s">
        <v>377</v>
      </c>
      <c r="N272" s="40" t="s">
        <v>247</v>
      </c>
      <c r="O272" s="28"/>
    </row>
    <row r="273" spans="1:18">
      <c r="A273" s="31"/>
      <c r="B273" s="32" t="s">
        <v>785</v>
      </c>
      <c r="C273" s="33">
        <v>43026</v>
      </c>
      <c r="D273" s="33">
        <v>43025</v>
      </c>
      <c r="E273" s="79">
        <v>44000</v>
      </c>
      <c r="F273" s="68">
        <f t="shared" si="9"/>
        <v>44730</v>
      </c>
      <c r="G273" s="38" t="str">
        <f t="shared" ca="1" si="10"/>
        <v>OK</v>
      </c>
      <c r="H273" s="34" t="s">
        <v>786</v>
      </c>
      <c r="I273" s="34" t="s">
        <v>787</v>
      </c>
      <c r="J273" s="43" t="s">
        <v>788</v>
      </c>
      <c r="K273" s="48" t="s">
        <v>210</v>
      </c>
      <c r="L273" s="34">
        <v>46038</v>
      </c>
      <c r="M273" s="34" t="s">
        <v>789</v>
      </c>
      <c r="N273" s="39" t="s">
        <v>790</v>
      </c>
      <c r="O273" s="28"/>
    </row>
    <row r="274" spans="1:18">
      <c r="A274" s="31"/>
      <c r="B274" s="32" t="s">
        <v>1</v>
      </c>
      <c r="C274" s="33">
        <v>44133</v>
      </c>
      <c r="D274" s="37">
        <v>44132</v>
      </c>
      <c r="E274" s="33"/>
      <c r="F274" s="46">
        <f t="shared" si="9"/>
        <v>44862</v>
      </c>
      <c r="G274" s="80" t="str">
        <f t="shared" ca="1" si="10"/>
        <v>OK</v>
      </c>
      <c r="H274" s="53" t="s">
        <v>722</v>
      </c>
      <c r="I274" s="48" t="s">
        <v>1864</v>
      </c>
      <c r="J274" s="43" t="s">
        <v>211</v>
      </c>
      <c r="K274" s="32" t="s">
        <v>210</v>
      </c>
      <c r="L274" s="34">
        <v>46250</v>
      </c>
      <c r="M274" s="34" t="s">
        <v>1775</v>
      </c>
      <c r="N274" s="105" t="s">
        <v>1655</v>
      </c>
      <c r="O274" s="28"/>
    </row>
    <row r="275" spans="1:18">
      <c r="A275" s="31"/>
      <c r="B275" s="32" t="s">
        <v>834</v>
      </c>
      <c r="C275" s="33">
        <v>42916</v>
      </c>
      <c r="D275" s="37">
        <v>42915</v>
      </c>
      <c r="E275" s="33">
        <v>43495</v>
      </c>
      <c r="F275" s="68">
        <f t="shared" si="9"/>
        <v>44226</v>
      </c>
      <c r="G275" s="51" t="str">
        <f t="shared" ca="1" si="10"/>
        <v>Expired</v>
      </c>
      <c r="H275" s="34" t="s">
        <v>359</v>
      </c>
      <c r="I275" s="58" t="s">
        <v>11</v>
      </c>
      <c r="J275" s="71" t="s">
        <v>360</v>
      </c>
      <c r="K275" s="71" t="s">
        <v>210</v>
      </c>
      <c r="L275" s="71">
        <v>46077</v>
      </c>
      <c r="M275" s="34" t="s">
        <v>361</v>
      </c>
      <c r="N275" s="39" t="s">
        <v>835</v>
      </c>
      <c r="O275" s="28"/>
    </row>
    <row r="276" spans="1:18">
      <c r="A276" s="31"/>
      <c r="B276" s="32" t="s">
        <v>1222</v>
      </c>
      <c r="C276" s="33">
        <v>43601</v>
      </c>
      <c r="D276" s="37">
        <v>43600</v>
      </c>
      <c r="E276" s="33">
        <v>44216</v>
      </c>
      <c r="F276" s="46">
        <f t="shared" si="9"/>
        <v>44946</v>
      </c>
      <c r="G276" s="51" t="str">
        <f t="shared" ca="1" si="10"/>
        <v>OK</v>
      </c>
      <c r="H276" s="34" t="s">
        <v>614</v>
      </c>
      <c r="I276" s="34" t="s">
        <v>221</v>
      </c>
      <c r="J276" s="43" t="s">
        <v>222</v>
      </c>
      <c r="K276" s="32" t="s">
        <v>210</v>
      </c>
      <c r="L276" s="34">
        <v>47715</v>
      </c>
      <c r="M276" s="34" t="s">
        <v>666</v>
      </c>
      <c r="N276" s="39" t="s">
        <v>1223</v>
      </c>
      <c r="O276" s="28"/>
    </row>
    <row r="277" spans="1:18">
      <c r="A277" s="31"/>
      <c r="B277" s="32" t="s">
        <v>1978</v>
      </c>
      <c r="C277" s="34" t="s">
        <v>698</v>
      </c>
      <c r="D277" s="37">
        <v>44497</v>
      </c>
      <c r="E277" s="33"/>
      <c r="F277" s="46">
        <f t="shared" ref="F277:F340" si="11">IF(B277="","",IF(E277="",DATE(YEAR(D277)+2,MONTH(D277),DAY(D277)),DATE(YEAR(E277)+2,MONTH(E277),DAY(E277))))</f>
        <v>45227</v>
      </c>
      <c r="G277" s="80" t="str">
        <f t="shared" ca="1" si="10"/>
        <v>OK</v>
      </c>
      <c r="H277" s="53" t="s">
        <v>244</v>
      </c>
      <c r="I277" s="53" t="s">
        <v>2167</v>
      </c>
      <c r="J277" s="54" t="s">
        <v>294</v>
      </c>
      <c r="K277" s="45" t="s">
        <v>226</v>
      </c>
      <c r="L277" s="34">
        <v>60606</v>
      </c>
      <c r="M277" s="53" t="s">
        <v>2168</v>
      </c>
      <c r="N277" s="39" t="s">
        <v>2057</v>
      </c>
      <c r="O277" s="28"/>
    </row>
    <row r="278" spans="1:18">
      <c r="A278" s="31"/>
      <c r="B278" s="32" t="s">
        <v>2021</v>
      </c>
      <c r="C278" s="33">
        <v>44498</v>
      </c>
      <c r="D278" s="37">
        <v>44497</v>
      </c>
      <c r="E278" s="33"/>
      <c r="F278" s="46">
        <f t="shared" si="11"/>
        <v>45227</v>
      </c>
      <c r="G278" s="80" t="str">
        <f t="shared" ca="1" si="10"/>
        <v>OK</v>
      </c>
      <c r="H278" s="53" t="s">
        <v>102</v>
      </c>
      <c r="I278" s="53" t="s">
        <v>2160</v>
      </c>
      <c r="J278" s="54" t="s">
        <v>2161</v>
      </c>
      <c r="K278" s="45" t="s">
        <v>226</v>
      </c>
      <c r="L278" s="34">
        <v>60473</v>
      </c>
      <c r="M278" s="34"/>
      <c r="N278" s="29" t="s">
        <v>2100</v>
      </c>
      <c r="O278" s="28"/>
    </row>
    <row r="279" spans="1:18">
      <c r="A279" s="31"/>
      <c r="B279" s="32" t="s">
        <v>1979</v>
      </c>
      <c r="C279" s="33">
        <v>44498</v>
      </c>
      <c r="D279" s="37">
        <v>44497</v>
      </c>
      <c r="E279" s="33"/>
      <c r="F279" s="46">
        <f t="shared" si="11"/>
        <v>45227</v>
      </c>
      <c r="G279" s="80" t="str">
        <f t="shared" ca="1" si="10"/>
        <v>OK</v>
      </c>
      <c r="H279" s="53" t="s">
        <v>1842</v>
      </c>
      <c r="I279" s="53" t="s">
        <v>2169</v>
      </c>
      <c r="J279" s="54" t="s">
        <v>1372</v>
      </c>
      <c r="K279" s="45" t="s">
        <v>232</v>
      </c>
      <c r="L279" s="34">
        <v>40504</v>
      </c>
      <c r="M279" s="53" t="s">
        <v>2170</v>
      </c>
      <c r="N279" s="39" t="s">
        <v>2058</v>
      </c>
      <c r="O279" s="15"/>
      <c r="P279" s="64"/>
      <c r="Q279" s="64"/>
      <c r="R279" s="64"/>
    </row>
    <row r="280" spans="1:18">
      <c r="A280" s="31"/>
      <c r="B280" s="32" t="s">
        <v>904</v>
      </c>
      <c r="C280" s="33">
        <v>43026</v>
      </c>
      <c r="D280" s="37">
        <v>43025</v>
      </c>
      <c r="E280" s="79">
        <v>44000</v>
      </c>
      <c r="F280" s="68">
        <f t="shared" si="11"/>
        <v>44730</v>
      </c>
      <c r="G280" s="38" t="str">
        <f t="shared" ca="1" si="10"/>
        <v>OK</v>
      </c>
      <c r="H280" s="38" t="s">
        <v>52</v>
      </c>
      <c r="I280" s="34" t="s">
        <v>1424</v>
      </c>
      <c r="J280" s="34" t="s">
        <v>211</v>
      </c>
      <c r="K280" s="48" t="s">
        <v>210</v>
      </c>
      <c r="L280" s="34">
        <v>46240</v>
      </c>
      <c r="M280" s="34" t="s">
        <v>279</v>
      </c>
      <c r="N280" s="39" t="s">
        <v>905</v>
      </c>
      <c r="O280" s="28"/>
    </row>
    <row r="281" spans="1:18">
      <c r="A281" s="31"/>
      <c r="B281" s="28" t="s">
        <v>465</v>
      </c>
      <c r="C281" s="34" t="s">
        <v>698</v>
      </c>
      <c r="D281" s="46">
        <v>41584</v>
      </c>
      <c r="E281" s="46">
        <v>44090</v>
      </c>
      <c r="F281" s="69">
        <f t="shared" si="11"/>
        <v>44820</v>
      </c>
      <c r="G281" s="65" t="str">
        <f t="shared" ca="1" si="10"/>
        <v>OK</v>
      </c>
      <c r="H281" s="48" t="s">
        <v>1439</v>
      </c>
      <c r="I281" s="48" t="s">
        <v>1440</v>
      </c>
      <c r="J281" s="48" t="s">
        <v>495</v>
      </c>
      <c r="K281" s="48" t="s">
        <v>210</v>
      </c>
      <c r="L281" s="48">
        <v>46383</v>
      </c>
      <c r="M281" s="48" t="s">
        <v>1441</v>
      </c>
      <c r="N281" s="41" t="s">
        <v>1442</v>
      </c>
    </row>
    <row r="282" spans="1:18">
      <c r="A282" s="31"/>
      <c r="B282" s="32" t="s">
        <v>519</v>
      </c>
      <c r="C282" s="33">
        <v>41962</v>
      </c>
      <c r="D282" s="37">
        <v>41962</v>
      </c>
      <c r="E282" s="79">
        <v>44000</v>
      </c>
      <c r="F282" s="69">
        <f t="shared" si="11"/>
        <v>44730</v>
      </c>
      <c r="G282" s="65" t="str">
        <f t="shared" ca="1" si="10"/>
        <v>OK</v>
      </c>
      <c r="H282" s="38" t="s">
        <v>793</v>
      </c>
      <c r="I282" s="38" t="s">
        <v>1428</v>
      </c>
      <c r="J282" s="38" t="s">
        <v>294</v>
      </c>
      <c r="K282" s="48" t="s">
        <v>226</v>
      </c>
      <c r="L282" s="48">
        <v>60606</v>
      </c>
      <c r="M282" s="48" t="s">
        <v>1429</v>
      </c>
      <c r="N282" s="40" t="s">
        <v>1430</v>
      </c>
      <c r="O282" s="28"/>
    </row>
    <row r="283" spans="1:18">
      <c r="A283" s="31"/>
      <c r="B283" s="45" t="s">
        <v>388</v>
      </c>
      <c r="C283" s="46">
        <v>41444</v>
      </c>
      <c r="D283" s="46">
        <v>37672</v>
      </c>
      <c r="E283" s="33">
        <v>43845</v>
      </c>
      <c r="F283" s="68">
        <f t="shared" si="11"/>
        <v>44576</v>
      </c>
      <c r="G283" s="38" t="str">
        <f t="shared" ca="1" si="10"/>
        <v>OK</v>
      </c>
      <c r="H283" s="38" t="s">
        <v>121</v>
      </c>
      <c r="I283" s="48" t="s">
        <v>335</v>
      </c>
      <c r="J283" s="35" t="str">
        <f>"Indianapolis"</f>
        <v>Indianapolis</v>
      </c>
      <c r="K283" s="35" t="s">
        <v>210</v>
      </c>
      <c r="L283" s="36">
        <v>46204</v>
      </c>
      <c r="M283" s="38" t="s">
        <v>1172</v>
      </c>
      <c r="N283" s="41" t="s">
        <v>127</v>
      </c>
      <c r="O283" s="64"/>
    </row>
    <row r="284" spans="1:18">
      <c r="A284" s="31"/>
      <c r="B284" s="32" t="s">
        <v>1224</v>
      </c>
      <c r="C284" s="33">
        <v>43601</v>
      </c>
      <c r="D284" s="37">
        <v>43600</v>
      </c>
      <c r="E284" s="33">
        <v>44369</v>
      </c>
      <c r="F284" s="46">
        <f t="shared" si="11"/>
        <v>45099</v>
      </c>
      <c r="G284" s="51" t="str">
        <f t="shared" ca="1" si="10"/>
        <v>OK</v>
      </c>
      <c r="H284" s="34" t="s">
        <v>258</v>
      </c>
      <c r="I284" s="34" t="s">
        <v>1283</v>
      </c>
      <c r="J284" s="43" t="s">
        <v>211</v>
      </c>
      <c r="K284" s="32" t="s">
        <v>210</v>
      </c>
      <c r="L284" s="34">
        <v>46204</v>
      </c>
      <c r="M284" s="34" t="s">
        <v>67</v>
      </c>
      <c r="N284" s="39" t="s">
        <v>1225</v>
      </c>
      <c r="O284" s="28"/>
    </row>
    <row r="285" spans="1:18" ht="15">
      <c r="A285" s="31"/>
      <c r="B285" s="32" t="s">
        <v>1675</v>
      </c>
      <c r="C285" s="53" t="s">
        <v>698</v>
      </c>
      <c r="D285" s="37">
        <v>44132</v>
      </c>
      <c r="E285" s="33"/>
      <c r="F285" s="46">
        <f t="shared" si="11"/>
        <v>44862</v>
      </c>
      <c r="G285" s="80" t="str">
        <f t="shared" ca="1" si="10"/>
        <v>OK</v>
      </c>
      <c r="H285" s="53" t="s">
        <v>1598</v>
      </c>
      <c r="I285" s="34" t="s">
        <v>117</v>
      </c>
      <c r="J285" s="43" t="s">
        <v>387</v>
      </c>
      <c r="K285" s="32" t="s">
        <v>210</v>
      </c>
      <c r="L285" s="34">
        <v>46808</v>
      </c>
      <c r="M285" s="34"/>
      <c r="N285" s="105" t="s">
        <v>1727</v>
      </c>
      <c r="O285" s="20"/>
    </row>
    <row r="286" spans="1:18" ht="15">
      <c r="A286" s="75"/>
      <c r="B286" s="78" t="s">
        <v>706</v>
      </c>
      <c r="C286" s="81" t="s">
        <v>698</v>
      </c>
      <c r="D286" s="69">
        <v>42579</v>
      </c>
      <c r="E286" s="33">
        <v>44369</v>
      </c>
      <c r="F286" s="68">
        <f t="shared" si="11"/>
        <v>45099</v>
      </c>
      <c r="G286" s="80" t="str">
        <f t="shared" ca="1" si="10"/>
        <v>OK</v>
      </c>
      <c r="H286" s="81" t="s">
        <v>134</v>
      </c>
      <c r="I286" s="109" t="s">
        <v>1892</v>
      </c>
      <c r="J286" s="56" t="s">
        <v>211</v>
      </c>
      <c r="K286" s="56" t="s">
        <v>210</v>
      </c>
      <c r="L286" s="77">
        <v>46256</v>
      </c>
      <c r="M286" s="58" t="s">
        <v>1893</v>
      </c>
      <c r="N286" s="29" t="s">
        <v>1894</v>
      </c>
      <c r="O286" s="15"/>
    </row>
    <row r="287" spans="1:18">
      <c r="A287" s="31"/>
      <c r="B287" s="32" t="s">
        <v>632</v>
      </c>
      <c r="C287" s="33">
        <v>42486</v>
      </c>
      <c r="D287" s="37">
        <v>42485</v>
      </c>
      <c r="E287" s="33">
        <v>43495</v>
      </c>
      <c r="F287" s="68">
        <f t="shared" si="11"/>
        <v>44226</v>
      </c>
      <c r="G287" s="51" t="str">
        <f t="shared" ca="1" si="10"/>
        <v>Expired</v>
      </c>
      <c r="H287" s="34" t="s">
        <v>297</v>
      </c>
      <c r="I287" s="34" t="s">
        <v>656</v>
      </c>
      <c r="J287" s="34" t="s">
        <v>211</v>
      </c>
      <c r="K287" s="34" t="s">
        <v>210</v>
      </c>
      <c r="L287" s="34">
        <v>46241</v>
      </c>
      <c r="M287" s="34" t="s">
        <v>657</v>
      </c>
      <c r="N287" s="39" t="s">
        <v>658</v>
      </c>
    </row>
    <row r="288" spans="1:18">
      <c r="A288" s="31"/>
      <c r="B288" s="32" t="s">
        <v>1980</v>
      </c>
      <c r="C288" s="33">
        <v>44498</v>
      </c>
      <c r="D288" s="37">
        <v>44497</v>
      </c>
      <c r="E288" s="33"/>
      <c r="F288" s="46">
        <f t="shared" si="11"/>
        <v>45227</v>
      </c>
      <c r="G288" s="80" t="str">
        <f t="shared" ca="1" si="10"/>
        <v>OK</v>
      </c>
      <c r="H288" s="53" t="s">
        <v>1298</v>
      </c>
      <c r="I288" s="34" t="s">
        <v>2171</v>
      </c>
      <c r="J288" s="43" t="s">
        <v>211</v>
      </c>
      <c r="K288" s="32" t="s">
        <v>210</v>
      </c>
      <c r="L288" s="34">
        <v>46216</v>
      </c>
      <c r="M288" s="34" t="s">
        <v>1629</v>
      </c>
      <c r="N288" s="39" t="s">
        <v>2059</v>
      </c>
      <c r="O288" s="64"/>
    </row>
    <row r="289" spans="1:24">
      <c r="A289" s="31"/>
      <c r="B289" s="45" t="s">
        <v>318</v>
      </c>
      <c r="C289" s="46">
        <v>41002</v>
      </c>
      <c r="D289" s="46">
        <v>38085</v>
      </c>
      <c r="E289" s="46">
        <v>44090</v>
      </c>
      <c r="F289" s="68">
        <f t="shared" si="11"/>
        <v>44820</v>
      </c>
      <c r="G289" s="38" t="str">
        <f t="shared" ca="1" si="10"/>
        <v>OK</v>
      </c>
      <c r="H289" s="38" t="s">
        <v>277</v>
      </c>
      <c r="I289" s="38" t="s">
        <v>74</v>
      </c>
      <c r="J289" s="38" t="s">
        <v>214</v>
      </c>
      <c r="K289" s="38" t="s">
        <v>210</v>
      </c>
      <c r="L289" s="38">
        <v>46601</v>
      </c>
      <c r="M289" s="38" t="s">
        <v>278</v>
      </c>
      <c r="N289" s="41" t="s">
        <v>75</v>
      </c>
      <c r="O289" s="28"/>
    </row>
    <row r="290" spans="1:24">
      <c r="A290" s="31"/>
      <c r="B290" s="32" t="s">
        <v>906</v>
      </c>
      <c r="C290" s="34" t="s">
        <v>698</v>
      </c>
      <c r="D290" s="37">
        <v>43025</v>
      </c>
      <c r="E290" s="33">
        <v>44461</v>
      </c>
      <c r="F290" s="68">
        <f t="shared" si="11"/>
        <v>45191</v>
      </c>
      <c r="G290" s="38" t="str">
        <f t="shared" ca="1" si="10"/>
        <v>OK</v>
      </c>
      <c r="H290" s="38" t="s">
        <v>367</v>
      </c>
      <c r="I290" s="34" t="s">
        <v>1589</v>
      </c>
      <c r="J290" s="43" t="s">
        <v>211</v>
      </c>
      <c r="K290" s="32" t="s">
        <v>210</v>
      </c>
      <c r="L290" s="34">
        <v>46278</v>
      </c>
      <c r="M290" s="34" t="s">
        <v>213</v>
      </c>
      <c r="N290" s="39" t="s">
        <v>1320</v>
      </c>
      <c r="O290" s="64"/>
    </row>
    <row r="291" spans="1:24">
      <c r="A291" s="31"/>
      <c r="B291" s="32" t="s">
        <v>1676</v>
      </c>
      <c r="C291" s="53" t="s">
        <v>698</v>
      </c>
      <c r="D291" s="37">
        <v>44132</v>
      </c>
      <c r="E291" s="33"/>
      <c r="F291" s="46">
        <f t="shared" si="11"/>
        <v>44862</v>
      </c>
      <c r="G291" s="80" t="str">
        <f t="shared" ca="1" si="10"/>
        <v>OK</v>
      </c>
      <c r="H291" s="53" t="s">
        <v>522</v>
      </c>
      <c r="I291" s="34" t="s">
        <v>611</v>
      </c>
      <c r="J291" s="43" t="s">
        <v>301</v>
      </c>
      <c r="K291" s="32" t="s">
        <v>210</v>
      </c>
      <c r="L291" s="34">
        <v>46140</v>
      </c>
      <c r="M291" s="34" t="s">
        <v>1779</v>
      </c>
      <c r="N291" s="105" t="s">
        <v>1728</v>
      </c>
      <c r="O291" s="28"/>
    </row>
    <row r="292" spans="1:24">
      <c r="A292" s="75"/>
      <c r="B292" s="78" t="s">
        <v>836</v>
      </c>
      <c r="C292" s="79">
        <v>42916</v>
      </c>
      <c r="D292" s="69">
        <v>42915</v>
      </c>
      <c r="E292" s="33">
        <v>44369</v>
      </c>
      <c r="F292" s="68">
        <f t="shared" si="11"/>
        <v>45099</v>
      </c>
      <c r="G292" s="80" t="str">
        <f t="shared" ca="1" si="10"/>
        <v>OK</v>
      </c>
      <c r="H292" s="81" t="s">
        <v>837</v>
      </c>
      <c r="I292" s="81" t="s">
        <v>1872</v>
      </c>
      <c r="J292" s="92" t="s">
        <v>294</v>
      </c>
      <c r="K292" s="78" t="s">
        <v>226</v>
      </c>
      <c r="L292" s="81">
        <v>60631</v>
      </c>
      <c r="M292" s="81" t="s">
        <v>877</v>
      </c>
      <c r="N292" s="82" t="s">
        <v>838</v>
      </c>
    </row>
    <row r="293" spans="1:24">
      <c r="A293" s="31"/>
      <c r="B293" s="45" t="s">
        <v>329</v>
      </c>
      <c r="C293" s="46">
        <v>41444</v>
      </c>
      <c r="D293" s="46">
        <v>38576</v>
      </c>
      <c r="E293" s="46">
        <v>44090</v>
      </c>
      <c r="F293" s="68">
        <f t="shared" si="11"/>
        <v>44820</v>
      </c>
      <c r="G293" s="38" t="str">
        <f t="shared" ca="1" si="10"/>
        <v>OK</v>
      </c>
      <c r="H293" s="48" t="s">
        <v>52</v>
      </c>
      <c r="I293" s="34" t="s">
        <v>1424</v>
      </c>
      <c r="J293" s="34" t="s">
        <v>211</v>
      </c>
      <c r="K293" s="48" t="s">
        <v>210</v>
      </c>
      <c r="L293" s="34">
        <v>46240</v>
      </c>
      <c r="M293" s="48" t="s">
        <v>279</v>
      </c>
      <c r="N293" s="40" t="s">
        <v>170</v>
      </c>
      <c r="O293" s="28"/>
    </row>
    <row r="294" spans="1:24">
      <c r="A294" s="75"/>
      <c r="B294" s="57" t="s">
        <v>445</v>
      </c>
      <c r="C294" s="68">
        <v>41320</v>
      </c>
      <c r="D294" s="68">
        <v>41320</v>
      </c>
      <c r="E294" s="33">
        <v>44369</v>
      </c>
      <c r="F294" s="68">
        <f t="shared" si="11"/>
        <v>45099</v>
      </c>
      <c r="G294" s="58" t="str">
        <f t="shared" ca="1" si="10"/>
        <v>OK</v>
      </c>
      <c r="H294" s="58" t="s">
        <v>722</v>
      </c>
      <c r="I294" s="48" t="s">
        <v>1864</v>
      </c>
      <c r="J294" s="71" t="s">
        <v>211</v>
      </c>
      <c r="K294" s="71" t="s">
        <v>210</v>
      </c>
      <c r="L294" s="71">
        <v>46250</v>
      </c>
      <c r="M294" s="71" t="s">
        <v>732</v>
      </c>
      <c r="N294" s="84" t="s">
        <v>726</v>
      </c>
      <c r="O294" s="64"/>
    </row>
    <row r="295" spans="1:24">
      <c r="A295" s="31"/>
      <c r="B295" s="50" t="s">
        <v>736</v>
      </c>
      <c r="C295" s="46">
        <v>41584</v>
      </c>
      <c r="D295" s="46">
        <v>40627</v>
      </c>
      <c r="E295" s="79">
        <v>44000</v>
      </c>
      <c r="F295" s="68">
        <f t="shared" si="11"/>
        <v>44730</v>
      </c>
      <c r="G295" s="51" t="str">
        <f t="shared" ca="1" si="10"/>
        <v>OK</v>
      </c>
      <c r="H295" s="38" t="s">
        <v>722</v>
      </c>
      <c r="I295" s="48" t="s">
        <v>1864</v>
      </c>
      <c r="J295" s="48" t="s">
        <v>211</v>
      </c>
      <c r="K295" s="48" t="s">
        <v>210</v>
      </c>
      <c r="L295" s="48">
        <v>46250</v>
      </c>
      <c r="M295" s="48" t="s">
        <v>735</v>
      </c>
      <c r="N295" s="40" t="s">
        <v>729</v>
      </c>
      <c r="O295" s="28"/>
      <c r="Q295" s="24"/>
      <c r="R295" s="24"/>
    </row>
    <row r="296" spans="1:24">
      <c r="A296" s="31"/>
      <c r="B296" s="32" t="s">
        <v>908</v>
      </c>
      <c r="C296" s="33">
        <v>43026</v>
      </c>
      <c r="D296" s="37">
        <v>43025</v>
      </c>
      <c r="E296" s="33">
        <v>44216</v>
      </c>
      <c r="F296" s="68">
        <f t="shared" si="11"/>
        <v>44946</v>
      </c>
      <c r="G296" s="38" t="str">
        <f t="shared" ca="1" si="10"/>
        <v>OK</v>
      </c>
      <c r="H296" s="34" t="s">
        <v>799</v>
      </c>
      <c r="I296" s="61" t="s">
        <v>936</v>
      </c>
      <c r="J296" s="66" t="s">
        <v>298</v>
      </c>
      <c r="K296" s="63" t="s">
        <v>937</v>
      </c>
      <c r="L296" s="61">
        <v>45202</v>
      </c>
      <c r="M296" s="34" t="s">
        <v>938</v>
      </c>
      <c r="N296" s="39" t="s">
        <v>909</v>
      </c>
      <c r="O296" s="28"/>
    </row>
    <row r="297" spans="1:24">
      <c r="A297" s="31"/>
      <c r="B297" s="45" t="s">
        <v>1823</v>
      </c>
      <c r="C297" s="107">
        <v>41002</v>
      </c>
      <c r="D297" s="107">
        <v>39055</v>
      </c>
      <c r="E297" s="107">
        <v>44216</v>
      </c>
      <c r="F297" s="107">
        <f t="shared" si="11"/>
        <v>44946</v>
      </c>
      <c r="G297" s="100" t="str">
        <f t="shared" ca="1" si="10"/>
        <v>OK</v>
      </c>
      <c r="H297" s="81" t="s">
        <v>698</v>
      </c>
      <c r="I297" s="81" t="s">
        <v>698</v>
      </c>
      <c r="J297" s="81" t="s">
        <v>698</v>
      </c>
      <c r="K297" s="81" t="s">
        <v>698</v>
      </c>
      <c r="L297" s="81" t="s">
        <v>698</v>
      </c>
      <c r="M297" s="53"/>
      <c r="N297" s="42"/>
    </row>
    <row r="298" spans="1:24" ht="15">
      <c r="A298" s="31"/>
      <c r="B298" s="32" t="s">
        <v>1981</v>
      </c>
      <c r="C298" s="33">
        <v>44498</v>
      </c>
      <c r="D298" s="37">
        <v>44497</v>
      </c>
      <c r="E298" s="33"/>
      <c r="F298" s="46">
        <f t="shared" si="11"/>
        <v>45227</v>
      </c>
      <c r="G298" s="80" t="str">
        <f t="shared" ca="1" si="10"/>
        <v>OK</v>
      </c>
      <c r="H298" s="53" t="s">
        <v>799</v>
      </c>
      <c r="I298" s="98" t="s">
        <v>2128</v>
      </c>
      <c r="J298" s="54" t="s">
        <v>294</v>
      </c>
      <c r="K298" s="45" t="s">
        <v>226</v>
      </c>
      <c r="L298" s="34">
        <v>60611</v>
      </c>
      <c r="M298" s="34" t="s">
        <v>2172</v>
      </c>
      <c r="N298" s="39" t="s">
        <v>2060</v>
      </c>
      <c r="O298" s="64"/>
    </row>
    <row r="299" spans="1:24">
      <c r="A299" s="31"/>
      <c r="B299" s="45" t="s">
        <v>199</v>
      </c>
      <c r="C299" s="46">
        <v>41444</v>
      </c>
      <c r="D299" s="46">
        <v>38576</v>
      </c>
      <c r="E299" s="79">
        <v>44000</v>
      </c>
      <c r="F299" s="68">
        <f t="shared" si="11"/>
        <v>44730</v>
      </c>
      <c r="G299" s="38" t="str">
        <f t="shared" ca="1" si="10"/>
        <v>OK</v>
      </c>
      <c r="H299" s="34" t="s">
        <v>614</v>
      </c>
      <c r="I299" s="34" t="s">
        <v>437</v>
      </c>
      <c r="J299" s="34" t="s">
        <v>211</v>
      </c>
      <c r="K299" s="48" t="s">
        <v>210</v>
      </c>
      <c r="L299" s="34">
        <v>46268</v>
      </c>
      <c r="M299" s="48" t="s">
        <v>1080</v>
      </c>
      <c r="N299" s="74" t="s">
        <v>1079</v>
      </c>
    </row>
    <row r="300" spans="1:24">
      <c r="A300" s="31"/>
      <c r="B300" s="32" t="s">
        <v>1226</v>
      </c>
      <c r="C300" s="33">
        <v>43601</v>
      </c>
      <c r="D300" s="37">
        <v>43600</v>
      </c>
      <c r="E300" s="33">
        <v>43600</v>
      </c>
      <c r="F300" s="46">
        <f t="shared" si="11"/>
        <v>44331</v>
      </c>
      <c r="G300" s="51" t="str">
        <f t="shared" ca="1" si="10"/>
        <v>Expired</v>
      </c>
      <c r="H300" s="34" t="s">
        <v>167</v>
      </c>
      <c r="I300" s="34" t="s">
        <v>1228</v>
      </c>
      <c r="J300" s="43" t="s">
        <v>211</v>
      </c>
      <c r="K300" s="32" t="s">
        <v>210</v>
      </c>
      <c r="L300" s="34">
        <v>46204</v>
      </c>
      <c r="M300" s="34" t="s">
        <v>1227</v>
      </c>
      <c r="N300" s="39" t="s">
        <v>1229</v>
      </c>
      <c r="O300" s="64"/>
    </row>
    <row r="301" spans="1:24" ht="15.75">
      <c r="A301" s="31"/>
      <c r="B301" s="28" t="s">
        <v>466</v>
      </c>
      <c r="C301" s="33">
        <v>42668</v>
      </c>
      <c r="D301" s="46">
        <v>41584</v>
      </c>
      <c r="E301" s="33">
        <v>44461</v>
      </c>
      <c r="F301" s="69">
        <f t="shared" si="11"/>
        <v>45191</v>
      </c>
      <c r="G301" s="65" t="str">
        <f t="shared" ca="1" si="10"/>
        <v>OK</v>
      </c>
      <c r="H301" s="38" t="s">
        <v>722</v>
      </c>
      <c r="I301" s="48" t="s">
        <v>1864</v>
      </c>
      <c r="J301" s="48" t="s">
        <v>211</v>
      </c>
      <c r="K301" s="48" t="s">
        <v>210</v>
      </c>
      <c r="L301" s="48">
        <v>46250</v>
      </c>
      <c r="M301" s="98" t="s">
        <v>1444</v>
      </c>
      <c r="N301" s="41" t="s">
        <v>1443</v>
      </c>
      <c r="O301" s="16" t="s">
        <v>463</v>
      </c>
    </row>
    <row r="302" spans="1:24">
      <c r="A302" s="31"/>
      <c r="B302" s="32" t="s">
        <v>1982</v>
      </c>
      <c r="C302" s="33">
        <v>44498</v>
      </c>
      <c r="D302" s="37">
        <v>44497</v>
      </c>
      <c r="E302" s="33"/>
      <c r="F302" s="46">
        <f t="shared" si="11"/>
        <v>45227</v>
      </c>
      <c r="G302" s="80" t="str">
        <f t="shared" ca="1" si="10"/>
        <v>OK</v>
      </c>
      <c r="H302" s="53" t="s">
        <v>468</v>
      </c>
      <c r="I302" s="48" t="s">
        <v>553</v>
      </c>
      <c r="J302" s="61" t="s">
        <v>481</v>
      </c>
      <c r="K302" s="61" t="s">
        <v>226</v>
      </c>
      <c r="L302" s="61">
        <v>62220</v>
      </c>
      <c r="M302" s="34"/>
      <c r="N302" s="39" t="s">
        <v>2061</v>
      </c>
      <c r="O302" s="28"/>
    </row>
    <row r="303" spans="1:24">
      <c r="A303" s="31"/>
      <c r="B303" s="32" t="s">
        <v>997</v>
      </c>
      <c r="C303" s="33">
        <v>43236</v>
      </c>
      <c r="D303" s="37">
        <v>43235</v>
      </c>
      <c r="E303" s="79">
        <v>44000</v>
      </c>
      <c r="F303" s="68">
        <f t="shared" si="11"/>
        <v>44730</v>
      </c>
      <c r="G303" s="38" t="str">
        <f t="shared" ca="1" si="10"/>
        <v>OK</v>
      </c>
      <c r="H303" s="38" t="s">
        <v>50</v>
      </c>
      <c r="I303" s="48" t="s">
        <v>335</v>
      </c>
      <c r="J303" s="43" t="s">
        <v>211</v>
      </c>
      <c r="K303" s="48" t="s">
        <v>210</v>
      </c>
      <c r="L303" s="34">
        <v>46204</v>
      </c>
      <c r="M303" s="34"/>
      <c r="N303" s="39" t="s">
        <v>998</v>
      </c>
      <c r="O303" s="64"/>
    </row>
    <row r="304" spans="1:24" s="99" customFormat="1">
      <c r="A304" s="31"/>
      <c r="B304" s="45" t="s">
        <v>324</v>
      </c>
      <c r="C304" s="46">
        <v>41444</v>
      </c>
      <c r="D304" s="46">
        <v>38085</v>
      </c>
      <c r="E304" s="33">
        <v>44461</v>
      </c>
      <c r="F304" s="68">
        <f t="shared" si="11"/>
        <v>45191</v>
      </c>
      <c r="G304" s="38" t="str">
        <f t="shared" ca="1" si="10"/>
        <v>OK</v>
      </c>
      <c r="H304" s="38" t="s">
        <v>50</v>
      </c>
      <c r="I304" s="48" t="s">
        <v>335</v>
      </c>
      <c r="J304" s="48" t="s">
        <v>211</v>
      </c>
      <c r="K304" s="48" t="s">
        <v>210</v>
      </c>
      <c r="L304" s="48">
        <v>46204</v>
      </c>
      <c r="M304" s="48"/>
      <c r="N304" s="40" t="s">
        <v>82</v>
      </c>
      <c r="O304" s="28"/>
      <c r="P304" s="28"/>
      <c r="Q304" s="28"/>
      <c r="R304" s="28"/>
      <c r="S304" s="64"/>
      <c r="T304" s="64"/>
      <c r="U304" s="64"/>
      <c r="V304" s="64"/>
      <c r="W304" s="64"/>
      <c r="X304" s="64"/>
    </row>
    <row r="305" spans="1:15">
      <c r="A305" s="31"/>
      <c r="B305" s="45" t="s">
        <v>1532</v>
      </c>
      <c r="C305" s="33">
        <v>44035</v>
      </c>
      <c r="D305" s="37">
        <v>44034</v>
      </c>
      <c r="E305" s="33"/>
      <c r="F305" s="46">
        <f t="shared" si="11"/>
        <v>44764</v>
      </c>
      <c r="G305" s="80" t="str">
        <f t="shared" ca="1" si="10"/>
        <v>OK</v>
      </c>
      <c r="H305" s="101" t="s">
        <v>1515</v>
      </c>
      <c r="I305" s="34" t="s">
        <v>1636</v>
      </c>
      <c r="J305" s="43" t="s">
        <v>1637</v>
      </c>
      <c r="K305" s="32" t="s">
        <v>226</v>
      </c>
      <c r="L305" s="34">
        <v>60174</v>
      </c>
      <c r="M305" s="34" t="s">
        <v>1640</v>
      </c>
      <c r="N305" s="105" t="s">
        <v>1461</v>
      </c>
      <c r="O305" s="28"/>
    </row>
    <row r="306" spans="1:15">
      <c r="A306" s="31"/>
      <c r="B306" s="32" t="s">
        <v>1573</v>
      </c>
      <c r="C306" s="33">
        <v>44035</v>
      </c>
      <c r="D306" s="37">
        <v>44034</v>
      </c>
      <c r="E306" s="33"/>
      <c r="F306" s="46">
        <f t="shared" si="11"/>
        <v>44764</v>
      </c>
      <c r="G306" s="80" t="str">
        <f t="shared" ca="1" si="10"/>
        <v>OK</v>
      </c>
      <c r="H306" s="101" t="s">
        <v>1514</v>
      </c>
      <c r="I306" s="34" t="s">
        <v>1641</v>
      </c>
      <c r="J306" s="43" t="s">
        <v>1642</v>
      </c>
      <c r="K306" s="32" t="s">
        <v>299</v>
      </c>
      <c r="L306" s="34">
        <v>44224</v>
      </c>
      <c r="M306" s="34"/>
      <c r="N306" s="105" t="s">
        <v>1498</v>
      </c>
      <c r="O306" s="64"/>
    </row>
    <row r="307" spans="1:15">
      <c r="A307" s="31"/>
      <c r="B307" s="45" t="s">
        <v>1522</v>
      </c>
      <c r="C307" s="33">
        <v>44035</v>
      </c>
      <c r="D307" s="37">
        <v>44034</v>
      </c>
      <c r="E307" s="33"/>
      <c r="F307" s="46">
        <f t="shared" si="11"/>
        <v>44764</v>
      </c>
      <c r="G307" s="80" t="str">
        <f t="shared" ca="1" si="10"/>
        <v>OK</v>
      </c>
      <c r="H307" s="34" t="s">
        <v>72</v>
      </c>
      <c r="I307" s="48" t="s">
        <v>532</v>
      </c>
      <c r="J307" s="48" t="s">
        <v>211</v>
      </c>
      <c r="K307" s="48" t="s">
        <v>210</v>
      </c>
      <c r="L307" s="48">
        <v>46204</v>
      </c>
      <c r="M307" s="34" t="s">
        <v>231</v>
      </c>
      <c r="N307" s="105" t="s">
        <v>1464</v>
      </c>
      <c r="O307" s="28"/>
    </row>
    <row r="308" spans="1:15">
      <c r="A308" s="75"/>
      <c r="B308" s="64" t="s">
        <v>472</v>
      </c>
      <c r="C308" s="83">
        <v>41657</v>
      </c>
      <c r="D308" s="69">
        <v>41656</v>
      </c>
      <c r="E308" s="79">
        <v>43845</v>
      </c>
      <c r="F308" s="68">
        <f t="shared" si="11"/>
        <v>44576</v>
      </c>
      <c r="G308" s="58" t="str">
        <f t="shared" ca="1" si="10"/>
        <v>OK</v>
      </c>
      <c r="H308" s="58" t="s">
        <v>29</v>
      </c>
      <c r="I308" s="81" t="s">
        <v>1104</v>
      </c>
      <c r="J308" s="71" t="s">
        <v>142</v>
      </c>
      <c r="K308" s="71" t="s">
        <v>210</v>
      </c>
      <c r="L308" s="71">
        <v>47933</v>
      </c>
      <c r="M308" s="71" t="s">
        <v>1293</v>
      </c>
      <c r="N308" s="84" t="s">
        <v>1294</v>
      </c>
      <c r="O308" s="35"/>
    </row>
    <row r="309" spans="1:15">
      <c r="A309" s="31"/>
      <c r="B309" s="32" t="s">
        <v>1230</v>
      </c>
      <c r="C309" s="33">
        <v>43601</v>
      </c>
      <c r="D309" s="37">
        <v>43600</v>
      </c>
      <c r="E309" s="33">
        <v>43600</v>
      </c>
      <c r="F309" s="46">
        <f t="shared" si="11"/>
        <v>44331</v>
      </c>
      <c r="G309" s="51" t="str">
        <f t="shared" ca="1" si="10"/>
        <v>Expired</v>
      </c>
      <c r="H309" s="34" t="s">
        <v>345</v>
      </c>
      <c r="I309" s="34" t="s">
        <v>346</v>
      </c>
      <c r="J309" s="43" t="s">
        <v>441</v>
      </c>
      <c r="K309" s="48" t="s">
        <v>210</v>
      </c>
      <c r="L309" s="34">
        <v>47553</v>
      </c>
      <c r="M309" s="34" t="s">
        <v>1282</v>
      </c>
      <c r="N309" s="39" t="s">
        <v>1231</v>
      </c>
      <c r="O309" s="64"/>
    </row>
    <row r="310" spans="1:15">
      <c r="A310" s="31"/>
      <c r="B310" s="45" t="s">
        <v>216</v>
      </c>
      <c r="C310" s="46">
        <v>39153</v>
      </c>
      <c r="D310" s="46">
        <v>37672</v>
      </c>
      <c r="E310" s="79">
        <v>44000</v>
      </c>
      <c r="F310" s="68">
        <f t="shared" si="11"/>
        <v>44730</v>
      </c>
      <c r="G310" s="38" t="str">
        <f t="shared" ca="1" si="10"/>
        <v>OK</v>
      </c>
      <c r="H310" s="48" t="s">
        <v>614</v>
      </c>
      <c r="I310" s="48" t="s">
        <v>221</v>
      </c>
      <c r="J310" s="48" t="s">
        <v>222</v>
      </c>
      <c r="K310" s="48" t="s">
        <v>210</v>
      </c>
      <c r="L310" s="48">
        <v>47715</v>
      </c>
      <c r="M310" s="48" t="s">
        <v>223</v>
      </c>
      <c r="N310" s="40" t="s">
        <v>1049</v>
      </c>
      <c r="O310" s="28"/>
    </row>
    <row r="311" spans="1:15" ht="15">
      <c r="A311" s="31"/>
      <c r="B311" s="32" t="s">
        <v>1232</v>
      </c>
      <c r="C311" s="33">
        <v>43601</v>
      </c>
      <c r="D311" s="37">
        <v>43600</v>
      </c>
      <c r="E311" s="33">
        <v>43600</v>
      </c>
      <c r="F311" s="46">
        <f t="shared" si="11"/>
        <v>44331</v>
      </c>
      <c r="G311" s="51" t="str">
        <f t="shared" ca="1" si="10"/>
        <v>Expired</v>
      </c>
      <c r="H311" s="108" t="s">
        <v>1826</v>
      </c>
      <c r="I311" s="34" t="s">
        <v>1267</v>
      </c>
      <c r="J311" s="43" t="s">
        <v>1268</v>
      </c>
      <c r="K311" s="32" t="s">
        <v>299</v>
      </c>
      <c r="L311" s="34">
        <v>43085</v>
      </c>
      <c r="M311" s="34" t="s">
        <v>1269</v>
      </c>
      <c r="N311" s="39" t="s">
        <v>1233</v>
      </c>
      <c r="O311" s="64"/>
    </row>
    <row r="312" spans="1:15">
      <c r="A312" s="75"/>
      <c r="B312" s="94" t="s">
        <v>115</v>
      </c>
      <c r="C312" s="68">
        <v>41320</v>
      </c>
      <c r="D312" s="68">
        <v>38751</v>
      </c>
      <c r="E312" s="33">
        <v>43845</v>
      </c>
      <c r="F312" s="68">
        <f t="shared" si="11"/>
        <v>44576</v>
      </c>
      <c r="G312" s="58" t="str">
        <f t="shared" ca="1" si="10"/>
        <v>OK</v>
      </c>
      <c r="H312" s="58" t="s">
        <v>118</v>
      </c>
      <c r="I312" s="58" t="s">
        <v>119</v>
      </c>
      <c r="J312" s="58" t="s">
        <v>211</v>
      </c>
      <c r="K312" s="71" t="s">
        <v>210</v>
      </c>
      <c r="L312" s="58">
        <v>46256</v>
      </c>
      <c r="M312" s="58" t="s">
        <v>122</v>
      </c>
      <c r="N312" s="86"/>
      <c r="O312" s="64"/>
    </row>
    <row r="313" spans="1:15">
      <c r="A313" s="31"/>
      <c r="B313" s="45" t="s">
        <v>527</v>
      </c>
      <c r="C313" s="33">
        <v>41922</v>
      </c>
      <c r="D313" s="37">
        <v>41799</v>
      </c>
      <c r="E313" s="46">
        <v>44216</v>
      </c>
      <c r="F313" s="37">
        <f t="shared" si="11"/>
        <v>44946</v>
      </c>
      <c r="G313" s="65" t="str">
        <f t="shared" ca="1" si="10"/>
        <v>OK</v>
      </c>
      <c r="H313" s="71" t="s">
        <v>1944</v>
      </c>
      <c r="I313" s="81" t="s">
        <v>1945</v>
      </c>
      <c r="J313" s="92" t="s">
        <v>211</v>
      </c>
      <c r="K313" s="71" t="s">
        <v>210</v>
      </c>
      <c r="L313" s="81">
        <v>46250</v>
      </c>
      <c r="M313" s="71" t="s">
        <v>1946</v>
      </c>
      <c r="N313" s="91" t="s">
        <v>1948</v>
      </c>
      <c r="O313" s="28"/>
    </row>
    <row r="314" spans="1:15">
      <c r="A314" s="31"/>
      <c r="B314" s="32" t="s">
        <v>1391</v>
      </c>
      <c r="C314" s="33">
        <v>43727</v>
      </c>
      <c r="D314" s="37">
        <v>43726</v>
      </c>
      <c r="E314" s="33"/>
      <c r="F314" s="69">
        <f t="shared" si="11"/>
        <v>44457</v>
      </c>
      <c r="G314" s="65" t="str">
        <f t="shared" ca="1" si="10"/>
        <v>Expired</v>
      </c>
      <c r="H314" s="34" t="s">
        <v>397</v>
      </c>
      <c r="I314" s="38" t="s">
        <v>438</v>
      </c>
      <c r="J314" s="43" t="s">
        <v>294</v>
      </c>
      <c r="K314" s="32" t="s">
        <v>791</v>
      </c>
      <c r="L314" s="34">
        <v>60631</v>
      </c>
      <c r="M314" s="34" t="s">
        <v>1392</v>
      </c>
      <c r="N314" s="39" t="s">
        <v>1393</v>
      </c>
      <c r="O314" s="28"/>
    </row>
    <row r="315" spans="1:15">
      <c r="A315" s="31"/>
      <c r="B315" s="32" t="s">
        <v>1352</v>
      </c>
      <c r="C315" s="33">
        <v>43727</v>
      </c>
      <c r="D315" s="37">
        <v>43726</v>
      </c>
      <c r="E315" s="33">
        <v>44090</v>
      </c>
      <c r="F315" s="69">
        <f t="shared" si="11"/>
        <v>44820</v>
      </c>
      <c r="G315" s="65" t="str">
        <f t="shared" ca="1" si="10"/>
        <v>OK</v>
      </c>
      <c r="H315" s="48" t="s">
        <v>363</v>
      </c>
      <c r="I315" s="38" t="s">
        <v>413</v>
      </c>
      <c r="J315" s="43" t="s">
        <v>211</v>
      </c>
      <c r="K315" s="32" t="s">
        <v>210</v>
      </c>
      <c r="L315" s="34">
        <v>46204</v>
      </c>
      <c r="M315" s="34" t="s">
        <v>1353</v>
      </c>
      <c r="N315" s="39" t="s">
        <v>1354</v>
      </c>
      <c r="O315" s="64"/>
    </row>
    <row r="316" spans="1:15">
      <c r="A316" s="31"/>
      <c r="B316" s="32" t="s">
        <v>1541</v>
      </c>
      <c r="C316" s="33">
        <v>44035</v>
      </c>
      <c r="D316" s="37">
        <v>44034</v>
      </c>
      <c r="E316" s="33"/>
      <c r="F316" s="46">
        <f t="shared" si="11"/>
        <v>44764</v>
      </c>
      <c r="G316" s="80" t="str">
        <f t="shared" ca="1" si="10"/>
        <v>OK</v>
      </c>
      <c r="H316" s="71" t="s">
        <v>79</v>
      </c>
      <c r="I316" s="81" t="s">
        <v>1597</v>
      </c>
      <c r="J316" s="92" t="s">
        <v>211</v>
      </c>
      <c r="K316" s="78" t="s">
        <v>210</v>
      </c>
      <c r="L316" s="81">
        <v>46256</v>
      </c>
      <c r="M316" s="81" t="s">
        <v>150</v>
      </c>
      <c r="N316" s="105" t="s">
        <v>1471</v>
      </c>
      <c r="O316" s="28"/>
    </row>
    <row r="317" spans="1:15">
      <c r="A317" s="31"/>
      <c r="B317" s="44" t="s">
        <v>338</v>
      </c>
      <c r="C317" s="46">
        <v>41141</v>
      </c>
      <c r="D317" s="46">
        <v>40402</v>
      </c>
      <c r="E317" s="46">
        <v>44216</v>
      </c>
      <c r="F317" s="68">
        <f t="shared" si="11"/>
        <v>44946</v>
      </c>
      <c r="G317" s="51" t="str">
        <f t="shared" ca="1" si="10"/>
        <v>OK</v>
      </c>
      <c r="H317" s="38" t="s">
        <v>189</v>
      </c>
      <c r="I317" s="48" t="s">
        <v>1828</v>
      </c>
      <c r="J317" s="38" t="s">
        <v>214</v>
      </c>
      <c r="K317" s="48" t="s">
        <v>210</v>
      </c>
      <c r="L317" s="48">
        <v>46601</v>
      </c>
      <c r="M317" s="38" t="s">
        <v>1829</v>
      </c>
      <c r="N317" s="41" t="s">
        <v>342</v>
      </c>
      <c r="O317" s="64"/>
    </row>
    <row r="318" spans="1:15">
      <c r="A318" s="31"/>
      <c r="B318" s="32" t="s">
        <v>1550</v>
      </c>
      <c r="C318" s="33">
        <v>44035</v>
      </c>
      <c r="D318" s="37">
        <v>44034</v>
      </c>
      <c r="E318" s="33"/>
      <c r="F318" s="46">
        <f t="shared" si="11"/>
        <v>44764</v>
      </c>
      <c r="G318" s="80" t="str">
        <f t="shared" ca="1" si="10"/>
        <v>OK</v>
      </c>
      <c r="H318" s="101" t="s">
        <v>460</v>
      </c>
      <c r="I318" s="36" t="str">
        <f>"300 South Meridian Street"</f>
        <v>300 South Meridian Street</v>
      </c>
      <c r="J318" s="36" t="str">
        <f>"Indianapolis"</f>
        <v>Indianapolis</v>
      </c>
      <c r="K318" s="36" t="str">
        <f>"IN"</f>
        <v>IN</v>
      </c>
      <c r="L318" s="36" t="str">
        <f>"46225"</f>
        <v>46225</v>
      </c>
      <c r="M318" s="34"/>
      <c r="N318" s="105" t="s">
        <v>1480</v>
      </c>
      <c r="O318" s="64"/>
    </row>
    <row r="319" spans="1:15">
      <c r="A319" s="75"/>
      <c r="B319" s="56" t="s">
        <v>43</v>
      </c>
      <c r="C319" s="68">
        <v>41320</v>
      </c>
      <c r="D319" s="68">
        <v>39681</v>
      </c>
      <c r="E319" s="79">
        <v>44000</v>
      </c>
      <c r="F319" s="68">
        <f t="shared" si="11"/>
        <v>44730</v>
      </c>
      <c r="G319" s="80" t="str">
        <f t="shared" ca="1" si="10"/>
        <v>OK</v>
      </c>
      <c r="H319" s="58" t="s">
        <v>29</v>
      </c>
      <c r="I319" s="81" t="s">
        <v>1104</v>
      </c>
      <c r="J319" s="71" t="s">
        <v>142</v>
      </c>
      <c r="K319" s="71" t="s">
        <v>210</v>
      </c>
      <c r="L319" s="71">
        <v>47933</v>
      </c>
      <c r="M319" s="58" t="s">
        <v>65</v>
      </c>
      <c r="N319" s="86" t="s">
        <v>60</v>
      </c>
      <c r="O319" s="28"/>
    </row>
    <row r="320" spans="1:15">
      <c r="A320" s="31"/>
      <c r="B320" s="32" t="s">
        <v>841</v>
      </c>
      <c r="C320" s="33">
        <v>42916</v>
      </c>
      <c r="D320" s="34" t="s">
        <v>698</v>
      </c>
      <c r="E320" s="46">
        <v>44216</v>
      </c>
      <c r="F320" s="46">
        <f t="shared" si="11"/>
        <v>44946</v>
      </c>
      <c r="G320" s="51" t="str">
        <f t="shared" ca="1" si="10"/>
        <v>OK</v>
      </c>
      <c r="H320" s="34" t="s">
        <v>79</v>
      </c>
      <c r="I320" s="34" t="s">
        <v>430</v>
      </c>
      <c r="J320" s="43" t="s">
        <v>211</v>
      </c>
      <c r="K320" s="48" t="s">
        <v>210</v>
      </c>
      <c r="L320" s="34">
        <v>46256</v>
      </c>
      <c r="M320" s="34" t="s">
        <v>150</v>
      </c>
      <c r="N320" s="39" t="s">
        <v>842</v>
      </c>
      <c r="O320" s="64"/>
    </row>
    <row r="321" spans="1:18">
      <c r="A321" s="31"/>
      <c r="B321" s="32" t="s">
        <v>1983</v>
      </c>
      <c r="C321" s="33">
        <v>44498</v>
      </c>
      <c r="D321" s="37">
        <v>44497</v>
      </c>
      <c r="E321" s="33"/>
      <c r="F321" s="46">
        <f t="shared" si="11"/>
        <v>45227</v>
      </c>
      <c r="G321" s="80" t="str">
        <f t="shared" ca="1" si="10"/>
        <v>OK</v>
      </c>
      <c r="H321" s="53" t="s">
        <v>52</v>
      </c>
      <c r="I321" s="34" t="s">
        <v>1424</v>
      </c>
      <c r="J321" s="34" t="s">
        <v>211</v>
      </c>
      <c r="K321" s="48" t="s">
        <v>210</v>
      </c>
      <c r="L321" s="34">
        <v>46240</v>
      </c>
      <c r="M321" s="34"/>
      <c r="N321" s="29" t="s">
        <v>2062</v>
      </c>
      <c r="O321" s="64"/>
    </row>
    <row r="322" spans="1:18">
      <c r="A322" s="31"/>
      <c r="B322" s="32" t="s">
        <v>1984</v>
      </c>
      <c r="C322" s="33">
        <v>44498</v>
      </c>
      <c r="D322" s="37">
        <v>44497</v>
      </c>
      <c r="E322" s="33"/>
      <c r="F322" s="46">
        <f t="shared" si="11"/>
        <v>45227</v>
      </c>
      <c r="G322" s="80" t="str">
        <f t="shared" ref="G322:G385" ca="1" si="12">IF(B322="","",IF(F322&lt;TODAY(),"Expired","OK"))</f>
        <v>OK</v>
      </c>
      <c r="H322" s="53" t="s">
        <v>373</v>
      </c>
      <c r="I322" s="34" t="s">
        <v>1101</v>
      </c>
      <c r="J322" s="62" t="str">
        <f>"Fishers"</f>
        <v>Fishers</v>
      </c>
      <c r="K322" s="62" t="str">
        <f>"IN"</f>
        <v>IN</v>
      </c>
      <c r="L322" s="62" t="str">
        <f>"46038"</f>
        <v>46038</v>
      </c>
      <c r="M322" s="34"/>
      <c r="N322" s="39" t="s">
        <v>2063</v>
      </c>
      <c r="O322" s="28"/>
    </row>
    <row r="323" spans="1:18">
      <c r="A323" s="31"/>
      <c r="B323" s="32" t="s">
        <v>1571</v>
      </c>
      <c r="C323" s="33">
        <v>44035</v>
      </c>
      <c r="D323" s="37">
        <v>44034</v>
      </c>
      <c r="E323" s="33"/>
      <c r="F323" s="46">
        <f t="shared" si="11"/>
        <v>44764</v>
      </c>
      <c r="G323" s="80" t="str">
        <f t="shared" ca="1" si="12"/>
        <v>OK</v>
      </c>
      <c r="H323" s="101" t="s">
        <v>1514</v>
      </c>
      <c r="I323" s="34" t="s">
        <v>1641</v>
      </c>
      <c r="J323" s="43" t="s">
        <v>1642</v>
      </c>
      <c r="K323" s="32" t="s">
        <v>299</v>
      </c>
      <c r="L323" s="34">
        <v>44224</v>
      </c>
      <c r="M323" s="34"/>
      <c r="N323" s="105" t="s">
        <v>1496</v>
      </c>
      <c r="O323" s="28"/>
    </row>
    <row r="324" spans="1:18">
      <c r="A324" s="31"/>
      <c r="B324" s="32" t="s">
        <v>1311</v>
      </c>
      <c r="C324" s="33">
        <v>43601</v>
      </c>
      <c r="D324" s="37">
        <v>43600</v>
      </c>
      <c r="E324" s="46">
        <v>44216</v>
      </c>
      <c r="F324" s="46">
        <f t="shared" si="11"/>
        <v>44946</v>
      </c>
      <c r="G324" s="51" t="str">
        <f t="shared" ca="1" si="12"/>
        <v>OK</v>
      </c>
      <c r="H324" s="38" t="s">
        <v>50</v>
      </c>
      <c r="I324" s="48" t="s">
        <v>335</v>
      </c>
      <c r="J324" s="43" t="s">
        <v>211</v>
      </c>
      <c r="K324" s="48" t="s">
        <v>210</v>
      </c>
      <c r="L324" s="34">
        <v>46204</v>
      </c>
      <c r="M324" s="34"/>
      <c r="N324" s="39" t="s">
        <v>1651</v>
      </c>
      <c r="O324" s="64"/>
    </row>
    <row r="325" spans="1:18">
      <c r="A325" s="31"/>
      <c r="B325" s="32" t="s">
        <v>1677</v>
      </c>
      <c r="C325" s="33">
        <v>44133</v>
      </c>
      <c r="D325" s="37">
        <v>44132</v>
      </c>
      <c r="E325" s="33"/>
      <c r="F325" s="46">
        <f t="shared" si="11"/>
        <v>44862</v>
      </c>
      <c r="G325" s="80" t="str">
        <f t="shared" ca="1" si="12"/>
        <v>OK</v>
      </c>
      <c r="H325" s="81" t="s">
        <v>698</v>
      </c>
      <c r="I325" s="81" t="s">
        <v>698</v>
      </c>
      <c r="J325" s="81" t="s">
        <v>698</v>
      </c>
      <c r="K325" s="81" t="s">
        <v>698</v>
      </c>
      <c r="L325" s="81" t="s">
        <v>698</v>
      </c>
      <c r="M325" s="53"/>
      <c r="N325" s="105"/>
      <c r="O325" s="64"/>
    </row>
    <row r="326" spans="1:18">
      <c r="A326" s="31"/>
      <c r="B326" s="32" t="s">
        <v>1234</v>
      </c>
      <c r="C326" s="33">
        <v>43601</v>
      </c>
      <c r="D326" s="37">
        <v>43600</v>
      </c>
      <c r="E326" s="33">
        <v>43600</v>
      </c>
      <c r="F326" s="46">
        <f t="shared" si="11"/>
        <v>44331</v>
      </c>
      <c r="G326" s="51" t="str">
        <f t="shared" ca="1" si="12"/>
        <v>Expired</v>
      </c>
      <c r="H326" s="38" t="s">
        <v>50</v>
      </c>
      <c r="I326" s="48" t="s">
        <v>335</v>
      </c>
      <c r="J326" s="43" t="s">
        <v>211</v>
      </c>
      <c r="K326" s="48" t="s">
        <v>210</v>
      </c>
      <c r="L326" s="34">
        <v>46204</v>
      </c>
      <c r="M326" s="34" t="s">
        <v>1235</v>
      </c>
      <c r="N326" s="39" t="s">
        <v>1236</v>
      </c>
    </row>
    <row r="327" spans="1:18">
      <c r="A327" s="75"/>
      <c r="B327" s="78" t="s">
        <v>692</v>
      </c>
      <c r="C327" s="81" t="s">
        <v>698</v>
      </c>
      <c r="D327" s="69">
        <v>42579</v>
      </c>
      <c r="E327" s="79">
        <v>44000</v>
      </c>
      <c r="F327" s="68">
        <f t="shared" si="11"/>
        <v>44730</v>
      </c>
      <c r="G327" s="80" t="str">
        <f t="shared" ca="1" si="12"/>
        <v>OK</v>
      </c>
      <c r="H327" s="58" t="s">
        <v>9</v>
      </c>
      <c r="I327" s="53" t="s">
        <v>2146</v>
      </c>
      <c r="J327" s="58" t="s">
        <v>17</v>
      </c>
      <c r="K327" s="71" t="s">
        <v>210</v>
      </c>
      <c r="L327" s="71">
        <v>46350</v>
      </c>
      <c r="M327" s="81" t="s">
        <v>693</v>
      </c>
      <c r="N327" s="82" t="s">
        <v>694</v>
      </c>
      <c r="O327" s="28"/>
    </row>
    <row r="328" spans="1:18">
      <c r="A328" s="75"/>
      <c r="B328" s="78" t="s">
        <v>695</v>
      </c>
      <c r="C328" s="79">
        <v>42580</v>
      </c>
      <c r="D328" s="69">
        <v>42579</v>
      </c>
      <c r="E328" s="79">
        <v>44000</v>
      </c>
      <c r="F328" s="68">
        <f t="shared" si="11"/>
        <v>44730</v>
      </c>
      <c r="G328" s="80" t="str">
        <f t="shared" ca="1" si="12"/>
        <v>OK</v>
      </c>
      <c r="H328" s="58" t="s">
        <v>799</v>
      </c>
      <c r="I328" s="89" t="s">
        <v>1616</v>
      </c>
      <c r="J328" s="81" t="s">
        <v>211</v>
      </c>
      <c r="K328" s="71" t="s">
        <v>210</v>
      </c>
      <c r="L328" s="81">
        <v>46204</v>
      </c>
      <c r="M328" s="89" t="s">
        <v>1615</v>
      </c>
      <c r="N328" s="91" t="s">
        <v>1614</v>
      </c>
      <c r="O328" s="64"/>
      <c r="P328" s="64"/>
      <c r="Q328" s="64"/>
      <c r="R328" s="64"/>
    </row>
    <row r="329" spans="1:18">
      <c r="A329" s="75"/>
      <c r="B329" s="56" t="s">
        <v>22</v>
      </c>
      <c r="C329" s="68">
        <v>41444</v>
      </c>
      <c r="D329" s="68">
        <v>39181</v>
      </c>
      <c r="E329" s="33">
        <v>44461</v>
      </c>
      <c r="F329" s="68">
        <f t="shared" si="11"/>
        <v>45191</v>
      </c>
      <c r="G329" s="58" t="str">
        <f t="shared" ca="1" si="12"/>
        <v>OK</v>
      </c>
      <c r="H329" s="58" t="s">
        <v>50</v>
      </c>
      <c r="I329" s="71" t="s">
        <v>335</v>
      </c>
      <c r="J329" s="71" t="s">
        <v>211</v>
      </c>
      <c r="K329" s="71" t="s">
        <v>210</v>
      </c>
      <c r="L329" s="71">
        <v>46204</v>
      </c>
      <c r="M329" s="58"/>
      <c r="N329" s="86" t="s">
        <v>32</v>
      </c>
      <c r="O329" s="64"/>
    </row>
    <row r="330" spans="1:18">
      <c r="A330" s="31"/>
      <c r="B330" s="32" t="s">
        <v>999</v>
      </c>
      <c r="C330" s="33">
        <v>43236</v>
      </c>
      <c r="D330" s="37">
        <v>43235</v>
      </c>
      <c r="E330" s="79">
        <v>44000</v>
      </c>
      <c r="F330" s="68">
        <f t="shared" si="11"/>
        <v>44730</v>
      </c>
      <c r="G330" s="38" t="str">
        <f t="shared" ca="1" si="12"/>
        <v>OK</v>
      </c>
      <c r="H330" s="34" t="s">
        <v>614</v>
      </c>
      <c r="I330" s="34" t="s">
        <v>437</v>
      </c>
      <c r="J330" s="34" t="s">
        <v>211</v>
      </c>
      <c r="K330" s="48" t="s">
        <v>210</v>
      </c>
      <c r="L330" s="34">
        <v>46268</v>
      </c>
      <c r="M330" s="34"/>
      <c r="N330" s="39" t="s">
        <v>1000</v>
      </c>
      <c r="O330" s="64"/>
      <c r="P330" s="64"/>
      <c r="Q330" s="64"/>
      <c r="R330" s="64"/>
    </row>
    <row r="331" spans="1:18">
      <c r="A331" s="31"/>
      <c r="B331" s="32" t="s">
        <v>1985</v>
      </c>
      <c r="C331" s="33">
        <v>44498</v>
      </c>
      <c r="D331" s="37">
        <v>44497</v>
      </c>
      <c r="E331" s="33"/>
      <c r="F331" s="46">
        <f t="shared" si="11"/>
        <v>45227</v>
      </c>
      <c r="G331" s="80" t="str">
        <f t="shared" ca="1" si="12"/>
        <v>OK</v>
      </c>
      <c r="H331" s="100" t="s">
        <v>29</v>
      </c>
      <c r="I331" s="81" t="s">
        <v>1104</v>
      </c>
      <c r="J331" s="53" t="s">
        <v>142</v>
      </c>
      <c r="K331" s="53" t="s">
        <v>210</v>
      </c>
      <c r="L331" s="53">
        <v>47933</v>
      </c>
      <c r="M331" s="34"/>
      <c r="N331" s="39" t="s">
        <v>2065</v>
      </c>
      <c r="O331" s="28"/>
      <c r="P331" s="64"/>
      <c r="Q331" s="64"/>
      <c r="R331" s="64"/>
    </row>
    <row r="332" spans="1:18" ht="15">
      <c r="A332" s="31"/>
      <c r="B332" s="32" t="s">
        <v>1678</v>
      </c>
      <c r="C332" s="33">
        <v>44133</v>
      </c>
      <c r="D332" s="37">
        <v>44132</v>
      </c>
      <c r="E332" s="33"/>
      <c r="F332" s="46">
        <f t="shared" si="11"/>
        <v>44862</v>
      </c>
      <c r="G332" s="80" t="str">
        <f t="shared" ca="1" si="12"/>
        <v>OK</v>
      </c>
      <c r="H332" s="53" t="s">
        <v>1903</v>
      </c>
      <c r="I332" s="53" t="s">
        <v>1918</v>
      </c>
      <c r="J332" s="54" t="s">
        <v>1919</v>
      </c>
      <c r="K332" s="45" t="s">
        <v>226</v>
      </c>
      <c r="L332" s="34">
        <v>60463</v>
      </c>
      <c r="M332" s="53" t="s">
        <v>1920</v>
      </c>
      <c r="N332" s="74" t="s">
        <v>1921</v>
      </c>
      <c r="O332" s="27" t="s">
        <v>463</v>
      </c>
      <c r="P332" s="64"/>
      <c r="Q332" s="64"/>
      <c r="R332" s="64"/>
    </row>
    <row r="333" spans="1:18">
      <c r="A333" s="31"/>
      <c r="B333" s="32" t="s">
        <v>1331</v>
      </c>
      <c r="C333" s="53" t="s">
        <v>698</v>
      </c>
      <c r="D333" s="37">
        <v>43726</v>
      </c>
      <c r="E333" s="33"/>
      <c r="F333" s="69">
        <f t="shared" si="11"/>
        <v>44457</v>
      </c>
      <c r="G333" s="65" t="str">
        <f t="shared" ca="1" si="12"/>
        <v>Expired</v>
      </c>
      <c r="H333" s="34" t="s">
        <v>373</v>
      </c>
      <c r="I333" s="34" t="s">
        <v>1101</v>
      </c>
      <c r="J333" s="43" t="s">
        <v>1102</v>
      </c>
      <c r="K333" s="32" t="s">
        <v>210</v>
      </c>
      <c r="L333" s="34">
        <v>46038</v>
      </c>
      <c r="M333" s="34" t="s">
        <v>1034</v>
      </c>
      <c r="N333" s="39" t="s">
        <v>1332</v>
      </c>
      <c r="O333" s="64"/>
      <c r="P333" s="64"/>
      <c r="Q333" s="64"/>
      <c r="R333" s="64"/>
    </row>
    <row r="334" spans="1:18">
      <c r="A334" s="31"/>
      <c r="B334" s="32" t="s">
        <v>1679</v>
      </c>
      <c r="C334" s="33">
        <v>44133</v>
      </c>
      <c r="D334" s="37">
        <v>44132</v>
      </c>
      <c r="E334" s="33"/>
      <c r="F334" s="46">
        <f t="shared" si="11"/>
        <v>44862</v>
      </c>
      <c r="G334" s="80" t="str">
        <f t="shared" ca="1" si="12"/>
        <v>OK</v>
      </c>
      <c r="H334" s="53" t="s">
        <v>1764</v>
      </c>
      <c r="I334" s="34" t="s">
        <v>1791</v>
      </c>
      <c r="J334" s="43" t="s">
        <v>1792</v>
      </c>
      <c r="K334" s="32" t="s">
        <v>210</v>
      </c>
      <c r="L334" s="34">
        <v>46765</v>
      </c>
      <c r="M334" s="34" t="s">
        <v>1793</v>
      </c>
      <c r="N334" s="105" t="s">
        <v>1729</v>
      </c>
      <c r="O334" s="28"/>
      <c r="P334" s="64"/>
      <c r="Q334" s="64"/>
      <c r="R334" s="64"/>
    </row>
    <row r="335" spans="1:18">
      <c r="A335" s="31"/>
      <c r="B335" s="32" t="s">
        <v>696</v>
      </c>
      <c r="C335" s="33">
        <v>42580</v>
      </c>
      <c r="D335" s="37">
        <v>42579</v>
      </c>
      <c r="E335" s="33">
        <v>44369</v>
      </c>
      <c r="F335" s="68">
        <f t="shared" si="11"/>
        <v>45099</v>
      </c>
      <c r="G335" s="51" t="str">
        <f t="shared" ca="1" si="12"/>
        <v>OK</v>
      </c>
      <c r="H335" s="34" t="s">
        <v>135</v>
      </c>
      <c r="I335" s="38" t="s">
        <v>436</v>
      </c>
      <c r="J335" s="48" t="s">
        <v>211</v>
      </c>
      <c r="K335" s="48" t="s">
        <v>210</v>
      </c>
      <c r="L335" s="48">
        <v>46268</v>
      </c>
      <c r="M335" s="34"/>
      <c r="N335" s="39" t="s">
        <v>1203</v>
      </c>
      <c r="O335" s="28"/>
      <c r="P335" s="64"/>
      <c r="Q335" s="64"/>
      <c r="R335" s="64"/>
    </row>
    <row r="336" spans="1:18">
      <c r="A336" s="31"/>
      <c r="B336" s="32" t="s">
        <v>163</v>
      </c>
      <c r="C336" s="33">
        <v>44133</v>
      </c>
      <c r="D336" s="37">
        <v>44132</v>
      </c>
      <c r="E336" s="33"/>
      <c r="F336" s="46">
        <f t="shared" si="11"/>
        <v>44862</v>
      </c>
      <c r="G336" s="80" t="str">
        <f t="shared" ca="1" si="12"/>
        <v>OK</v>
      </c>
      <c r="H336" s="53" t="s">
        <v>1174</v>
      </c>
      <c r="I336" s="87" t="str">
        <f>"429 N Pennsylvania Street, Ste. 409"</f>
        <v>429 N Pennsylvania Street, Ste. 409</v>
      </c>
      <c r="J336" s="87" t="str">
        <f>"Indianapolis"</f>
        <v>Indianapolis</v>
      </c>
      <c r="K336" s="87" t="str">
        <f>"IN"</f>
        <v>IN</v>
      </c>
      <c r="L336" s="87" t="str">
        <f>"46204"</f>
        <v>46204</v>
      </c>
      <c r="M336" s="34"/>
      <c r="N336" s="105" t="s">
        <v>1730</v>
      </c>
      <c r="O336" s="43"/>
      <c r="P336" s="64"/>
      <c r="Q336" s="64"/>
      <c r="R336" s="64"/>
    </row>
    <row r="337" spans="1:18">
      <c r="A337" s="31"/>
      <c r="B337" s="32" t="s">
        <v>633</v>
      </c>
      <c r="C337" s="33">
        <v>42486</v>
      </c>
      <c r="D337" s="37">
        <v>42485</v>
      </c>
      <c r="E337" s="33">
        <v>44369</v>
      </c>
      <c r="F337" s="68">
        <f t="shared" si="11"/>
        <v>45099</v>
      </c>
      <c r="G337" s="51" t="str">
        <f t="shared" ca="1" si="12"/>
        <v>OK</v>
      </c>
      <c r="H337" s="65" t="s">
        <v>528</v>
      </c>
      <c r="I337" s="61" t="s">
        <v>529</v>
      </c>
      <c r="J337" s="43" t="s">
        <v>530</v>
      </c>
      <c r="K337" s="32" t="s">
        <v>210</v>
      </c>
      <c r="L337" s="34"/>
      <c r="M337" s="34" t="s">
        <v>1317</v>
      </c>
      <c r="N337" s="39" t="s">
        <v>1316</v>
      </c>
      <c r="O337" s="28"/>
      <c r="P337" s="64"/>
      <c r="Q337" s="64"/>
      <c r="R337" s="64"/>
    </row>
    <row r="338" spans="1:18" ht="15.75">
      <c r="A338" s="31"/>
      <c r="B338" s="32" t="s">
        <v>911</v>
      </c>
      <c r="C338" s="33">
        <v>43026</v>
      </c>
      <c r="D338" s="37">
        <v>43025</v>
      </c>
      <c r="E338" s="46">
        <v>44216</v>
      </c>
      <c r="F338" s="68">
        <f t="shared" si="11"/>
        <v>44946</v>
      </c>
      <c r="G338" s="38" t="str">
        <f t="shared" ca="1" si="12"/>
        <v>OK</v>
      </c>
      <c r="H338" s="34" t="s">
        <v>799</v>
      </c>
      <c r="I338" s="53" t="s">
        <v>1853</v>
      </c>
      <c r="J338" s="43" t="s">
        <v>298</v>
      </c>
      <c r="K338" s="32" t="s">
        <v>937</v>
      </c>
      <c r="L338" s="34">
        <v>45202</v>
      </c>
      <c r="M338" s="53" t="s">
        <v>1854</v>
      </c>
      <c r="N338" s="39" t="s">
        <v>912</v>
      </c>
      <c r="O338" s="16" t="s">
        <v>463</v>
      </c>
      <c r="P338" s="64"/>
      <c r="Q338" s="64"/>
      <c r="R338" s="64"/>
    </row>
    <row r="339" spans="1:18">
      <c r="A339" s="31"/>
      <c r="B339" s="45" t="s">
        <v>1450</v>
      </c>
      <c r="C339" s="33">
        <v>44035</v>
      </c>
      <c r="D339" s="37">
        <v>43361</v>
      </c>
      <c r="E339" s="79">
        <v>44000</v>
      </c>
      <c r="F339" s="68">
        <f t="shared" si="11"/>
        <v>44730</v>
      </c>
      <c r="G339" s="51" t="str">
        <f t="shared" ca="1" si="12"/>
        <v>OK</v>
      </c>
      <c r="H339" s="34" t="s">
        <v>1113</v>
      </c>
      <c r="I339" s="34" t="s">
        <v>1114</v>
      </c>
      <c r="J339" s="43" t="s">
        <v>222</v>
      </c>
      <c r="K339" s="32" t="s">
        <v>210</v>
      </c>
      <c r="L339" s="34">
        <v>47711</v>
      </c>
      <c r="M339" s="34" t="s">
        <v>1115</v>
      </c>
      <c r="N339" s="39" t="s">
        <v>1116</v>
      </c>
      <c r="O339" s="28"/>
      <c r="P339" s="64"/>
      <c r="Q339" s="64"/>
      <c r="R339" s="64"/>
    </row>
    <row r="340" spans="1:18">
      <c r="A340" s="31"/>
      <c r="B340" s="32" t="s">
        <v>1350</v>
      </c>
      <c r="C340" s="33">
        <v>43727</v>
      </c>
      <c r="D340" s="37">
        <v>43726</v>
      </c>
      <c r="E340" s="33"/>
      <c r="F340" s="69">
        <f t="shared" si="11"/>
        <v>44457</v>
      </c>
      <c r="G340" s="65" t="str">
        <f t="shared" ca="1" si="12"/>
        <v>Expired</v>
      </c>
      <c r="H340" s="34" t="s">
        <v>614</v>
      </c>
      <c r="I340" s="34" t="s">
        <v>221</v>
      </c>
      <c r="J340" s="43" t="s">
        <v>222</v>
      </c>
      <c r="K340" s="32" t="s">
        <v>210</v>
      </c>
      <c r="L340" s="34">
        <v>47715</v>
      </c>
      <c r="M340" s="34" t="s">
        <v>1346</v>
      </c>
      <c r="N340" s="39" t="s">
        <v>1351</v>
      </c>
      <c r="O340" s="64"/>
      <c r="P340" s="64"/>
      <c r="Q340" s="64"/>
      <c r="R340" s="64"/>
    </row>
    <row r="341" spans="1:18" ht="15">
      <c r="A341" s="31"/>
      <c r="B341" s="32" t="s">
        <v>1680</v>
      </c>
      <c r="C341" s="33">
        <v>44133</v>
      </c>
      <c r="D341" s="37">
        <v>44132</v>
      </c>
      <c r="E341" s="33">
        <v>44461</v>
      </c>
      <c r="F341" s="46">
        <f t="shared" ref="F341:F404" si="13">IF(B341="","",IF(E341="",DATE(YEAR(D341)+2,MONTH(D341),DAY(D341)),DATE(YEAR(E341)+2,MONTH(E341),DAY(E341))))</f>
        <v>45191</v>
      </c>
      <c r="G341" s="80" t="str">
        <f t="shared" ca="1" si="12"/>
        <v>OK</v>
      </c>
      <c r="H341" s="53" t="s">
        <v>1598</v>
      </c>
      <c r="I341" s="34" t="s">
        <v>117</v>
      </c>
      <c r="J341" s="43" t="s">
        <v>387</v>
      </c>
      <c r="K341" s="32" t="s">
        <v>210</v>
      </c>
      <c r="L341" s="34">
        <v>46808</v>
      </c>
      <c r="M341" s="34"/>
      <c r="N341" s="105" t="s">
        <v>1731</v>
      </c>
      <c r="O341" s="20"/>
      <c r="P341" s="64"/>
      <c r="Q341" s="64"/>
      <c r="R341" s="64"/>
    </row>
    <row r="342" spans="1:18">
      <c r="A342" s="31"/>
      <c r="B342" s="44" t="s">
        <v>23</v>
      </c>
      <c r="C342" s="46">
        <v>43026</v>
      </c>
      <c r="D342" s="46">
        <v>43025</v>
      </c>
      <c r="E342" s="33">
        <v>43845</v>
      </c>
      <c r="F342" s="68">
        <f t="shared" si="13"/>
        <v>44576</v>
      </c>
      <c r="G342" s="38" t="str">
        <f t="shared" ca="1" si="12"/>
        <v>OK</v>
      </c>
      <c r="H342" s="34" t="s">
        <v>1118</v>
      </c>
      <c r="I342" s="48" t="s">
        <v>1119</v>
      </c>
      <c r="J342" s="48" t="s">
        <v>211</v>
      </c>
      <c r="K342" s="48" t="s">
        <v>210</v>
      </c>
      <c r="L342" s="48">
        <v>46216</v>
      </c>
      <c r="M342" s="38" t="s">
        <v>1120</v>
      </c>
      <c r="N342" s="41" t="s">
        <v>1183</v>
      </c>
      <c r="O342" s="28"/>
      <c r="P342" s="64"/>
      <c r="Q342" s="64"/>
      <c r="R342" s="64"/>
    </row>
    <row r="343" spans="1:18">
      <c r="A343" s="31"/>
      <c r="B343" s="44" t="s">
        <v>175</v>
      </c>
      <c r="C343" s="46">
        <v>41141</v>
      </c>
      <c r="D343" s="46">
        <v>39527</v>
      </c>
      <c r="E343" s="46">
        <v>44007</v>
      </c>
      <c r="F343" s="68">
        <f t="shared" si="13"/>
        <v>44737</v>
      </c>
      <c r="G343" s="38" t="str">
        <f t="shared" ca="1" si="12"/>
        <v>OK</v>
      </c>
      <c r="H343" s="38" t="s">
        <v>52</v>
      </c>
      <c r="I343" s="34" t="s">
        <v>1424</v>
      </c>
      <c r="J343" s="34" t="s">
        <v>211</v>
      </c>
      <c r="K343" s="48" t="s">
        <v>210</v>
      </c>
      <c r="L343" s="34">
        <v>46240</v>
      </c>
      <c r="M343" s="38" t="s">
        <v>279</v>
      </c>
      <c r="N343" s="41" t="s">
        <v>184</v>
      </c>
      <c r="O343" s="28"/>
    </row>
    <row r="344" spans="1:18">
      <c r="A344" s="31"/>
      <c r="B344" s="52" t="s">
        <v>116</v>
      </c>
      <c r="C344" s="46">
        <v>41444</v>
      </c>
      <c r="D344" s="46">
        <v>38751</v>
      </c>
      <c r="E344" s="33">
        <v>44369</v>
      </c>
      <c r="F344" s="68">
        <f t="shared" si="13"/>
        <v>45099</v>
      </c>
      <c r="G344" s="38" t="str">
        <f t="shared" ca="1" si="12"/>
        <v>OK</v>
      </c>
      <c r="H344" s="36" t="str">
        <f>"Fleis &amp; VandenBrink"</f>
        <v>Fleis &amp; VandenBrink</v>
      </c>
      <c r="I344" s="36" t="s">
        <v>1875</v>
      </c>
      <c r="J344" s="36" t="str">
        <f>"Indianapolis"</f>
        <v>Indianapolis</v>
      </c>
      <c r="K344" s="36" t="str">
        <f>"IN"</f>
        <v>IN</v>
      </c>
      <c r="L344" s="36">
        <v>46250</v>
      </c>
      <c r="M344" s="38" t="s">
        <v>568</v>
      </c>
      <c r="N344" s="41" t="s">
        <v>569</v>
      </c>
      <c r="O344" s="28"/>
    </row>
    <row r="345" spans="1:18">
      <c r="A345" s="31"/>
      <c r="B345" s="45" t="s">
        <v>92</v>
      </c>
      <c r="C345" s="46">
        <v>41922</v>
      </c>
      <c r="D345" s="46">
        <v>41921</v>
      </c>
      <c r="E345" s="33">
        <v>44369</v>
      </c>
      <c r="F345" s="68">
        <f t="shared" si="13"/>
        <v>45099</v>
      </c>
      <c r="G345" s="38" t="str">
        <f t="shared" ca="1" si="12"/>
        <v>OK</v>
      </c>
      <c r="H345" s="35" t="str">
        <f>"RQAW Corporation"</f>
        <v>RQAW Corporation</v>
      </c>
      <c r="I345" s="34" t="s">
        <v>1101</v>
      </c>
      <c r="J345" s="35" t="str">
        <f>"Fishers"</f>
        <v>Fishers</v>
      </c>
      <c r="K345" s="35" t="str">
        <f>"IN"</f>
        <v>IN</v>
      </c>
      <c r="L345" s="35" t="str">
        <f>"46038"</f>
        <v>46038</v>
      </c>
      <c r="M345" s="48" t="s">
        <v>1034</v>
      </c>
      <c r="N345" s="41" t="s">
        <v>1050</v>
      </c>
      <c r="O345" s="15"/>
    </row>
    <row r="346" spans="1:18">
      <c r="A346" s="31"/>
      <c r="B346" s="32" t="s">
        <v>1576</v>
      </c>
      <c r="C346" s="33">
        <v>44035</v>
      </c>
      <c r="D346" s="37">
        <v>44034</v>
      </c>
      <c r="E346" s="33"/>
      <c r="F346" s="46">
        <f t="shared" si="13"/>
        <v>44764</v>
      </c>
      <c r="G346" s="80" t="str">
        <f t="shared" ca="1" si="12"/>
        <v>OK</v>
      </c>
      <c r="H346" s="101" t="s">
        <v>29</v>
      </c>
      <c r="I346" s="81" t="s">
        <v>610</v>
      </c>
      <c r="J346" s="92" t="s">
        <v>142</v>
      </c>
      <c r="K346" s="78" t="s">
        <v>210</v>
      </c>
      <c r="L346" s="81">
        <v>47933</v>
      </c>
      <c r="M346" s="34"/>
      <c r="N346" s="105" t="s">
        <v>1501</v>
      </c>
      <c r="O346" s="28"/>
    </row>
    <row r="347" spans="1:18">
      <c r="A347" s="31"/>
      <c r="B347" s="32" t="s">
        <v>1395</v>
      </c>
      <c r="C347" s="33">
        <v>43727</v>
      </c>
      <c r="D347" s="37">
        <v>43726</v>
      </c>
      <c r="E347" s="46">
        <v>44216</v>
      </c>
      <c r="F347" s="69">
        <f t="shared" si="13"/>
        <v>44946</v>
      </c>
      <c r="G347" s="65" t="str">
        <f t="shared" ca="1" si="12"/>
        <v>OK</v>
      </c>
      <c r="H347" s="53" t="s">
        <v>240</v>
      </c>
      <c r="I347" s="53" t="s">
        <v>273</v>
      </c>
      <c r="J347" s="43" t="s">
        <v>211</v>
      </c>
      <c r="K347" s="48" t="s">
        <v>210</v>
      </c>
      <c r="L347" s="34">
        <v>46240</v>
      </c>
      <c r="M347" s="53" t="s">
        <v>241</v>
      </c>
      <c r="N347" s="29" t="s">
        <v>1830</v>
      </c>
      <c r="O347" s="64"/>
    </row>
    <row r="348" spans="1:18">
      <c r="A348" s="31"/>
      <c r="B348" s="45" t="s">
        <v>1526</v>
      </c>
      <c r="C348" s="33">
        <v>44035</v>
      </c>
      <c r="D348" s="37">
        <v>44034</v>
      </c>
      <c r="E348" s="33"/>
      <c r="F348" s="46">
        <f t="shared" si="13"/>
        <v>44764</v>
      </c>
      <c r="G348" s="80" t="str">
        <f t="shared" ca="1" si="12"/>
        <v>OK</v>
      </c>
      <c r="H348" s="38" t="s">
        <v>88</v>
      </c>
      <c r="I348" s="36" t="s">
        <v>475</v>
      </c>
      <c r="J348" s="38" t="s">
        <v>89</v>
      </c>
      <c r="K348" s="48" t="s">
        <v>232</v>
      </c>
      <c r="L348" s="38">
        <v>40601</v>
      </c>
      <c r="M348" s="34"/>
      <c r="N348" s="105" t="s">
        <v>1455</v>
      </c>
      <c r="O348" s="64"/>
    </row>
    <row r="349" spans="1:18">
      <c r="A349" s="31"/>
      <c r="B349" s="45" t="s">
        <v>93</v>
      </c>
      <c r="C349" s="46">
        <v>41444</v>
      </c>
      <c r="D349" s="46">
        <v>39919</v>
      </c>
      <c r="E349" s="46">
        <v>43628</v>
      </c>
      <c r="F349" s="68">
        <f t="shared" si="13"/>
        <v>44359</v>
      </c>
      <c r="G349" s="38" t="str">
        <f t="shared" ca="1" si="12"/>
        <v>Expired</v>
      </c>
      <c r="H349" s="48" t="s">
        <v>101</v>
      </c>
      <c r="I349" s="48" t="s">
        <v>104</v>
      </c>
      <c r="J349" s="48" t="s">
        <v>211</v>
      </c>
      <c r="K349" s="48" t="s">
        <v>210</v>
      </c>
      <c r="L349" s="48">
        <v>46250</v>
      </c>
      <c r="M349" s="48" t="s">
        <v>110</v>
      </c>
      <c r="N349" s="41" t="s">
        <v>105</v>
      </c>
      <c r="O349" s="28"/>
    </row>
    <row r="350" spans="1:18">
      <c r="A350" s="31"/>
      <c r="B350" s="32" t="s">
        <v>1001</v>
      </c>
      <c r="C350" s="33">
        <v>43236</v>
      </c>
      <c r="D350" s="37">
        <v>43235</v>
      </c>
      <c r="E350" s="79">
        <v>44000</v>
      </c>
      <c r="F350" s="68">
        <f t="shared" si="13"/>
        <v>44730</v>
      </c>
      <c r="G350" s="38" t="str">
        <f t="shared" ca="1" si="12"/>
        <v>OK</v>
      </c>
      <c r="H350" s="61" t="s">
        <v>258</v>
      </c>
      <c r="I350" s="38" t="s">
        <v>334</v>
      </c>
      <c r="J350" s="48" t="s">
        <v>211</v>
      </c>
      <c r="K350" s="48" t="s">
        <v>210</v>
      </c>
      <c r="L350" s="48">
        <v>46204</v>
      </c>
      <c r="M350" s="34"/>
      <c r="N350" s="39" t="s">
        <v>1002</v>
      </c>
      <c r="O350" s="64"/>
    </row>
    <row r="351" spans="1:18">
      <c r="A351" s="31"/>
      <c r="B351" s="32" t="s">
        <v>1681</v>
      </c>
      <c r="C351" s="33">
        <v>44133</v>
      </c>
      <c r="D351" s="37">
        <v>44132</v>
      </c>
      <c r="E351" s="33"/>
      <c r="F351" s="46">
        <f t="shared" si="13"/>
        <v>44862</v>
      </c>
      <c r="G351" s="80" t="str">
        <f t="shared" ca="1" si="12"/>
        <v>OK</v>
      </c>
      <c r="H351" s="53" t="s">
        <v>1761</v>
      </c>
      <c r="I351" s="34" t="s">
        <v>1783</v>
      </c>
      <c r="J351" s="43" t="s">
        <v>1781</v>
      </c>
      <c r="K351" s="32" t="s">
        <v>1782</v>
      </c>
      <c r="L351" s="34">
        <v>36695</v>
      </c>
      <c r="M351" s="34" t="s">
        <v>1784</v>
      </c>
      <c r="N351" s="105" t="s">
        <v>1732</v>
      </c>
      <c r="O351" s="28"/>
    </row>
    <row r="352" spans="1:18">
      <c r="A352" s="31"/>
      <c r="B352" s="32" t="s">
        <v>839</v>
      </c>
      <c r="C352" s="33">
        <v>43026</v>
      </c>
      <c r="D352" s="37">
        <v>43025</v>
      </c>
      <c r="E352" s="33">
        <v>44090</v>
      </c>
      <c r="F352" s="68">
        <f t="shared" si="13"/>
        <v>44820</v>
      </c>
      <c r="G352" s="51" t="str">
        <f t="shared" ca="1" si="12"/>
        <v>OK</v>
      </c>
      <c r="H352" s="38" t="s">
        <v>1628</v>
      </c>
      <c r="I352" s="34" t="s">
        <v>1145</v>
      </c>
      <c r="J352" s="43" t="s">
        <v>211</v>
      </c>
      <c r="K352" s="48" t="s">
        <v>210</v>
      </c>
      <c r="L352" s="34">
        <v>46219</v>
      </c>
      <c r="M352" s="34" t="s">
        <v>1144</v>
      </c>
      <c r="N352" s="39" t="s">
        <v>840</v>
      </c>
      <c r="O352" s="64"/>
    </row>
    <row r="353" spans="1:15">
      <c r="A353" s="75"/>
      <c r="B353" s="56" t="s">
        <v>44</v>
      </c>
      <c r="C353" s="68">
        <v>41141</v>
      </c>
      <c r="D353" s="68">
        <v>39681</v>
      </c>
      <c r="E353" s="33">
        <v>44369</v>
      </c>
      <c r="F353" s="68">
        <f t="shared" si="13"/>
        <v>45099</v>
      </c>
      <c r="G353" s="80" t="str">
        <f t="shared" ca="1" si="12"/>
        <v>OK</v>
      </c>
      <c r="H353" s="58" t="s">
        <v>53</v>
      </c>
      <c r="I353" s="58" t="s">
        <v>1876</v>
      </c>
      <c r="J353" s="58" t="s">
        <v>222</v>
      </c>
      <c r="K353" s="71" t="s">
        <v>210</v>
      </c>
      <c r="L353" s="71">
        <v>47708</v>
      </c>
      <c r="M353" s="58" t="s">
        <v>66</v>
      </c>
      <c r="N353" s="86" t="s">
        <v>61</v>
      </c>
      <c r="O353" s="62"/>
    </row>
    <row r="354" spans="1:15">
      <c r="A354" s="31"/>
      <c r="B354" s="32" t="s">
        <v>1579</v>
      </c>
      <c r="C354" s="33">
        <v>44035</v>
      </c>
      <c r="D354" s="37">
        <v>44034</v>
      </c>
      <c r="E354" s="33"/>
      <c r="F354" s="46">
        <f t="shared" si="13"/>
        <v>44764</v>
      </c>
      <c r="G354" s="80" t="str">
        <f t="shared" ca="1" si="12"/>
        <v>OK</v>
      </c>
      <c r="H354" s="58" t="s">
        <v>1516</v>
      </c>
      <c r="I354" s="34" t="s">
        <v>1805</v>
      </c>
      <c r="J354" s="43" t="s">
        <v>294</v>
      </c>
      <c r="K354" s="32" t="s">
        <v>226</v>
      </c>
      <c r="L354" s="34">
        <v>60606</v>
      </c>
      <c r="M354" s="34"/>
      <c r="N354" s="29" t="s">
        <v>1910</v>
      </c>
      <c r="O354" s="28"/>
    </row>
    <row r="355" spans="1:15">
      <c r="A355" s="31"/>
      <c r="B355" s="32" t="s">
        <v>913</v>
      </c>
      <c r="C355" s="33">
        <v>43026</v>
      </c>
      <c r="D355" s="37">
        <v>43025</v>
      </c>
      <c r="E355" s="33">
        <v>44369</v>
      </c>
      <c r="F355" s="68">
        <f t="shared" si="13"/>
        <v>45099</v>
      </c>
      <c r="G355" s="38" t="str">
        <f t="shared" ca="1" si="12"/>
        <v>OK</v>
      </c>
      <c r="H355" s="34" t="s">
        <v>351</v>
      </c>
      <c r="I355" s="52" t="s">
        <v>1075</v>
      </c>
      <c r="J355" s="48" t="s">
        <v>211</v>
      </c>
      <c r="K355" s="48" t="s">
        <v>210</v>
      </c>
      <c r="L355" s="48">
        <v>46240</v>
      </c>
      <c r="M355" s="34" t="s">
        <v>1868</v>
      </c>
      <c r="N355" s="39" t="s">
        <v>1869</v>
      </c>
      <c r="O355" s="64"/>
    </row>
    <row r="356" spans="1:15">
      <c r="A356" s="31"/>
      <c r="B356" s="32" t="s">
        <v>1986</v>
      </c>
      <c r="C356" s="34" t="s">
        <v>698</v>
      </c>
      <c r="D356" s="37">
        <v>44497</v>
      </c>
      <c r="E356" s="33"/>
      <c r="F356" s="46">
        <f t="shared" si="13"/>
        <v>45227</v>
      </c>
      <c r="G356" s="80" t="str">
        <f t="shared" ca="1" si="12"/>
        <v>OK</v>
      </c>
      <c r="H356" s="53" t="s">
        <v>189</v>
      </c>
      <c r="I356" s="48" t="s">
        <v>1828</v>
      </c>
      <c r="J356" s="38" t="s">
        <v>214</v>
      </c>
      <c r="K356" s="48" t="s">
        <v>210</v>
      </c>
      <c r="L356" s="48">
        <v>46601</v>
      </c>
      <c r="M356" s="34"/>
      <c r="N356" s="39" t="s">
        <v>2066</v>
      </c>
      <c r="O356" s="15"/>
    </row>
    <row r="357" spans="1:15">
      <c r="A357" s="31"/>
      <c r="B357" s="32" t="s">
        <v>1682</v>
      </c>
      <c r="C357" s="33">
        <v>44133</v>
      </c>
      <c r="D357" s="37">
        <v>44132</v>
      </c>
      <c r="E357" s="33"/>
      <c r="F357" s="46">
        <f t="shared" si="13"/>
        <v>44862</v>
      </c>
      <c r="G357" s="80" t="str">
        <f t="shared" ca="1" si="12"/>
        <v>OK</v>
      </c>
      <c r="H357" s="53" t="s">
        <v>244</v>
      </c>
      <c r="I357" s="34" t="s">
        <v>803</v>
      </c>
      <c r="J357" s="43" t="s">
        <v>211</v>
      </c>
      <c r="K357" s="32" t="s">
        <v>210</v>
      </c>
      <c r="L357" s="34">
        <v>46024</v>
      </c>
      <c r="M357" s="34" t="s">
        <v>1785</v>
      </c>
      <c r="N357" s="105" t="s">
        <v>1733</v>
      </c>
      <c r="O357" s="64"/>
    </row>
    <row r="358" spans="1:15">
      <c r="A358" s="31"/>
      <c r="B358" s="44" t="s">
        <v>24</v>
      </c>
      <c r="C358" s="46">
        <v>41444</v>
      </c>
      <c r="D358" s="46">
        <v>39186</v>
      </c>
      <c r="E358" s="46">
        <v>43495</v>
      </c>
      <c r="F358" s="68">
        <f t="shared" si="13"/>
        <v>44226</v>
      </c>
      <c r="G358" s="38" t="str">
        <f t="shared" ca="1" si="12"/>
        <v>Expired</v>
      </c>
      <c r="H358" s="48" t="s">
        <v>397</v>
      </c>
      <c r="I358" s="48" t="s">
        <v>305</v>
      </c>
      <c r="J358" s="48" t="s">
        <v>306</v>
      </c>
      <c r="K358" s="48" t="s">
        <v>307</v>
      </c>
      <c r="L358" s="48">
        <v>63102</v>
      </c>
      <c r="M358" s="38" t="s">
        <v>37</v>
      </c>
      <c r="N358" s="41" t="s">
        <v>33</v>
      </c>
      <c r="O358" s="64"/>
    </row>
    <row r="359" spans="1:15">
      <c r="A359" s="31"/>
      <c r="B359" s="32" t="s">
        <v>1987</v>
      </c>
      <c r="C359" s="33">
        <v>44498</v>
      </c>
      <c r="D359" s="37">
        <v>44497</v>
      </c>
      <c r="E359" s="33"/>
      <c r="F359" s="46">
        <f t="shared" si="13"/>
        <v>45227</v>
      </c>
      <c r="G359" s="80" t="str">
        <f t="shared" ca="1" si="12"/>
        <v>OK</v>
      </c>
      <c r="H359" s="53" t="s">
        <v>614</v>
      </c>
      <c r="I359" s="34" t="s">
        <v>2173</v>
      </c>
      <c r="J359" s="43" t="s">
        <v>222</v>
      </c>
      <c r="K359" s="32" t="s">
        <v>210</v>
      </c>
      <c r="L359" s="34">
        <v>47725</v>
      </c>
      <c r="M359" s="34" t="s">
        <v>2174</v>
      </c>
      <c r="N359" s="39" t="s">
        <v>2067</v>
      </c>
      <c r="O359" s="64"/>
    </row>
    <row r="360" spans="1:15">
      <c r="A360" s="31"/>
      <c r="B360" s="32" t="s">
        <v>1683</v>
      </c>
      <c r="C360" s="33">
        <v>44133</v>
      </c>
      <c r="D360" s="37">
        <v>44132</v>
      </c>
      <c r="E360" s="33"/>
      <c r="F360" s="46">
        <f t="shared" si="13"/>
        <v>44862</v>
      </c>
      <c r="G360" s="80" t="str">
        <f t="shared" ca="1" si="12"/>
        <v>OK</v>
      </c>
      <c r="H360" s="53" t="s">
        <v>244</v>
      </c>
      <c r="I360" s="34" t="s">
        <v>803</v>
      </c>
      <c r="J360" s="43" t="s">
        <v>211</v>
      </c>
      <c r="K360" s="32" t="s">
        <v>210</v>
      </c>
      <c r="L360" s="34">
        <v>46024</v>
      </c>
      <c r="M360" s="34" t="s">
        <v>1803</v>
      </c>
      <c r="N360" s="105" t="s">
        <v>1734</v>
      </c>
      <c r="O360" s="64"/>
    </row>
    <row r="361" spans="1:15">
      <c r="A361" s="31"/>
      <c r="B361" s="32" t="s">
        <v>1396</v>
      </c>
      <c r="C361" s="33">
        <v>43727</v>
      </c>
      <c r="D361" s="37">
        <v>43726</v>
      </c>
      <c r="E361" s="33"/>
      <c r="F361" s="69">
        <f t="shared" si="13"/>
        <v>44457</v>
      </c>
      <c r="G361" s="65" t="str">
        <f t="shared" ca="1" si="12"/>
        <v>Expired</v>
      </c>
      <c r="H361" s="34" t="s">
        <v>8</v>
      </c>
      <c r="I361" s="34" t="s">
        <v>1371</v>
      </c>
      <c r="J361" s="43" t="s">
        <v>1372</v>
      </c>
      <c r="K361" s="32" t="s">
        <v>1373</v>
      </c>
      <c r="L361" s="34">
        <v>40513</v>
      </c>
      <c r="M361" s="34" t="s">
        <v>1374</v>
      </c>
      <c r="N361" s="39" t="s">
        <v>1397</v>
      </c>
      <c r="O361" s="64"/>
    </row>
    <row r="362" spans="1:15">
      <c r="A362" s="31"/>
      <c r="B362" s="45" t="s">
        <v>1525</v>
      </c>
      <c r="C362" s="33">
        <v>44035</v>
      </c>
      <c r="D362" s="37">
        <v>44034</v>
      </c>
      <c r="E362" s="33"/>
      <c r="F362" s="46">
        <f t="shared" si="13"/>
        <v>44764</v>
      </c>
      <c r="G362" s="80" t="str">
        <f t="shared" ca="1" si="12"/>
        <v>OK</v>
      </c>
      <c r="H362" s="101" t="s">
        <v>562</v>
      </c>
      <c r="I362" s="53" t="s">
        <v>2110</v>
      </c>
      <c r="J362" s="54" t="s">
        <v>138</v>
      </c>
      <c r="K362" s="48" t="s">
        <v>210</v>
      </c>
      <c r="L362" s="35" t="str">
        <f>"46574"</f>
        <v>46574</v>
      </c>
      <c r="M362" s="34"/>
      <c r="N362" s="105" t="s">
        <v>1454</v>
      </c>
      <c r="O362" s="24"/>
    </row>
    <row r="363" spans="1:15">
      <c r="A363" s="31"/>
      <c r="B363" s="32" t="s">
        <v>1988</v>
      </c>
      <c r="C363" s="33">
        <v>44498</v>
      </c>
      <c r="D363" s="37">
        <v>44497</v>
      </c>
      <c r="E363" s="33"/>
      <c r="F363" s="46">
        <f t="shared" si="13"/>
        <v>45227</v>
      </c>
      <c r="G363" s="80" t="str">
        <f t="shared" ca="1" si="12"/>
        <v>OK</v>
      </c>
      <c r="H363" s="53" t="s">
        <v>1809</v>
      </c>
      <c r="I363" s="34" t="s">
        <v>2141</v>
      </c>
      <c r="J363" s="43" t="s">
        <v>211</v>
      </c>
      <c r="K363" s="32" t="s">
        <v>210</v>
      </c>
      <c r="L363" s="34">
        <v>46260</v>
      </c>
      <c r="M363" s="34" t="s">
        <v>2175</v>
      </c>
      <c r="N363" s="39" t="s">
        <v>2068</v>
      </c>
      <c r="O363" s="64"/>
    </row>
    <row r="364" spans="1:15">
      <c r="A364" s="31"/>
      <c r="B364" s="32" t="s">
        <v>1584</v>
      </c>
      <c r="C364" s="33" t="s">
        <v>698</v>
      </c>
      <c r="D364" s="37">
        <v>44034</v>
      </c>
      <c r="E364" s="33"/>
      <c r="F364" s="46">
        <f t="shared" si="13"/>
        <v>44764</v>
      </c>
      <c r="G364" s="80" t="str">
        <f t="shared" ca="1" si="12"/>
        <v>OK</v>
      </c>
      <c r="H364" s="101" t="s">
        <v>29</v>
      </c>
      <c r="I364" s="81" t="s">
        <v>610</v>
      </c>
      <c r="J364" s="43" t="s">
        <v>142</v>
      </c>
      <c r="K364" s="32" t="s">
        <v>210</v>
      </c>
      <c r="L364" s="34">
        <v>47933</v>
      </c>
      <c r="M364" s="34"/>
      <c r="N364" s="105" t="s">
        <v>1508</v>
      </c>
    </row>
    <row r="365" spans="1:15">
      <c r="A365" s="31"/>
      <c r="B365" s="32" t="s">
        <v>1362</v>
      </c>
      <c r="C365" s="34" t="s">
        <v>698</v>
      </c>
      <c r="D365" s="37">
        <v>43726</v>
      </c>
      <c r="E365" s="33"/>
      <c r="F365" s="69">
        <f t="shared" si="13"/>
        <v>44457</v>
      </c>
      <c r="G365" s="65" t="str">
        <f t="shared" ca="1" si="12"/>
        <v>Expired</v>
      </c>
      <c r="H365" s="34" t="s">
        <v>181</v>
      </c>
      <c r="I365" s="38" t="s">
        <v>290</v>
      </c>
      <c r="J365" s="36" t="str">
        <f>"Indianapolis"</f>
        <v>Indianapolis</v>
      </c>
      <c r="K365" s="36" t="str">
        <f>"IN"</f>
        <v>IN</v>
      </c>
      <c r="L365" s="36" t="str">
        <f>"46254"</f>
        <v>46254</v>
      </c>
      <c r="M365" s="34" t="s">
        <v>1363</v>
      </c>
      <c r="N365" s="39" t="s">
        <v>1364</v>
      </c>
      <c r="O365" s="64"/>
    </row>
    <row r="366" spans="1:15">
      <c r="A366" s="31"/>
      <c r="B366" s="32" t="s">
        <v>2025</v>
      </c>
      <c r="C366" s="33">
        <v>44498</v>
      </c>
      <c r="D366" s="37" t="s">
        <v>698</v>
      </c>
      <c r="E366" s="33">
        <v>44498</v>
      </c>
      <c r="F366" s="46">
        <f t="shared" si="13"/>
        <v>45228</v>
      </c>
      <c r="G366" s="80" t="str">
        <f t="shared" ca="1" si="12"/>
        <v>OK</v>
      </c>
      <c r="H366" s="53" t="s">
        <v>698</v>
      </c>
      <c r="I366" s="53" t="s">
        <v>698</v>
      </c>
      <c r="J366" s="53" t="s">
        <v>698</v>
      </c>
      <c r="K366" s="53" t="s">
        <v>698</v>
      </c>
      <c r="L366" s="53" t="s">
        <v>698</v>
      </c>
      <c r="M366" s="53"/>
      <c r="N366" s="29" t="s">
        <v>2104</v>
      </c>
      <c r="O366" s="64"/>
    </row>
    <row r="367" spans="1:15">
      <c r="A367" s="31"/>
      <c r="B367" s="32" t="s">
        <v>286</v>
      </c>
      <c r="C367" s="33">
        <v>43236</v>
      </c>
      <c r="D367" s="37">
        <v>43235</v>
      </c>
      <c r="E367" s="79">
        <v>44000</v>
      </c>
      <c r="F367" s="68">
        <f t="shared" si="13"/>
        <v>44730</v>
      </c>
      <c r="G367" s="38" t="str">
        <f t="shared" ca="1" si="12"/>
        <v>OK</v>
      </c>
      <c r="H367" s="48" t="s">
        <v>154</v>
      </c>
      <c r="I367" s="34" t="s">
        <v>103</v>
      </c>
      <c r="J367" s="43" t="s">
        <v>143</v>
      </c>
      <c r="K367" s="32" t="s">
        <v>210</v>
      </c>
      <c r="L367" s="34">
        <v>47274</v>
      </c>
      <c r="M367" s="34" t="s">
        <v>1003</v>
      </c>
      <c r="N367" s="39" t="s">
        <v>1004</v>
      </c>
      <c r="O367" s="28"/>
    </row>
    <row r="368" spans="1:15">
      <c r="A368" s="31"/>
      <c r="B368" s="32" t="s">
        <v>1237</v>
      </c>
      <c r="C368" s="33">
        <v>43601</v>
      </c>
      <c r="D368" s="37">
        <v>43600</v>
      </c>
      <c r="E368" s="33">
        <v>44369</v>
      </c>
      <c r="F368" s="46">
        <f t="shared" si="13"/>
        <v>45099</v>
      </c>
      <c r="G368" s="51" t="str">
        <f t="shared" ca="1" si="12"/>
        <v>OK</v>
      </c>
      <c r="H368" s="34" t="s">
        <v>1238</v>
      </c>
      <c r="I368" s="34" t="s">
        <v>698</v>
      </c>
      <c r="J368" s="43" t="s">
        <v>698</v>
      </c>
      <c r="K368" s="34" t="s">
        <v>698</v>
      </c>
      <c r="L368" s="43" t="s">
        <v>698</v>
      </c>
      <c r="M368" s="34"/>
      <c r="N368" s="39" t="s">
        <v>1239</v>
      </c>
      <c r="O368" s="64"/>
    </row>
    <row r="369" spans="1:20">
      <c r="A369" s="31"/>
      <c r="B369" s="32" t="s">
        <v>750</v>
      </c>
      <c r="C369" s="33">
        <v>42668</v>
      </c>
      <c r="D369" s="37">
        <v>42667</v>
      </c>
      <c r="E369" s="33">
        <v>44461</v>
      </c>
      <c r="F369" s="68">
        <f t="shared" si="13"/>
        <v>45191</v>
      </c>
      <c r="G369" s="65" t="str">
        <f t="shared" ca="1" si="12"/>
        <v>OK</v>
      </c>
      <c r="H369" s="34" t="s">
        <v>1174</v>
      </c>
      <c r="I369" s="38" t="s">
        <v>1912</v>
      </c>
      <c r="J369" s="48" t="s">
        <v>294</v>
      </c>
      <c r="K369" s="48" t="s">
        <v>226</v>
      </c>
      <c r="L369" s="48">
        <v>60606</v>
      </c>
      <c r="M369" s="34" t="s">
        <v>1913</v>
      </c>
      <c r="N369" s="74" t="s">
        <v>1914</v>
      </c>
      <c r="O369" s="28"/>
    </row>
    <row r="370" spans="1:20">
      <c r="A370" s="31"/>
      <c r="B370" s="32" t="s">
        <v>1556</v>
      </c>
      <c r="C370" s="33">
        <v>44035</v>
      </c>
      <c r="D370" s="37">
        <v>44034</v>
      </c>
      <c r="E370" s="33"/>
      <c r="F370" s="46">
        <f t="shared" si="13"/>
        <v>44764</v>
      </c>
      <c r="G370" s="80" t="str">
        <f t="shared" ca="1" si="12"/>
        <v>OK</v>
      </c>
      <c r="H370" s="101" t="s">
        <v>614</v>
      </c>
      <c r="I370" s="61" t="s">
        <v>437</v>
      </c>
      <c r="J370" s="61" t="s">
        <v>211</v>
      </c>
      <c r="K370" s="48" t="s">
        <v>210</v>
      </c>
      <c r="L370" s="61">
        <v>46268</v>
      </c>
      <c r="M370" s="34" t="s">
        <v>1645</v>
      </c>
      <c r="N370" s="105" t="s">
        <v>1484</v>
      </c>
      <c r="O370" s="64"/>
    </row>
    <row r="371" spans="1:20">
      <c r="A371" s="31"/>
      <c r="B371" s="44" t="s">
        <v>2</v>
      </c>
      <c r="C371" s="46">
        <v>41002</v>
      </c>
      <c r="D371" s="46">
        <v>40255</v>
      </c>
      <c r="E371" s="33">
        <v>43845</v>
      </c>
      <c r="F371" s="68">
        <f t="shared" si="13"/>
        <v>44576</v>
      </c>
      <c r="G371" s="38" t="str">
        <f t="shared" ca="1" si="12"/>
        <v>OK</v>
      </c>
      <c r="H371" s="38" t="s">
        <v>410</v>
      </c>
      <c r="I371" s="38" t="s">
        <v>411</v>
      </c>
      <c r="J371" s="38" t="s">
        <v>294</v>
      </c>
      <c r="K371" s="48" t="s">
        <v>226</v>
      </c>
      <c r="L371" s="48">
        <v>60631</v>
      </c>
      <c r="M371" s="38" t="s">
        <v>955</v>
      </c>
      <c r="N371" s="41" t="s">
        <v>412</v>
      </c>
      <c r="O371" s="28"/>
    </row>
    <row r="372" spans="1:20">
      <c r="A372" s="31"/>
      <c r="B372" s="32" t="s">
        <v>1240</v>
      </c>
      <c r="C372" s="33">
        <v>43601</v>
      </c>
      <c r="D372" s="37">
        <v>43600</v>
      </c>
      <c r="E372" s="33">
        <v>43600</v>
      </c>
      <c r="F372" s="46">
        <f t="shared" si="13"/>
        <v>44331</v>
      </c>
      <c r="G372" s="51" t="str">
        <f t="shared" ca="1" si="12"/>
        <v>Expired</v>
      </c>
      <c r="H372" s="34" t="s">
        <v>367</v>
      </c>
      <c r="I372" s="34" t="s">
        <v>368</v>
      </c>
      <c r="J372" s="43" t="s">
        <v>369</v>
      </c>
      <c r="K372" s="71" t="s">
        <v>226</v>
      </c>
      <c r="L372" s="34">
        <v>62703</v>
      </c>
      <c r="M372" s="34" t="s">
        <v>1275</v>
      </c>
      <c r="N372" s="39" t="s">
        <v>1241</v>
      </c>
      <c r="O372" s="28"/>
    </row>
    <row r="373" spans="1:20">
      <c r="A373" s="31"/>
      <c r="B373" s="32" t="s">
        <v>1005</v>
      </c>
      <c r="C373" s="34" t="s">
        <v>698</v>
      </c>
      <c r="D373" s="37">
        <v>43235</v>
      </c>
      <c r="E373" s="79">
        <v>44000</v>
      </c>
      <c r="F373" s="68">
        <f t="shared" si="13"/>
        <v>44730</v>
      </c>
      <c r="G373" s="38" t="str">
        <f t="shared" ca="1" si="12"/>
        <v>OK</v>
      </c>
      <c r="H373" s="38" t="s">
        <v>9</v>
      </c>
      <c r="I373" s="53" t="s">
        <v>2146</v>
      </c>
      <c r="J373" s="66" t="s">
        <v>17</v>
      </c>
      <c r="K373" s="63" t="s">
        <v>210</v>
      </c>
      <c r="L373" s="61">
        <v>46350</v>
      </c>
      <c r="M373" s="34" t="s">
        <v>1006</v>
      </c>
      <c r="N373" s="39" t="s">
        <v>1007</v>
      </c>
      <c r="O373" s="64"/>
    </row>
    <row r="374" spans="1:20">
      <c r="A374" s="31"/>
      <c r="B374" s="45" t="s">
        <v>421</v>
      </c>
      <c r="C374" s="46">
        <v>41320</v>
      </c>
      <c r="D374" s="46">
        <v>41011</v>
      </c>
      <c r="E374" s="33">
        <v>44461</v>
      </c>
      <c r="F374" s="68">
        <f t="shared" si="13"/>
        <v>45191</v>
      </c>
      <c r="G374" s="51" t="str">
        <f t="shared" ca="1" si="12"/>
        <v>OK</v>
      </c>
      <c r="H374" s="38" t="s">
        <v>50</v>
      </c>
      <c r="I374" s="48" t="s">
        <v>335</v>
      </c>
      <c r="J374" s="48" t="s">
        <v>211</v>
      </c>
      <c r="K374" s="48" t="s">
        <v>210</v>
      </c>
      <c r="L374" s="48">
        <v>46204</v>
      </c>
      <c r="M374" s="48"/>
      <c r="N374" s="40" t="s">
        <v>433</v>
      </c>
      <c r="O374" s="28"/>
      <c r="Q374" s="28"/>
      <c r="R374" s="28"/>
      <c r="S374" s="24"/>
      <c r="T374" s="24"/>
    </row>
    <row r="375" spans="1:20">
      <c r="A375" s="31"/>
      <c r="B375" s="45" t="s">
        <v>1521</v>
      </c>
      <c r="C375" s="33">
        <v>44035</v>
      </c>
      <c r="D375" s="37" t="s">
        <v>698</v>
      </c>
      <c r="E375" s="33">
        <v>44035</v>
      </c>
      <c r="F375" s="46">
        <f t="shared" si="13"/>
        <v>44765</v>
      </c>
      <c r="G375" s="80" t="str">
        <f t="shared" ca="1" si="12"/>
        <v>OK</v>
      </c>
      <c r="H375" s="34" t="s">
        <v>72</v>
      </c>
      <c r="I375" s="48" t="s">
        <v>532</v>
      </c>
      <c r="J375" s="48" t="s">
        <v>211</v>
      </c>
      <c r="K375" s="48" t="s">
        <v>210</v>
      </c>
      <c r="L375" s="48">
        <v>46204</v>
      </c>
      <c r="M375" s="34" t="s">
        <v>231</v>
      </c>
      <c r="N375" s="105" t="s">
        <v>1452</v>
      </c>
      <c r="O375" s="28"/>
    </row>
    <row r="376" spans="1:20">
      <c r="A376" s="31"/>
      <c r="B376" s="32" t="s">
        <v>1242</v>
      </c>
      <c r="C376" s="33">
        <v>43601</v>
      </c>
      <c r="D376" s="37">
        <v>43600</v>
      </c>
      <c r="E376" s="33">
        <v>43600</v>
      </c>
      <c r="F376" s="46">
        <f t="shared" si="13"/>
        <v>44331</v>
      </c>
      <c r="G376" s="51" t="str">
        <f t="shared" ca="1" si="12"/>
        <v>Expired</v>
      </c>
      <c r="H376" s="81" t="s">
        <v>698</v>
      </c>
      <c r="I376" s="81" t="s">
        <v>698</v>
      </c>
      <c r="J376" s="81" t="s">
        <v>698</v>
      </c>
      <c r="K376" s="81" t="s">
        <v>698</v>
      </c>
      <c r="L376" s="81" t="s">
        <v>698</v>
      </c>
      <c r="M376" s="53"/>
      <c r="N376" s="39"/>
      <c r="O376" s="28"/>
    </row>
    <row r="377" spans="1:20">
      <c r="A377" s="31"/>
      <c r="B377" s="45" t="s">
        <v>422</v>
      </c>
      <c r="C377" s="46">
        <v>41444</v>
      </c>
      <c r="D377" s="46">
        <v>41011</v>
      </c>
      <c r="E377" s="33">
        <v>43845</v>
      </c>
      <c r="F377" s="68">
        <f t="shared" si="13"/>
        <v>44576</v>
      </c>
      <c r="G377" s="51" t="str">
        <f t="shared" ca="1" si="12"/>
        <v>OK</v>
      </c>
      <c r="H377" s="38" t="s">
        <v>410</v>
      </c>
      <c r="I377" s="38" t="s">
        <v>411</v>
      </c>
      <c r="J377" s="38" t="s">
        <v>294</v>
      </c>
      <c r="K377" s="48" t="s">
        <v>226</v>
      </c>
      <c r="L377" s="48">
        <v>60631</v>
      </c>
      <c r="M377" s="48" t="s">
        <v>954</v>
      </c>
      <c r="N377" s="40" t="s">
        <v>956</v>
      </c>
      <c r="O377" s="64"/>
    </row>
    <row r="378" spans="1:20">
      <c r="A378" s="31"/>
      <c r="B378" s="32" t="s">
        <v>967</v>
      </c>
      <c r="C378" s="33">
        <v>43236</v>
      </c>
      <c r="D378" s="37">
        <v>43235</v>
      </c>
      <c r="E378" s="33">
        <v>44461</v>
      </c>
      <c r="F378" s="68">
        <f t="shared" si="13"/>
        <v>45191</v>
      </c>
      <c r="G378" s="38" t="str">
        <f t="shared" ca="1" si="12"/>
        <v>OK</v>
      </c>
      <c r="H378" s="34" t="s">
        <v>244</v>
      </c>
      <c r="I378" s="34" t="s">
        <v>803</v>
      </c>
      <c r="J378" s="43" t="s">
        <v>211</v>
      </c>
      <c r="K378" s="32" t="s">
        <v>210</v>
      </c>
      <c r="L378" s="34">
        <v>46204</v>
      </c>
      <c r="M378" s="34" t="s">
        <v>245</v>
      </c>
      <c r="N378" s="39" t="s">
        <v>1008</v>
      </c>
      <c r="O378" s="64"/>
    </row>
    <row r="379" spans="1:20">
      <c r="A379" s="31"/>
      <c r="B379" s="32" t="s">
        <v>1117</v>
      </c>
      <c r="C379" s="34" t="s">
        <v>698</v>
      </c>
      <c r="D379" s="37">
        <v>43361</v>
      </c>
      <c r="E379" s="33">
        <v>44369</v>
      </c>
      <c r="F379" s="68">
        <f t="shared" si="13"/>
        <v>45099</v>
      </c>
      <c r="G379" s="51" t="str">
        <f t="shared" ca="1" si="12"/>
        <v>OK</v>
      </c>
      <c r="H379" s="34" t="s">
        <v>167</v>
      </c>
      <c r="I379" s="34" t="s">
        <v>1818</v>
      </c>
      <c r="J379" s="43" t="s">
        <v>211</v>
      </c>
      <c r="K379" s="32" t="s">
        <v>210</v>
      </c>
      <c r="L379" s="34">
        <v>46204</v>
      </c>
      <c r="M379" s="53" t="s">
        <v>1820</v>
      </c>
      <c r="N379" s="29" t="s">
        <v>1819</v>
      </c>
      <c r="O379" s="28"/>
      <c r="Q379" s="28"/>
      <c r="R379" s="28"/>
      <c r="S379" s="24"/>
      <c r="T379" s="24"/>
    </row>
    <row r="380" spans="1:20">
      <c r="A380" s="31"/>
      <c r="B380" s="32" t="s">
        <v>1582</v>
      </c>
      <c r="C380" s="33">
        <v>44035</v>
      </c>
      <c r="D380" s="37">
        <v>44034</v>
      </c>
      <c r="E380" s="33"/>
      <c r="F380" s="46">
        <f t="shared" si="13"/>
        <v>44764</v>
      </c>
      <c r="G380" s="80" t="str">
        <f t="shared" ca="1" si="12"/>
        <v>OK</v>
      </c>
      <c r="H380" s="101" t="s">
        <v>29</v>
      </c>
      <c r="I380" s="81" t="s">
        <v>610</v>
      </c>
      <c r="J380" s="43" t="s">
        <v>142</v>
      </c>
      <c r="K380" s="32" t="s">
        <v>210</v>
      </c>
      <c r="L380" s="34">
        <v>47933</v>
      </c>
      <c r="M380" s="34"/>
      <c r="N380" s="105" t="s">
        <v>1506</v>
      </c>
      <c r="O380" s="28"/>
      <c r="Q380" s="28"/>
      <c r="R380" s="28"/>
      <c r="S380" s="24"/>
      <c r="T380" s="24"/>
    </row>
    <row r="381" spans="1:20">
      <c r="A381" s="31"/>
      <c r="B381" s="32" t="s">
        <v>843</v>
      </c>
      <c r="C381" s="33">
        <v>42916</v>
      </c>
      <c r="D381" s="37">
        <v>42915</v>
      </c>
      <c r="E381" s="33">
        <v>44369</v>
      </c>
      <c r="F381" s="68">
        <f t="shared" si="13"/>
        <v>45099</v>
      </c>
      <c r="G381" s="51" t="str">
        <f t="shared" ca="1" si="12"/>
        <v>OK</v>
      </c>
      <c r="H381" s="34" t="s">
        <v>356</v>
      </c>
      <c r="I381" s="34" t="s">
        <v>486</v>
      </c>
      <c r="J381" s="43" t="s">
        <v>357</v>
      </c>
      <c r="K381" s="48" t="s">
        <v>210</v>
      </c>
      <c r="L381" s="34">
        <v>46107</v>
      </c>
      <c r="M381" s="34" t="s">
        <v>358</v>
      </c>
      <c r="N381" s="39" t="s">
        <v>844</v>
      </c>
      <c r="O381" s="28"/>
    </row>
    <row r="382" spans="1:20">
      <c r="A382" s="31"/>
      <c r="B382" s="32" t="s">
        <v>1989</v>
      </c>
      <c r="C382" s="33">
        <v>44498</v>
      </c>
      <c r="D382" s="37">
        <v>44497</v>
      </c>
      <c r="E382" s="33"/>
      <c r="F382" s="46">
        <f t="shared" si="13"/>
        <v>45227</v>
      </c>
      <c r="G382" s="80" t="str">
        <f t="shared" ca="1" si="12"/>
        <v>OK</v>
      </c>
      <c r="H382" s="53" t="s">
        <v>2133</v>
      </c>
      <c r="I382" s="53" t="s">
        <v>2131</v>
      </c>
      <c r="J382" s="54" t="s">
        <v>291</v>
      </c>
      <c r="K382" s="45" t="s">
        <v>210</v>
      </c>
      <c r="L382" s="34">
        <v>47150</v>
      </c>
      <c r="M382" s="53" t="s">
        <v>2132</v>
      </c>
      <c r="N382" s="39" t="s">
        <v>2069</v>
      </c>
      <c r="O382" s="28"/>
    </row>
    <row r="383" spans="1:20">
      <c r="A383" s="31"/>
      <c r="B383" s="32" t="s">
        <v>1990</v>
      </c>
      <c r="C383" s="34" t="s">
        <v>698</v>
      </c>
      <c r="D383" s="37">
        <v>44497</v>
      </c>
      <c r="E383" s="33"/>
      <c r="F383" s="46">
        <f t="shared" si="13"/>
        <v>45227</v>
      </c>
      <c r="G383" s="80" t="str">
        <f t="shared" ca="1" si="12"/>
        <v>OK</v>
      </c>
      <c r="H383" s="53" t="s">
        <v>522</v>
      </c>
      <c r="I383" s="34" t="s">
        <v>611</v>
      </c>
      <c r="J383" s="43" t="s">
        <v>301</v>
      </c>
      <c r="K383" s="32" t="s">
        <v>210</v>
      </c>
      <c r="L383" s="34">
        <v>46140</v>
      </c>
      <c r="M383" s="34" t="s">
        <v>2176</v>
      </c>
      <c r="N383" s="39" t="s">
        <v>2070</v>
      </c>
      <c r="O383" s="15"/>
    </row>
    <row r="384" spans="1:20">
      <c r="A384" s="31"/>
      <c r="B384" s="32" t="s">
        <v>1121</v>
      </c>
      <c r="C384" s="33">
        <v>43362</v>
      </c>
      <c r="D384" s="37">
        <v>43361</v>
      </c>
      <c r="E384" s="33">
        <v>44369</v>
      </c>
      <c r="F384" s="68">
        <f t="shared" si="13"/>
        <v>45099</v>
      </c>
      <c r="G384" s="51" t="str">
        <f t="shared" ca="1" si="12"/>
        <v>OK</v>
      </c>
      <c r="H384" s="38" t="s">
        <v>50</v>
      </c>
      <c r="I384" s="48" t="s">
        <v>335</v>
      </c>
      <c r="J384" s="43" t="s">
        <v>211</v>
      </c>
      <c r="K384" s="32" t="s">
        <v>210</v>
      </c>
      <c r="L384" s="34">
        <v>46204</v>
      </c>
      <c r="M384" s="34"/>
      <c r="N384" s="39" t="s">
        <v>1122</v>
      </c>
      <c r="O384" s="28"/>
    </row>
    <row r="385" spans="1:18">
      <c r="A385" s="75"/>
      <c r="B385" s="57" t="s">
        <v>94</v>
      </c>
      <c r="C385" s="68">
        <v>41444</v>
      </c>
      <c r="D385" s="68">
        <v>39919</v>
      </c>
      <c r="E385" s="33">
        <v>43845</v>
      </c>
      <c r="F385" s="68">
        <f t="shared" si="13"/>
        <v>44576</v>
      </c>
      <c r="G385" s="58" t="str">
        <f t="shared" ca="1" si="12"/>
        <v>OK</v>
      </c>
      <c r="H385" s="77" t="s">
        <v>281</v>
      </c>
      <c r="I385" s="75" t="str">
        <f>"115 West Washington Street Suite 1270S"</f>
        <v>115 West Washington Street Suite 1270S</v>
      </c>
      <c r="J385" s="75" t="str">
        <f>"Indianapolis"</f>
        <v>Indianapolis</v>
      </c>
      <c r="K385" s="75" t="str">
        <f>"IN"</f>
        <v>IN</v>
      </c>
      <c r="L385" s="75" t="str">
        <f>"46204"</f>
        <v>46204</v>
      </c>
      <c r="M385" s="71" t="s">
        <v>585</v>
      </c>
      <c r="N385" s="86" t="s">
        <v>106</v>
      </c>
      <c r="O385" s="28"/>
    </row>
    <row r="386" spans="1:18">
      <c r="A386" s="31"/>
      <c r="B386" s="32" t="s">
        <v>1684</v>
      </c>
      <c r="C386" s="33">
        <v>44133</v>
      </c>
      <c r="D386" s="37">
        <v>44132</v>
      </c>
      <c r="E386" s="33"/>
      <c r="F386" s="46">
        <f t="shared" si="13"/>
        <v>44862</v>
      </c>
      <c r="G386" s="80" t="str">
        <f t="shared" ref="G386:G449" ca="1" si="14">IF(B386="","",IF(F386&lt;TODAY(),"Expired","OK"))</f>
        <v>OK</v>
      </c>
      <c r="H386" s="53" t="s">
        <v>52</v>
      </c>
      <c r="I386" s="34" t="s">
        <v>1424</v>
      </c>
      <c r="J386" s="43" t="s">
        <v>211</v>
      </c>
      <c r="K386" s="32" t="s">
        <v>210</v>
      </c>
      <c r="L386" s="34">
        <v>46240</v>
      </c>
      <c r="M386" s="34" t="s">
        <v>279</v>
      </c>
      <c r="N386" s="105" t="s">
        <v>1735</v>
      </c>
      <c r="O386" s="64"/>
      <c r="P386" s="28"/>
    </row>
    <row r="387" spans="1:18">
      <c r="A387" s="31"/>
      <c r="B387" s="32" t="s">
        <v>634</v>
      </c>
      <c r="C387" s="33">
        <v>42486</v>
      </c>
      <c r="D387" s="37">
        <v>42485</v>
      </c>
      <c r="E387" s="79">
        <v>44000</v>
      </c>
      <c r="F387" s="68">
        <f t="shared" si="13"/>
        <v>44730</v>
      </c>
      <c r="G387" s="51" t="str">
        <f t="shared" ca="1" si="14"/>
        <v>OK</v>
      </c>
      <c r="H387" s="34" t="s">
        <v>1809</v>
      </c>
      <c r="I387" s="61" t="s">
        <v>1871</v>
      </c>
      <c r="J387" s="43" t="s">
        <v>211</v>
      </c>
      <c r="K387" s="32" t="s">
        <v>210</v>
      </c>
      <c r="L387" s="34">
        <v>46203</v>
      </c>
      <c r="M387" s="53" t="s">
        <v>1434</v>
      </c>
      <c r="N387" s="29" t="s">
        <v>1810</v>
      </c>
      <c r="O387" s="28"/>
    </row>
    <row r="388" spans="1:18">
      <c r="A388" s="75"/>
      <c r="B388" s="57" t="s">
        <v>140</v>
      </c>
      <c r="C388" s="68">
        <v>41444</v>
      </c>
      <c r="D388" s="68">
        <v>38751</v>
      </c>
      <c r="E388" s="68">
        <v>44090</v>
      </c>
      <c r="F388" s="68">
        <f t="shared" si="13"/>
        <v>44820</v>
      </c>
      <c r="G388" s="58" t="str">
        <f t="shared" ca="1" si="14"/>
        <v>OK</v>
      </c>
      <c r="H388" s="81" t="s">
        <v>1298</v>
      </c>
      <c r="I388" s="81" t="s">
        <v>1414</v>
      </c>
      <c r="J388" s="92" t="s">
        <v>211</v>
      </c>
      <c r="K388" s="78" t="s">
        <v>210</v>
      </c>
      <c r="L388" s="81">
        <v>46216</v>
      </c>
      <c r="M388" s="71" t="s">
        <v>1629</v>
      </c>
      <c r="N388" s="84" t="s">
        <v>1630</v>
      </c>
      <c r="O388" s="64"/>
    </row>
    <row r="389" spans="1:18">
      <c r="A389" s="75"/>
      <c r="B389" s="57" t="s">
        <v>95</v>
      </c>
      <c r="C389" s="68">
        <v>41444</v>
      </c>
      <c r="D389" s="68">
        <v>39919</v>
      </c>
      <c r="E389" s="33">
        <v>44369</v>
      </c>
      <c r="F389" s="68">
        <f t="shared" si="13"/>
        <v>45099</v>
      </c>
      <c r="G389" s="58" t="str">
        <f t="shared" ca="1" si="14"/>
        <v>OK</v>
      </c>
      <c r="H389" s="77" t="s">
        <v>281</v>
      </c>
      <c r="I389" s="75" t="str">
        <f>"115 West Washington Street Suite 1270S"</f>
        <v>115 West Washington Street Suite 1270S</v>
      </c>
      <c r="J389" s="75" t="str">
        <f>"Indianapolis"</f>
        <v>Indianapolis</v>
      </c>
      <c r="K389" s="75" t="str">
        <f>"IN"</f>
        <v>IN</v>
      </c>
      <c r="L389" s="75" t="str">
        <f>"46204"</f>
        <v>46204</v>
      </c>
      <c r="M389" s="71" t="s">
        <v>111</v>
      </c>
      <c r="N389" s="86" t="s">
        <v>107</v>
      </c>
      <c r="O389" s="28"/>
    </row>
    <row r="390" spans="1:18">
      <c r="A390" s="31"/>
      <c r="B390" s="32" t="s">
        <v>508</v>
      </c>
      <c r="C390" s="33">
        <v>41922</v>
      </c>
      <c r="D390" s="37">
        <v>41921</v>
      </c>
      <c r="E390" s="33">
        <v>43495</v>
      </c>
      <c r="F390" s="69">
        <f t="shared" si="13"/>
        <v>44226</v>
      </c>
      <c r="G390" s="65" t="str">
        <f t="shared" ca="1" si="14"/>
        <v>Expired</v>
      </c>
      <c r="H390" s="38" t="s">
        <v>50</v>
      </c>
      <c r="I390" s="48" t="s">
        <v>335</v>
      </c>
      <c r="J390" s="48" t="s">
        <v>211</v>
      </c>
      <c r="K390" s="48" t="s">
        <v>210</v>
      </c>
      <c r="L390" s="48">
        <v>46204</v>
      </c>
      <c r="M390" s="48" t="s">
        <v>509</v>
      </c>
      <c r="N390" s="40" t="s">
        <v>510</v>
      </c>
      <c r="O390" s="64"/>
    </row>
    <row r="391" spans="1:18">
      <c r="A391" s="31"/>
      <c r="B391" s="32" t="s">
        <v>676</v>
      </c>
      <c r="C391" s="33">
        <v>42668</v>
      </c>
      <c r="D391" s="33">
        <v>42915</v>
      </c>
      <c r="E391" s="33">
        <v>44461</v>
      </c>
      <c r="F391" s="68">
        <f t="shared" si="13"/>
        <v>45191</v>
      </c>
      <c r="G391" s="51" t="str">
        <f t="shared" ca="1" si="14"/>
        <v>OK</v>
      </c>
      <c r="H391" s="34" t="s">
        <v>673</v>
      </c>
      <c r="I391" s="34" t="s">
        <v>869</v>
      </c>
      <c r="J391" s="34" t="s">
        <v>870</v>
      </c>
      <c r="K391" s="34" t="s">
        <v>226</v>
      </c>
      <c r="L391" s="34">
        <v>60123</v>
      </c>
      <c r="M391" s="34" t="s">
        <v>674</v>
      </c>
      <c r="N391" s="39" t="s">
        <v>677</v>
      </c>
      <c r="O391" s="64"/>
    </row>
    <row r="392" spans="1:18">
      <c r="B392" s="45" t="s">
        <v>308</v>
      </c>
      <c r="C392" s="46">
        <v>41444</v>
      </c>
      <c r="D392" s="46">
        <v>37832</v>
      </c>
      <c r="E392" s="33">
        <v>43845</v>
      </c>
      <c r="F392" s="68">
        <f t="shared" si="13"/>
        <v>44576</v>
      </c>
      <c r="G392" s="38" t="str">
        <f t="shared" ca="1" si="14"/>
        <v>OK</v>
      </c>
      <c r="H392" s="48" t="s">
        <v>244</v>
      </c>
      <c r="I392" s="48" t="s">
        <v>803</v>
      </c>
      <c r="J392" s="38" t="s">
        <v>211</v>
      </c>
      <c r="K392" s="38" t="s">
        <v>210</v>
      </c>
      <c r="L392" s="38">
        <v>46204</v>
      </c>
      <c r="M392" s="38" t="s">
        <v>1051</v>
      </c>
      <c r="N392" s="41" t="s">
        <v>1052</v>
      </c>
      <c r="O392" s="64"/>
    </row>
    <row r="393" spans="1:18">
      <c r="A393" s="31"/>
      <c r="B393" s="32" t="s">
        <v>1009</v>
      </c>
      <c r="C393" s="33">
        <v>43236</v>
      </c>
      <c r="D393" s="37">
        <v>43235</v>
      </c>
      <c r="E393" s="79">
        <v>44000</v>
      </c>
      <c r="F393" s="68">
        <f t="shared" si="13"/>
        <v>44730</v>
      </c>
      <c r="G393" s="38" t="str">
        <f t="shared" ca="1" si="14"/>
        <v>OK</v>
      </c>
      <c r="H393" s="48" t="s">
        <v>154</v>
      </c>
      <c r="I393" s="34" t="s">
        <v>103</v>
      </c>
      <c r="J393" s="43" t="s">
        <v>143</v>
      </c>
      <c r="K393" s="32" t="s">
        <v>210</v>
      </c>
      <c r="L393" s="34">
        <v>47274</v>
      </c>
      <c r="M393" s="34" t="s">
        <v>1010</v>
      </c>
      <c r="N393" s="39" t="s">
        <v>1011</v>
      </c>
      <c r="O393" s="64"/>
    </row>
    <row r="394" spans="1:18">
      <c r="A394" s="31"/>
      <c r="B394" s="32" t="s">
        <v>689</v>
      </c>
      <c r="C394" s="34" t="s">
        <v>698</v>
      </c>
      <c r="D394" s="37">
        <v>42579</v>
      </c>
      <c r="E394" s="33">
        <v>43495</v>
      </c>
      <c r="F394" s="68">
        <f t="shared" si="13"/>
        <v>44226</v>
      </c>
      <c r="G394" s="51" t="str">
        <f t="shared" ca="1" si="14"/>
        <v>Expired</v>
      </c>
      <c r="H394" s="34" t="s">
        <v>51</v>
      </c>
      <c r="I394" s="38" t="s">
        <v>54</v>
      </c>
      <c r="J394" s="34" t="s">
        <v>84</v>
      </c>
      <c r="K394" s="48" t="s">
        <v>210</v>
      </c>
      <c r="L394" s="34">
        <v>47591</v>
      </c>
      <c r="M394" s="34" t="s">
        <v>690</v>
      </c>
      <c r="N394" s="39" t="s">
        <v>691</v>
      </c>
      <c r="O394" s="64"/>
      <c r="P394" s="64"/>
      <c r="Q394" s="64"/>
      <c r="R394" s="64"/>
    </row>
    <row r="395" spans="1:18">
      <c r="A395" s="31"/>
      <c r="B395" s="32" t="s">
        <v>1187</v>
      </c>
      <c r="C395" s="33">
        <v>43524</v>
      </c>
      <c r="D395" s="37">
        <v>43524</v>
      </c>
      <c r="E395" s="33">
        <v>44461</v>
      </c>
      <c r="F395" s="68">
        <f t="shared" si="13"/>
        <v>45191</v>
      </c>
      <c r="G395" s="65" t="str">
        <f t="shared" ca="1" si="14"/>
        <v>OK</v>
      </c>
      <c r="H395" s="48" t="s">
        <v>1598</v>
      </c>
      <c r="I395" s="48" t="s">
        <v>117</v>
      </c>
      <c r="J395" s="48" t="s">
        <v>387</v>
      </c>
      <c r="K395" s="48" t="s">
        <v>210</v>
      </c>
      <c r="L395" s="48">
        <v>46808</v>
      </c>
      <c r="M395" s="34" t="s">
        <v>1291</v>
      </c>
      <c r="N395" s="39" t="s">
        <v>1292</v>
      </c>
    </row>
    <row r="396" spans="1:18">
      <c r="A396" s="31"/>
      <c r="B396" s="32" t="s">
        <v>751</v>
      </c>
      <c r="C396" s="33">
        <v>42668</v>
      </c>
      <c r="D396" s="37">
        <v>42667</v>
      </c>
      <c r="E396" s="33">
        <v>44090</v>
      </c>
      <c r="F396" s="68">
        <f t="shared" si="13"/>
        <v>44820</v>
      </c>
      <c r="G396" s="65" t="str">
        <f t="shared" ca="1" si="14"/>
        <v>OK</v>
      </c>
      <c r="H396" s="34" t="s">
        <v>738</v>
      </c>
      <c r="I396" s="35" t="str">
        <f>"400 West Nationwide Blvd"</f>
        <v>400 West Nationwide Blvd</v>
      </c>
      <c r="J396" s="35" t="str">
        <f>"Columbus"</f>
        <v>Columbus</v>
      </c>
      <c r="K396" s="35" t="str">
        <f>"OH"</f>
        <v>OH</v>
      </c>
      <c r="L396" s="35" t="str">
        <f>"43215"</f>
        <v>43215</v>
      </c>
      <c r="M396" s="34" t="s">
        <v>1053</v>
      </c>
      <c r="N396" s="39" t="s">
        <v>752</v>
      </c>
      <c r="O396" s="28"/>
    </row>
    <row r="397" spans="1:18">
      <c r="A397" s="31"/>
      <c r="B397" s="28" t="s">
        <v>782</v>
      </c>
      <c r="C397" s="34" t="s">
        <v>698</v>
      </c>
      <c r="D397" s="46">
        <v>41584</v>
      </c>
      <c r="E397" s="33">
        <v>44461</v>
      </c>
      <c r="F397" s="69">
        <f t="shared" si="13"/>
        <v>45191</v>
      </c>
      <c r="G397" s="65" t="str">
        <f t="shared" ca="1" si="14"/>
        <v>OK</v>
      </c>
      <c r="H397" s="38" t="s">
        <v>1263</v>
      </c>
      <c r="I397" s="48" t="s">
        <v>1801</v>
      </c>
      <c r="J397" s="48" t="s">
        <v>211</v>
      </c>
      <c r="K397" s="48" t="s">
        <v>210</v>
      </c>
      <c r="L397" s="61">
        <v>46256</v>
      </c>
      <c r="M397" s="48" t="s">
        <v>1802</v>
      </c>
      <c r="N397" s="40" t="s">
        <v>1318</v>
      </c>
      <c r="O397" s="19"/>
      <c r="P397" s="64"/>
      <c r="Q397" s="64"/>
      <c r="R397" s="64"/>
    </row>
    <row r="398" spans="1:18">
      <c r="A398" s="31"/>
      <c r="B398" s="32" t="s">
        <v>1544</v>
      </c>
      <c r="C398" s="33">
        <v>44035</v>
      </c>
      <c r="D398" s="37">
        <v>44034</v>
      </c>
      <c r="E398" s="33"/>
      <c r="F398" s="46">
        <f t="shared" si="13"/>
        <v>44764</v>
      </c>
      <c r="G398" s="80" t="str">
        <f t="shared" ca="1" si="14"/>
        <v>OK</v>
      </c>
      <c r="H398" s="101" t="s">
        <v>1627</v>
      </c>
      <c r="I398" s="53" t="s">
        <v>2146</v>
      </c>
      <c r="J398" s="38" t="s">
        <v>17</v>
      </c>
      <c r="K398" s="48" t="s">
        <v>210</v>
      </c>
      <c r="L398" s="48">
        <v>46350</v>
      </c>
      <c r="M398" s="34"/>
      <c r="N398" s="105" t="s">
        <v>1474</v>
      </c>
      <c r="O398" s="28"/>
      <c r="P398" s="64"/>
      <c r="Q398" s="64"/>
      <c r="R398" s="64"/>
    </row>
    <row r="399" spans="1:18">
      <c r="A399" s="31"/>
      <c r="B399" s="44" t="s">
        <v>45</v>
      </c>
      <c r="C399" s="46">
        <v>41002</v>
      </c>
      <c r="D399" s="46">
        <v>39681</v>
      </c>
      <c r="E399" s="46">
        <v>44216</v>
      </c>
      <c r="F399" s="68">
        <f t="shared" si="13"/>
        <v>44946</v>
      </c>
      <c r="G399" s="51" t="str">
        <f t="shared" ca="1" si="14"/>
        <v>OK</v>
      </c>
      <c r="H399" s="48" t="s">
        <v>79</v>
      </c>
      <c r="I399" s="48" t="s">
        <v>336</v>
      </c>
      <c r="J399" s="38" t="s">
        <v>269</v>
      </c>
      <c r="K399" s="48" t="s">
        <v>299</v>
      </c>
      <c r="L399" s="48">
        <v>43229</v>
      </c>
      <c r="M399" s="38" t="s">
        <v>86</v>
      </c>
      <c r="N399" s="41" t="s">
        <v>62</v>
      </c>
      <c r="O399" s="64"/>
      <c r="P399" s="64"/>
      <c r="Q399" s="64"/>
      <c r="R399" s="64"/>
    </row>
    <row r="400" spans="1:18">
      <c r="A400" s="31"/>
      <c r="B400" s="32" t="s">
        <v>176</v>
      </c>
      <c r="C400" s="33">
        <v>43236</v>
      </c>
      <c r="D400" s="37">
        <v>43235</v>
      </c>
      <c r="E400" s="33">
        <v>44498</v>
      </c>
      <c r="F400" s="68">
        <f t="shared" si="13"/>
        <v>45228</v>
      </c>
      <c r="G400" s="38" t="str">
        <f t="shared" ca="1" si="14"/>
        <v>OK</v>
      </c>
      <c r="H400" s="38" t="s">
        <v>50</v>
      </c>
      <c r="I400" s="48" t="s">
        <v>335</v>
      </c>
      <c r="J400" s="43" t="s">
        <v>211</v>
      </c>
      <c r="K400" s="48" t="s">
        <v>210</v>
      </c>
      <c r="L400" s="34">
        <v>46204</v>
      </c>
      <c r="M400" s="34"/>
      <c r="N400" s="39" t="s">
        <v>1024</v>
      </c>
      <c r="O400" s="64"/>
      <c r="P400" s="64"/>
      <c r="Q400" s="64"/>
      <c r="R400" s="64"/>
    </row>
    <row r="401" spans="1:18">
      <c r="A401" s="31"/>
      <c r="B401" s="44" t="s">
        <v>177</v>
      </c>
      <c r="C401" s="46">
        <v>41002</v>
      </c>
      <c r="D401" s="46">
        <v>39527</v>
      </c>
      <c r="E401" s="79">
        <v>44000</v>
      </c>
      <c r="F401" s="68">
        <f t="shared" si="13"/>
        <v>44730</v>
      </c>
      <c r="G401" s="38" t="str">
        <f t="shared" ca="1" si="14"/>
        <v>OK</v>
      </c>
      <c r="H401" s="38" t="s">
        <v>258</v>
      </c>
      <c r="I401" s="38" t="s">
        <v>334</v>
      </c>
      <c r="J401" s="48" t="s">
        <v>211</v>
      </c>
      <c r="K401" s="48" t="s">
        <v>210</v>
      </c>
      <c r="L401" s="48">
        <v>46204</v>
      </c>
      <c r="M401" s="38" t="s">
        <v>525</v>
      </c>
      <c r="N401" s="41" t="s">
        <v>526</v>
      </c>
      <c r="O401" s="15"/>
      <c r="P401" s="64"/>
      <c r="Q401" s="64"/>
      <c r="R401" s="64"/>
    </row>
    <row r="402" spans="1:18">
      <c r="A402" s="31"/>
      <c r="B402" s="32" t="s">
        <v>1026</v>
      </c>
      <c r="C402" s="33">
        <v>43236</v>
      </c>
      <c r="D402" s="37">
        <v>43235</v>
      </c>
      <c r="E402" s="33">
        <v>44461</v>
      </c>
      <c r="F402" s="68">
        <f t="shared" si="13"/>
        <v>45191</v>
      </c>
      <c r="G402" s="38" t="str">
        <f t="shared" ca="1" si="14"/>
        <v>OK</v>
      </c>
      <c r="H402" s="38" t="s">
        <v>135</v>
      </c>
      <c r="I402" s="48" t="s">
        <v>436</v>
      </c>
      <c r="J402" s="48" t="s">
        <v>211</v>
      </c>
      <c r="K402" s="48" t="s">
        <v>210</v>
      </c>
      <c r="L402" s="38">
        <v>46268</v>
      </c>
      <c r="M402" s="34" t="s">
        <v>1433</v>
      </c>
      <c r="N402" s="39" t="s">
        <v>1012</v>
      </c>
      <c r="P402" s="64"/>
      <c r="Q402" s="64"/>
      <c r="R402" s="64"/>
    </row>
    <row r="403" spans="1:18">
      <c r="A403" s="75"/>
      <c r="B403" s="78" t="s">
        <v>496</v>
      </c>
      <c r="C403" s="79">
        <v>43601</v>
      </c>
      <c r="D403" s="69">
        <v>43600</v>
      </c>
      <c r="E403" s="33">
        <v>44369</v>
      </c>
      <c r="F403" s="68">
        <f t="shared" si="13"/>
        <v>45099</v>
      </c>
      <c r="G403" s="80" t="str">
        <f t="shared" ca="1" si="14"/>
        <v>OK</v>
      </c>
      <c r="H403" s="58" t="s">
        <v>29</v>
      </c>
      <c r="I403" s="81" t="s">
        <v>1104</v>
      </c>
      <c r="J403" s="92" t="s">
        <v>142</v>
      </c>
      <c r="K403" s="78" t="s">
        <v>210</v>
      </c>
      <c r="L403" s="81">
        <v>47933</v>
      </c>
      <c r="M403" s="81" t="s">
        <v>907</v>
      </c>
      <c r="N403" s="82" t="s">
        <v>1243</v>
      </c>
      <c r="O403" s="28"/>
      <c r="P403" s="64"/>
      <c r="Q403" s="64"/>
      <c r="R403" s="64"/>
    </row>
    <row r="404" spans="1:18">
      <c r="A404" s="31"/>
      <c r="B404" s="32" t="s">
        <v>1992</v>
      </c>
      <c r="C404" s="33">
        <v>44498</v>
      </c>
      <c r="D404" s="37">
        <v>44497</v>
      </c>
      <c r="E404" s="33"/>
      <c r="F404" s="46">
        <f t="shared" si="13"/>
        <v>45227</v>
      </c>
      <c r="G404" s="80" t="str">
        <f t="shared" ca="1" si="14"/>
        <v>OK</v>
      </c>
      <c r="H404" s="58" t="s">
        <v>50</v>
      </c>
      <c r="I404" s="34" t="s">
        <v>335</v>
      </c>
      <c r="J404" s="54" t="s">
        <v>211</v>
      </c>
      <c r="K404" s="45" t="s">
        <v>210</v>
      </c>
      <c r="L404" s="34">
        <v>46204</v>
      </c>
      <c r="M404" s="34"/>
      <c r="N404" s="39" t="s">
        <v>2072</v>
      </c>
      <c r="O404" s="28"/>
      <c r="P404" s="64"/>
      <c r="Q404" s="64"/>
      <c r="R404" s="64"/>
    </row>
    <row r="405" spans="1:18">
      <c r="A405" s="31"/>
      <c r="B405" s="32" t="s">
        <v>1991</v>
      </c>
      <c r="C405" s="33">
        <v>44498</v>
      </c>
      <c r="D405" s="37">
        <v>44497</v>
      </c>
      <c r="E405" s="33"/>
      <c r="F405" s="46">
        <f t="shared" ref="F405:F468" si="15">IF(B405="","",IF(E405="",DATE(YEAR(D405)+2,MONTH(D405),DAY(D405)),DATE(YEAR(E405)+2,MONTH(E405),DAY(E405))))</f>
        <v>45227</v>
      </c>
      <c r="G405" s="80" t="str">
        <f t="shared" ca="1" si="14"/>
        <v>OK</v>
      </c>
      <c r="H405" s="53" t="s">
        <v>52</v>
      </c>
      <c r="I405" s="53" t="s">
        <v>2134</v>
      </c>
      <c r="J405" s="54" t="s">
        <v>211</v>
      </c>
      <c r="K405" s="45" t="s">
        <v>210</v>
      </c>
      <c r="L405" s="34">
        <v>46240</v>
      </c>
      <c r="M405" s="53" t="s">
        <v>279</v>
      </c>
      <c r="N405" s="39" t="s">
        <v>2071</v>
      </c>
      <c r="O405" s="64"/>
      <c r="P405" s="64"/>
      <c r="Q405" s="64"/>
      <c r="R405" s="64"/>
    </row>
    <row r="406" spans="1:18">
      <c r="A406" s="31"/>
      <c r="B406" s="45" t="s">
        <v>155</v>
      </c>
      <c r="C406" s="46">
        <v>41444</v>
      </c>
      <c r="D406" s="46">
        <v>38954</v>
      </c>
      <c r="E406" s="33">
        <v>44216</v>
      </c>
      <c r="F406" s="68">
        <f t="shared" si="15"/>
        <v>44946</v>
      </c>
      <c r="G406" s="38" t="str">
        <f t="shared" ca="1" si="14"/>
        <v>OK</v>
      </c>
      <c r="H406" s="38" t="s">
        <v>50</v>
      </c>
      <c r="I406" s="48" t="s">
        <v>335</v>
      </c>
      <c r="J406" s="48" t="s">
        <v>211</v>
      </c>
      <c r="K406" s="48" t="s">
        <v>210</v>
      </c>
      <c r="L406" s="48">
        <v>46204</v>
      </c>
      <c r="M406" s="48"/>
      <c r="N406" s="40" t="s">
        <v>156</v>
      </c>
      <c r="O406" s="64"/>
    </row>
    <row r="407" spans="1:18">
      <c r="A407" s="31"/>
      <c r="B407" s="32" t="s">
        <v>497</v>
      </c>
      <c r="C407" s="33">
        <v>41922</v>
      </c>
      <c r="D407" s="33">
        <v>41921</v>
      </c>
      <c r="E407" s="33">
        <v>43845</v>
      </c>
      <c r="F407" s="69">
        <f t="shared" si="15"/>
        <v>44576</v>
      </c>
      <c r="G407" s="65" t="str">
        <f t="shared" ca="1" si="14"/>
        <v>OK</v>
      </c>
      <c r="H407" s="48" t="s">
        <v>562</v>
      </c>
      <c r="I407" s="48" t="s">
        <v>564</v>
      </c>
      <c r="J407" s="48" t="s">
        <v>211</v>
      </c>
      <c r="K407" s="48" t="s">
        <v>210</v>
      </c>
      <c r="L407" s="48">
        <v>46254</v>
      </c>
      <c r="M407" s="48" t="s">
        <v>1054</v>
      </c>
      <c r="N407" s="40" t="s">
        <v>498</v>
      </c>
      <c r="O407" s="64"/>
    </row>
    <row r="408" spans="1:18">
      <c r="A408" s="31"/>
      <c r="B408" s="45" t="s">
        <v>280</v>
      </c>
      <c r="C408" s="46">
        <v>41444</v>
      </c>
      <c r="D408" s="46">
        <v>37511</v>
      </c>
      <c r="E408" s="46">
        <v>44216</v>
      </c>
      <c r="F408" s="68">
        <f t="shared" si="15"/>
        <v>44946</v>
      </c>
      <c r="G408" s="38" t="str">
        <f t="shared" ca="1" si="14"/>
        <v>OK</v>
      </c>
      <c r="H408" s="48" t="s">
        <v>244</v>
      </c>
      <c r="I408" s="48" t="s">
        <v>803</v>
      </c>
      <c r="J408" s="38" t="s">
        <v>211</v>
      </c>
      <c r="K408" s="38" t="s">
        <v>210</v>
      </c>
      <c r="L408" s="38">
        <v>46204</v>
      </c>
      <c r="M408" s="38" t="s">
        <v>595</v>
      </c>
      <c r="N408" s="41" t="s">
        <v>596</v>
      </c>
      <c r="O408" s="28"/>
    </row>
    <row r="409" spans="1:18">
      <c r="A409" s="31"/>
      <c r="B409" s="32" t="s">
        <v>1993</v>
      </c>
      <c r="C409" s="33">
        <v>44498</v>
      </c>
      <c r="D409" s="37">
        <v>44497</v>
      </c>
      <c r="E409" s="33"/>
      <c r="F409" s="46">
        <f t="shared" si="15"/>
        <v>45227</v>
      </c>
      <c r="G409" s="80" t="str">
        <f t="shared" ca="1" si="14"/>
        <v>OK</v>
      </c>
      <c r="H409" s="53" t="s">
        <v>367</v>
      </c>
      <c r="I409" s="53" t="s">
        <v>1589</v>
      </c>
      <c r="J409" s="54" t="s">
        <v>211</v>
      </c>
      <c r="K409" s="45" t="s">
        <v>210</v>
      </c>
      <c r="L409" s="34">
        <v>46278</v>
      </c>
      <c r="M409" s="53" t="s">
        <v>2135</v>
      </c>
      <c r="N409" s="39" t="s">
        <v>2073</v>
      </c>
      <c r="O409" s="64"/>
    </row>
    <row r="410" spans="1:18">
      <c r="A410" s="31"/>
      <c r="B410" s="32" t="s">
        <v>2026</v>
      </c>
      <c r="C410" s="33">
        <v>44498</v>
      </c>
      <c r="D410" s="37">
        <v>44497</v>
      </c>
      <c r="E410" s="33"/>
      <c r="F410" s="46">
        <f t="shared" si="15"/>
        <v>45227</v>
      </c>
      <c r="G410" s="80" t="str">
        <f t="shared" ca="1" si="14"/>
        <v>OK</v>
      </c>
      <c r="H410" s="53" t="s">
        <v>323</v>
      </c>
      <c r="I410" s="48" t="s">
        <v>428</v>
      </c>
      <c r="J410" s="48" t="s">
        <v>211</v>
      </c>
      <c r="K410" s="48" t="s">
        <v>210</v>
      </c>
      <c r="L410" s="48">
        <v>46204</v>
      </c>
      <c r="M410" s="34"/>
      <c r="N410" s="29" t="s">
        <v>2074</v>
      </c>
      <c r="O410" s="64"/>
    </row>
    <row r="411" spans="1:18">
      <c r="A411" s="31"/>
      <c r="B411" s="45" t="s">
        <v>1857</v>
      </c>
      <c r="C411" s="33">
        <v>43601</v>
      </c>
      <c r="D411" s="37">
        <v>43600</v>
      </c>
      <c r="E411" s="33">
        <v>44216</v>
      </c>
      <c r="F411" s="46">
        <f t="shared" si="15"/>
        <v>44946</v>
      </c>
      <c r="G411" s="51" t="str">
        <f t="shared" ca="1" si="14"/>
        <v>OK</v>
      </c>
      <c r="H411" s="34" t="s">
        <v>277</v>
      </c>
      <c r="I411" s="34" t="s">
        <v>868</v>
      </c>
      <c r="J411" s="54" t="s">
        <v>214</v>
      </c>
      <c r="K411" s="32" t="s">
        <v>210</v>
      </c>
      <c r="L411" s="34">
        <v>46601</v>
      </c>
      <c r="M411" s="34" t="s">
        <v>278</v>
      </c>
      <c r="N411" s="39" t="s">
        <v>1858</v>
      </c>
      <c r="O411" s="28"/>
    </row>
    <row r="412" spans="1:18">
      <c r="A412" s="75"/>
      <c r="B412" s="56" t="s">
        <v>25</v>
      </c>
      <c r="C412" s="68">
        <v>41444</v>
      </c>
      <c r="D412" s="68">
        <v>39190</v>
      </c>
      <c r="E412" s="46">
        <v>44216</v>
      </c>
      <c r="F412" s="68">
        <f t="shared" si="15"/>
        <v>44946</v>
      </c>
      <c r="G412" s="58" t="str">
        <f t="shared" ca="1" si="14"/>
        <v>OK</v>
      </c>
      <c r="H412" s="58" t="s">
        <v>50</v>
      </c>
      <c r="I412" s="48" t="s">
        <v>335</v>
      </c>
      <c r="J412" s="71" t="s">
        <v>211</v>
      </c>
      <c r="K412" s="71" t="s">
        <v>210</v>
      </c>
      <c r="L412" s="71">
        <v>46204</v>
      </c>
      <c r="M412" s="58"/>
      <c r="N412" s="86" t="s">
        <v>34</v>
      </c>
      <c r="O412" s="64"/>
    </row>
    <row r="413" spans="1:18">
      <c r="A413" s="31"/>
      <c r="B413" s="52" t="s">
        <v>123</v>
      </c>
      <c r="C413" s="46">
        <v>41002</v>
      </c>
      <c r="D413" s="46">
        <v>38751</v>
      </c>
      <c r="E413" s="46">
        <v>44216</v>
      </c>
      <c r="F413" s="68">
        <f t="shared" si="15"/>
        <v>44946</v>
      </c>
      <c r="G413" s="38" t="str">
        <f t="shared" ca="1" si="14"/>
        <v>OK</v>
      </c>
      <c r="H413" s="38" t="s">
        <v>227</v>
      </c>
      <c r="I413" s="38" t="s">
        <v>1832</v>
      </c>
      <c r="J413" s="38" t="s">
        <v>211</v>
      </c>
      <c r="K413" s="48" t="s">
        <v>210</v>
      </c>
      <c r="L413" s="38">
        <v>46204</v>
      </c>
      <c r="M413" s="38" t="s">
        <v>1833</v>
      </c>
      <c r="N413" s="41" t="s">
        <v>128</v>
      </c>
      <c r="O413" s="28"/>
    </row>
    <row r="414" spans="1:18" ht="15">
      <c r="A414" s="31"/>
      <c r="B414" s="32" t="s">
        <v>915</v>
      </c>
      <c r="C414" s="33">
        <v>43026</v>
      </c>
      <c r="D414" s="37">
        <v>43025</v>
      </c>
      <c r="E414" s="46">
        <v>44216</v>
      </c>
      <c r="F414" s="68">
        <f t="shared" si="15"/>
        <v>44946</v>
      </c>
      <c r="G414" s="38" t="str">
        <f t="shared" ca="1" si="14"/>
        <v>OK</v>
      </c>
      <c r="H414" s="34" t="s">
        <v>698</v>
      </c>
      <c r="I414" s="34" t="s">
        <v>698</v>
      </c>
      <c r="J414" s="34" t="s">
        <v>698</v>
      </c>
      <c r="K414" s="34" t="s">
        <v>698</v>
      </c>
      <c r="L414" s="34" t="s">
        <v>698</v>
      </c>
      <c r="M414" s="34"/>
      <c r="N414" s="39"/>
      <c r="O414" s="28"/>
      <c r="P414" s="13"/>
    </row>
    <row r="415" spans="1:18">
      <c r="A415" s="31"/>
      <c r="B415" s="32" t="s">
        <v>1581</v>
      </c>
      <c r="C415" s="33" t="s">
        <v>698</v>
      </c>
      <c r="D415" s="37">
        <v>44034</v>
      </c>
      <c r="E415" s="33"/>
      <c r="F415" s="46">
        <f t="shared" si="15"/>
        <v>44764</v>
      </c>
      <c r="G415" s="80" t="str">
        <f t="shared" ca="1" si="14"/>
        <v>OK</v>
      </c>
      <c r="H415" s="101" t="s">
        <v>29</v>
      </c>
      <c r="I415" s="81" t="s">
        <v>610</v>
      </c>
      <c r="J415" s="43" t="s">
        <v>142</v>
      </c>
      <c r="K415" s="32" t="s">
        <v>210</v>
      </c>
      <c r="L415" s="34">
        <v>47933</v>
      </c>
      <c r="M415" s="34"/>
      <c r="N415" s="105" t="s">
        <v>1505</v>
      </c>
      <c r="O415" s="64"/>
    </row>
    <row r="416" spans="1:18">
      <c r="A416" s="31"/>
      <c r="B416" s="45" t="s">
        <v>1537</v>
      </c>
      <c r="C416" s="33" t="s">
        <v>698</v>
      </c>
      <c r="D416" s="37">
        <v>44034</v>
      </c>
      <c r="E416" s="33"/>
      <c r="F416" s="46">
        <f t="shared" si="15"/>
        <v>44764</v>
      </c>
      <c r="G416" s="80" t="str">
        <f t="shared" ca="1" si="14"/>
        <v>OK</v>
      </c>
      <c r="H416" s="101" t="s">
        <v>51</v>
      </c>
      <c r="I416" s="34" t="s">
        <v>54</v>
      </c>
      <c r="J416" s="43" t="s">
        <v>84</v>
      </c>
      <c r="K416" s="32" t="s">
        <v>309</v>
      </c>
      <c r="L416" s="34">
        <v>47591</v>
      </c>
      <c r="M416" s="34"/>
      <c r="N416" s="105" t="s">
        <v>1467</v>
      </c>
      <c r="O416" s="28"/>
    </row>
    <row r="417" spans="1:18">
      <c r="A417" s="31"/>
      <c r="B417" s="32" t="s">
        <v>1244</v>
      </c>
      <c r="C417" s="33">
        <v>43601</v>
      </c>
      <c r="D417" s="37">
        <v>43600</v>
      </c>
      <c r="E417" s="33">
        <v>43600</v>
      </c>
      <c r="F417" s="46">
        <f t="shared" si="15"/>
        <v>44331</v>
      </c>
      <c r="G417" s="51" t="str">
        <f t="shared" ca="1" si="14"/>
        <v>Expired</v>
      </c>
      <c r="H417" s="34" t="s">
        <v>1245</v>
      </c>
      <c r="I417" s="34" t="s">
        <v>1278</v>
      </c>
      <c r="J417" s="43" t="s">
        <v>1279</v>
      </c>
      <c r="K417" s="32" t="s">
        <v>210</v>
      </c>
      <c r="L417" s="34">
        <v>46534</v>
      </c>
      <c r="M417" s="34" t="s">
        <v>1280</v>
      </c>
      <c r="N417" s="39" t="s">
        <v>1246</v>
      </c>
      <c r="O417" s="64"/>
    </row>
    <row r="418" spans="1:18">
      <c r="A418" s="75"/>
      <c r="B418" s="78" t="s">
        <v>845</v>
      </c>
      <c r="C418" s="79">
        <v>42916</v>
      </c>
      <c r="D418" s="69">
        <v>42915</v>
      </c>
      <c r="E418" s="33">
        <v>44369</v>
      </c>
      <c r="F418" s="68">
        <f t="shared" si="15"/>
        <v>45099</v>
      </c>
      <c r="G418" s="80" t="str">
        <f t="shared" ca="1" si="14"/>
        <v>OK</v>
      </c>
      <c r="H418" s="81" t="s">
        <v>1298</v>
      </c>
      <c r="I418" s="81" t="s">
        <v>1301</v>
      </c>
      <c r="J418" s="92" t="s">
        <v>17</v>
      </c>
      <c r="K418" s="75" t="s">
        <v>210</v>
      </c>
      <c r="L418" s="81">
        <v>46350</v>
      </c>
      <c r="M418" s="81" t="s">
        <v>1300</v>
      </c>
      <c r="N418" s="82" t="s">
        <v>1299</v>
      </c>
      <c r="O418" s="28"/>
    </row>
    <row r="419" spans="1:18" s="64" customFormat="1">
      <c r="A419" s="31"/>
      <c r="B419" s="32" t="s">
        <v>1685</v>
      </c>
      <c r="C419" s="53" t="s">
        <v>698</v>
      </c>
      <c r="D419" s="37">
        <v>44132</v>
      </c>
      <c r="E419" s="33"/>
      <c r="F419" s="46">
        <f t="shared" si="15"/>
        <v>44862</v>
      </c>
      <c r="G419" s="80" t="str">
        <f t="shared" ca="1" si="14"/>
        <v>OK</v>
      </c>
      <c r="H419" s="53" t="s">
        <v>1765</v>
      </c>
      <c r="I419" s="38" t="s">
        <v>698</v>
      </c>
      <c r="J419" s="38" t="s">
        <v>698</v>
      </c>
      <c r="K419" s="38" t="s">
        <v>698</v>
      </c>
      <c r="L419" s="38" t="s">
        <v>698</v>
      </c>
      <c r="M419" s="34"/>
      <c r="N419" s="105" t="s">
        <v>1736</v>
      </c>
      <c r="O419" s="28"/>
      <c r="P419" s="28"/>
      <c r="Q419" s="28"/>
      <c r="R419" s="28"/>
    </row>
    <row r="420" spans="1:18">
      <c r="A420" s="31"/>
      <c r="B420" s="32" t="s">
        <v>1994</v>
      </c>
      <c r="C420" s="33">
        <v>44498</v>
      </c>
      <c r="D420" s="37">
        <v>44497</v>
      </c>
      <c r="E420" s="33"/>
      <c r="F420" s="46">
        <f t="shared" si="15"/>
        <v>45227</v>
      </c>
      <c r="G420" s="80" t="str">
        <f t="shared" ca="1" si="14"/>
        <v>OK</v>
      </c>
      <c r="H420" s="53" t="s">
        <v>373</v>
      </c>
      <c r="I420" s="53" t="s">
        <v>1101</v>
      </c>
      <c r="J420" s="54" t="s">
        <v>1102</v>
      </c>
      <c r="K420" s="45" t="s">
        <v>210</v>
      </c>
      <c r="L420" s="34">
        <v>46038</v>
      </c>
      <c r="M420" s="53" t="s">
        <v>2136</v>
      </c>
      <c r="N420" s="29" t="s">
        <v>2064</v>
      </c>
      <c r="O420" s="64"/>
    </row>
    <row r="421" spans="1:18">
      <c r="A421" s="31"/>
      <c r="B421" s="32" t="s">
        <v>454</v>
      </c>
      <c r="C421" s="46">
        <v>41444</v>
      </c>
      <c r="D421" s="46">
        <v>40632</v>
      </c>
      <c r="E421" s="33">
        <v>43845</v>
      </c>
      <c r="F421" s="69">
        <f t="shared" si="15"/>
        <v>44576</v>
      </c>
      <c r="G421" s="65" t="str">
        <f t="shared" ca="1" si="14"/>
        <v>OK</v>
      </c>
      <c r="H421" s="61" t="s">
        <v>398</v>
      </c>
      <c r="I421" s="61" t="s">
        <v>456</v>
      </c>
      <c r="J421" s="61" t="s">
        <v>211</v>
      </c>
      <c r="K421" s="61" t="s">
        <v>210</v>
      </c>
      <c r="L421" s="61">
        <v>46256</v>
      </c>
      <c r="M421" s="48" t="s">
        <v>457</v>
      </c>
      <c r="N421" s="40" t="s">
        <v>455</v>
      </c>
      <c r="O421" s="62"/>
    </row>
    <row r="422" spans="1:18">
      <c r="A422" s="31"/>
      <c r="B422" s="45" t="s">
        <v>310</v>
      </c>
      <c r="C422" s="46">
        <v>41444</v>
      </c>
      <c r="D422" s="46">
        <v>37832</v>
      </c>
      <c r="E422" s="46">
        <v>44216</v>
      </c>
      <c r="F422" s="68">
        <f t="shared" si="15"/>
        <v>44946</v>
      </c>
      <c r="G422" s="38" t="str">
        <f t="shared" ca="1" si="14"/>
        <v>OK</v>
      </c>
      <c r="H422" s="38" t="s">
        <v>258</v>
      </c>
      <c r="I422" s="38" t="s">
        <v>334</v>
      </c>
      <c r="J422" s="48" t="s">
        <v>211</v>
      </c>
      <c r="K422" s="48" t="s">
        <v>210</v>
      </c>
      <c r="L422" s="48">
        <v>46204</v>
      </c>
      <c r="M422" s="48" t="s">
        <v>1847</v>
      </c>
      <c r="N422" s="40" t="s">
        <v>570</v>
      </c>
      <c r="O422" s="64"/>
    </row>
    <row r="423" spans="1:18">
      <c r="A423" s="31"/>
      <c r="B423" s="32" t="s">
        <v>1542</v>
      </c>
      <c r="C423" s="33">
        <v>44035</v>
      </c>
      <c r="D423" s="37">
        <v>44034</v>
      </c>
      <c r="E423" s="33"/>
      <c r="F423" s="46">
        <f t="shared" si="15"/>
        <v>44764</v>
      </c>
      <c r="G423" s="80" t="str">
        <f t="shared" ca="1" si="14"/>
        <v>OK</v>
      </c>
      <c r="H423" s="71" t="s">
        <v>79</v>
      </c>
      <c r="I423" s="81" t="s">
        <v>1597</v>
      </c>
      <c r="J423" s="92" t="s">
        <v>211</v>
      </c>
      <c r="K423" s="78" t="s">
        <v>210</v>
      </c>
      <c r="L423" s="81">
        <v>46256</v>
      </c>
      <c r="M423" s="81" t="s">
        <v>150</v>
      </c>
      <c r="N423" s="105" t="s">
        <v>1472</v>
      </c>
      <c r="O423" s="64"/>
    </row>
    <row r="424" spans="1:18">
      <c r="A424" s="31"/>
      <c r="B424" s="32" t="s">
        <v>881</v>
      </c>
      <c r="C424" s="33">
        <v>41320</v>
      </c>
      <c r="D424" s="37">
        <v>41319</v>
      </c>
      <c r="E424" s="46">
        <v>44216</v>
      </c>
      <c r="F424" s="69">
        <f t="shared" si="15"/>
        <v>44946</v>
      </c>
      <c r="G424" s="65" t="str">
        <f t="shared" ca="1" si="14"/>
        <v>OK</v>
      </c>
      <c r="H424" s="61" t="s">
        <v>480</v>
      </c>
      <c r="I424" s="61" t="s">
        <v>1164</v>
      </c>
      <c r="J424" s="61" t="s">
        <v>222</v>
      </c>
      <c r="K424" s="61" t="s">
        <v>210</v>
      </c>
      <c r="L424" s="61">
        <v>47711</v>
      </c>
      <c r="M424" s="48" t="s">
        <v>1165</v>
      </c>
      <c r="N424" s="40" t="s">
        <v>1166</v>
      </c>
      <c r="O424" s="64"/>
    </row>
    <row r="425" spans="1:18">
      <c r="A425" s="31"/>
      <c r="B425" s="45" t="s">
        <v>409</v>
      </c>
      <c r="C425" s="46">
        <v>41444</v>
      </c>
      <c r="D425" s="46">
        <v>40627</v>
      </c>
      <c r="E425" s="79">
        <v>44000</v>
      </c>
      <c r="F425" s="68">
        <f t="shared" si="15"/>
        <v>44730</v>
      </c>
      <c r="G425" s="51" t="str">
        <f t="shared" ca="1" si="14"/>
        <v>OK</v>
      </c>
      <c r="H425" s="34" t="s">
        <v>1809</v>
      </c>
      <c r="I425" s="61" t="s">
        <v>1871</v>
      </c>
      <c r="J425" s="43" t="s">
        <v>211</v>
      </c>
      <c r="K425" s="32" t="s">
        <v>210</v>
      </c>
      <c r="L425" s="34">
        <v>46203</v>
      </c>
      <c r="M425" s="53" t="s">
        <v>1434</v>
      </c>
      <c r="N425" s="29" t="s">
        <v>1811</v>
      </c>
      <c r="O425" s="28"/>
    </row>
    <row r="426" spans="1:18">
      <c r="A426" s="31"/>
      <c r="B426" s="32" t="s">
        <v>1686</v>
      </c>
      <c r="C426" s="33">
        <v>44133</v>
      </c>
      <c r="D426" s="37">
        <v>44132</v>
      </c>
      <c r="E426" s="33"/>
      <c r="F426" s="46">
        <f t="shared" si="15"/>
        <v>44862</v>
      </c>
      <c r="G426" s="80" t="str">
        <f t="shared" ca="1" si="14"/>
        <v>OK</v>
      </c>
      <c r="H426" s="53" t="s">
        <v>52</v>
      </c>
      <c r="I426" s="34" t="s">
        <v>1424</v>
      </c>
      <c r="J426" s="43" t="s">
        <v>211</v>
      </c>
      <c r="K426" s="32" t="s">
        <v>210</v>
      </c>
      <c r="L426" s="34">
        <v>46240</v>
      </c>
      <c r="M426" s="34" t="s">
        <v>279</v>
      </c>
      <c r="N426" s="105" t="s">
        <v>1737</v>
      </c>
      <c r="O426" s="28"/>
    </row>
    <row r="427" spans="1:18">
      <c r="A427" s="31"/>
      <c r="B427" s="32" t="s">
        <v>1186</v>
      </c>
      <c r="C427" s="33">
        <v>43727</v>
      </c>
      <c r="D427" s="37">
        <v>43726</v>
      </c>
      <c r="E427" s="33">
        <v>44369</v>
      </c>
      <c r="F427" s="68">
        <f t="shared" si="15"/>
        <v>45099</v>
      </c>
      <c r="G427" s="51" t="str">
        <f t="shared" ca="1" si="14"/>
        <v>OK</v>
      </c>
      <c r="H427" s="38" t="s">
        <v>9</v>
      </c>
      <c r="I427" s="53" t="s">
        <v>2146</v>
      </c>
      <c r="J427" s="38" t="s">
        <v>17</v>
      </c>
      <c r="K427" s="48" t="s">
        <v>210</v>
      </c>
      <c r="L427" s="48">
        <v>46350</v>
      </c>
      <c r="M427" s="34"/>
      <c r="N427" s="39" t="s">
        <v>1652</v>
      </c>
      <c r="O427" s="64"/>
    </row>
    <row r="428" spans="1:18">
      <c r="A428" s="31"/>
      <c r="B428" s="32" t="s">
        <v>1543</v>
      </c>
      <c r="C428" s="33">
        <v>44035</v>
      </c>
      <c r="D428" s="37">
        <v>44034</v>
      </c>
      <c r="E428" s="33"/>
      <c r="F428" s="46">
        <f t="shared" si="15"/>
        <v>44764</v>
      </c>
      <c r="G428" s="80" t="str">
        <f t="shared" ca="1" si="14"/>
        <v>OK</v>
      </c>
      <c r="H428" s="71" t="s">
        <v>79</v>
      </c>
      <c r="I428" s="81" t="s">
        <v>1597</v>
      </c>
      <c r="J428" s="92" t="s">
        <v>211</v>
      </c>
      <c r="K428" s="78" t="s">
        <v>210</v>
      </c>
      <c r="L428" s="81">
        <v>46256</v>
      </c>
      <c r="M428" s="81" t="s">
        <v>150</v>
      </c>
      <c r="N428" s="105" t="s">
        <v>1473</v>
      </c>
      <c r="O428" s="28"/>
    </row>
    <row r="429" spans="1:18">
      <c r="A429" s="31"/>
      <c r="B429" s="32" t="s">
        <v>1123</v>
      </c>
      <c r="C429" s="33">
        <v>43362</v>
      </c>
      <c r="D429" s="37">
        <v>43361</v>
      </c>
      <c r="E429" s="33">
        <v>44090</v>
      </c>
      <c r="F429" s="68">
        <f t="shared" si="15"/>
        <v>44820</v>
      </c>
      <c r="G429" s="51" t="str">
        <f t="shared" ca="1" si="14"/>
        <v>OK</v>
      </c>
      <c r="H429" s="34" t="s">
        <v>488</v>
      </c>
      <c r="I429" s="34" t="s">
        <v>1124</v>
      </c>
      <c r="J429" s="43" t="s">
        <v>237</v>
      </c>
      <c r="K429" s="32" t="s">
        <v>210</v>
      </c>
      <c r="L429" s="34">
        <v>47404</v>
      </c>
      <c r="M429" s="34" t="s">
        <v>1125</v>
      </c>
      <c r="N429" s="39" t="s">
        <v>1126</v>
      </c>
      <c r="O429" s="64"/>
    </row>
    <row r="430" spans="1:18">
      <c r="A430" s="31"/>
      <c r="B430" s="45" t="s">
        <v>523</v>
      </c>
      <c r="C430" s="46">
        <v>41444</v>
      </c>
      <c r="D430" s="46">
        <v>38954</v>
      </c>
      <c r="E430" s="33">
        <v>43845</v>
      </c>
      <c r="F430" s="68">
        <f t="shared" si="15"/>
        <v>44576</v>
      </c>
      <c r="G430" s="38" t="str">
        <f t="shared" ca="1" si="14"/>
        <v>OK</v>
      </c>
      <c r="H430" s="48" t="s">
        <v>1598</v>
      </c>
      <c r="I430" s="48" t="s">
        <v>117</v>
      </c>
      <c r="J430" s="48" t="s">
        <v>387</v>
      </c>
      <c r="K430" s="48" t="s">
        <v>210</v>
      </c>
      <c r="L430" s="48">
        <v>46808</v>
      </c>
      <c r="M430" s="48" t="s">
        <v>152</v>
      </c>
      <c r="N430" s="40" t="s">
        <v>153</v>
      </c>
      <c r="O430" s="28"/>
    </row>
    <row r="431" spans="1:18">
      <c r="A431" s="31"/>
      <c r="B431" s="44" t="s">
        <v>46</v>
      </c>
      <c r="C431" s="46">
        <v>41444</v>
      </c>
      <c r="D431" s="46">
        <v>39681</v>
      </c>
      <c r="E431" s="46">
        <v>44090</v>
      </c>
      <c r="F431" s="68">
        <f t="shared" si="15"/>
        <v>44820</v>
      </c>
      <c r="G431" s="51" t="str">
        <f t="shared" ca="1" si="14"/>
        <v>OK</v>
      </c>
      <c r="H431" s="38" t="s">
        <v>197</v>
      </c>
      <c r="I431" s="38" t="s">
        <v>56</v>
      </c>
      <c r="J431" s="38" t="s">
        <v>294</v>
      </c>
      <c r="K431" s="48" t="s">
        <v>226</v>
      </c>
      <c r="L431" s="48">
        <v>60601</v>
      </c>
      <c r="M431" s="38" t="s">
        <v>459</v>
      </c>
      <c r="N431" s="41" t="s">
        <v>414</v>
      </c>
      <c r="O431" s="64"/>
    </row>
    <row r="432" spans="1:18">
      <c r="A432" s="31"/>
      <c r="B432" s="44" t="s">
        <v>3</v>
      </c>
      <c r="C432" s="46">
        <v>41320</v>
      </c>
      <c r="D432" s="46">
        <v>40255</v>
      </c>
      <c r="E432" s="46">
        <v>44090</v>
      </c>
      <c r="F432" s="68">
        <f t="shared" si="15"/>
        <v>44820</v>
      </c>
      <c r="G432" s="38" t="str">
        <f t="shared" ca="1" si="14"/>
        <v>OK</v>
      </c>
      <c r="H432" s="55" t="s">
        <v>359</v>
      </c>
      <c r="I432" s="38" t="s">
        <v>11</v>
      </c>
      <c r="J432" s="38" t="s">
        <v>360</v>
      </c>
      <c r="K432" s="48" t="s">
        <v>210</v>
      </c>
      <c r="L432" s="48">
        <v>46077</v>
      </c>
      <c r="M432" s="38" t="s">
        <v>361</v>
      </c>
      <c r="N432" s="41" t="s">
        <v>13</v>
      </c>
      <c r="O432" s="15"/>
    </row>
    <row r="433" spans="1:18">
      <c r="A433" s="31"/>
      <c r="B433" s="32" t="s">
        <v>1687</v>
      </c>
      <c r="C433" s="33">
        <v>44133</v>
      </c>
      <c r="D433" s="37">
        <v>44132</v>
      </c>
      <c r="E433" s="33"/>
      <c r="F433" s="46">
        <f t="shared" si="15"/>
        <v>44862</v>
      </c>
      <c r="G433" s="80" t="str">
        <f t="shared" ca="1" si="14"/>
        <v>OK</v>
      </c>
      <c r="H433" s="53" t="s">
        <v>79</v>
      </c>
      <c r="I433" s="34" t="s">
        <v>916</v>
      </c>
      <c r="J433" s="43" t="s">
        <v>211</v>
      </c>
      <c r="K433" s="32" t="s">
        <v>210</v>
      </c>
      <c r="L433" s="34">
        <v>46256</v>
      </c>
      <c r="M433" s="34"/>
      <c r="N433" s="105" t="s">
        <v>1738</v>
      </c>
      <c r="O433" s="28"/>
    </row>
    <row r="434" spans="1:18">
      <c r="A434" s="31"/>
      <c r="B434" s="32" t="s">
        <v>1688</v>
      </c>
      <c r="C434" s="53" t="s">
        <v>698</v>
      </c>
      <c r="D434" s="37">
        <v>44132</v>
      </c>
      <c r="E434" s="33"/>
      <c r="F434" s="46">
        <f t="shared" si="15"/>
        <v>44862</v>
      </c>
      <c r="G434" s="80" t="str">
        <f t="shared" ca="1" si="14"/>
        <v>OK</v>
      </c>
      <c r="H434" s="53" t="s">
        <v>664</v>
      </c>
      <c r="I434" s="34" t="s">
        <v>1797</v>
      </c>
      <c r="J434" s="43" t="s">
        <v>387</v>
      </c>
      <c r="K434" s="32" t="s">
        <v>210</v>
      </c>
      <c r="L434" s="34">
        <v>46818</v>
      </c>
      <c r="M434" s="34" t="s">
        <v>36</v>
      </c>
      <c r="N434" s="105" t="s">
        <v>1739</v>
      </c>
      <c r="O434" s="28"/>
    </row>
    <row r="435" spans="1:18">
      <c r="A435" s="31"/>
      <c r="B435" s="32" t="s">
        <v>1689</v>
      </c>
      <c r="C435" s="33">
        <v>44133</v>
      </c>
      <c r="D435" s="37">
        <v>44132</v>
      </c>
      <c r="E435" s="33"/>
      <c r="F435" s="46">
        <f t="shared" si="15"/>
        <v>44862</v>
      </c>
      <c r="G435" s="80" t="str">
        <f t="shared" ca="1" si="14"/>
        <v>OK</v>
      </c>
      <c r="H435" s="53" t="s">
        <v>136</v>
      </c>
      <c r="I435" s="34" t="s">
        <v>182</v>
      </c>
      <c r="J435" s="43" t="s">
        <v>211</v>
      </c>
      <c r="K435" s="32" t="s">
        <v>309</v>
      </c>
      <c r="L435" s="34">
        <v>46202</v>
      </c>
      <c r="M435" s="34" t="s">
        <v>1804</v>
      </c>
      <c r="N435" s="105" t="s">
        <v>1740</v>
      </c>
      <c r="O435" s="28"/>
    </row>
    <row r="436" spans="1:18">
      <c r="A436" s="31"/>
      <c r="B436" s="32" t="s">
        <v>641</v>
      </c>
      <c r="C436" s="33">
        <v>42668</v>
      </c>
      <c r="D436" s="37">
        <v>42485</v>
      </c>
      <c r="E436" s="79">
        <v>44461</v>
      </c>
      <c r="F436" s="68">
        <f t="shared" si="15"/>
        <v>45191</v>
      </c>
      <c r="G436" s="51" t="str">
        <f t="shared" ca="1" si="14"/>
        <v>OK</v>
      </c>
      <c r="H436" s="34" t="s">
        <v>79</v>
      </c>
      <c r="I436" s="48" t="s">
        <v>336</v>
      </c>
      <c r="J436" s="38" t="s">
        <v>269</v>
      </c>
      <c r="K436" s="48" t="s">
        <v>299</v>
      </c>
      <c r="L436" s="48">
        <v>43229</v>
      </c>
      <c r="M436" s="34"/>
      <c r="N436" s="39" t="s">
        <v>670</v>
      </c>
      <c r="O436" s="28"/>
    </row>
    <row r="437" spans="1:18">
      <c r="A437" s="31"/>
      <c r="B437" s="32" t="s">
        <v>1690</v>
      </c>
      <c r="C437" s="33">
        <v>44133</v>
      </c>
      <c r="D437" s="37">
        <v>44132</v>
      </c>
      <c r="E437" s="33"/>
      <c r="F437" s="46">
        <f t="shared" si="15"/>
        <v>44862</v>
      </c>
      <c r="G437" s="80" t="str">
        <f t="shared" ca="1" si="14"/>
        <v>OK</v>
      </c>
      <c r="H437" s="53" t="s">
        <v>1181</v>
      </c>
      <c r="I437" s="34" t="s">
        <v>1789</v>
      </c>
      <c r="J437" s="43" t="s">
        <v>17</v>
      </c>
      <c r="K437" s="32" t="s">
        <v>210</v>
      </c>
      <c r="L437" s="34">
        <v>46350</v>
      </c>
      <c r="M437" s="34" t="s">
        <v>1790</v>
      </c>
      <c r="N437" s="105" t="s">
        <v>1741</v>
      </c>
      <c r="O437" s="28"/>
    </row>
    <row r="438" spans="1:18">
      <c r="A438" s="31"/>
      <c r="B438" s="32" t="s">
        <v>1995</v>
      </c>
      <c r="C438" s="33">
        <v>44498</v>
      </c>
      <c r="D438" s="37">
        <v>44497</v>
      </c>
      <c r="E438" s="33"/>
      <c r="F438" s="46">
        <f t="shared" si="15"/>
        <v>45227</v>
      </c>
      <c r="G438" s="80" t="str">
        <f t="shared" ca="1" si="14"/>
        <v>OK</v>
      </c>
      <c r="H438" s="53" t="s">
        <v>367</v>
      </c>
      <c r="I438" s="53" t="s">
        <v>2137</v>
      </c>
      <c r="J438" s="54" t="s">
        <v>90</v>
      </c>
      <c r="K438" s="45" t="s">
        <v>232</v>
      </c>
      <c r="L438" s="34">
        <v>40291</v>
      </c>
      <c r="M438" s="53" t="s">
        <v>2138</v>
      </c>
      <c r="N438" s="29" t="s">
        <v>2075</v>
      </c>
      <c r="O438" s="28"/>
    </row>
    <row r="439" spans="1:18">
      <c r="A439" s="75"/>
      <c r="B439" s="78" t="s">
        <v>846</v>
      </c>
      <c r="C439" s="81" t="s">
        <v>698</v>
      </c>
      <c r="D439" s="69">
        <v>42915</v>
      </c>
      <c r="E439" s="46">
        <v>44216</v>
      </c>
      <c r="F439" s="68">
        <f t="shared" si="15"/>
        <v>44946</v>
      </c>
      <c r="G439" s="80" t="str">
        <f t="shared" ca="1" si="14"/>
        <v>OK</v>
      </c>
      <c r="H439" s="95" t="s">
        <v>397</v>
      </c>
      <c r="I439" s="81" t="s">
        <v>862</v>
      </c>
      <c r="J439" s="92" t="s">
        <v>294</v>
      </c>
      <c r="K439" s="78" t="s">
        <v>226</v>
      </c>
      <c r="L439" s="81">
        <v>60631</v>
      </c>
      <c r="M439" s="89" t="s">
        <v>1856</v>
      </c>
      <c r="N439" s="82" t="s">
        <v>1032</v>
      </c>
      <c r="O439" s="28"/>
    </row>
    <row r="440" spans="1:18">
      <c r="A440" s="31"/>
      <c r="B440" s="45" t="s">
        <v>423</v>
      </c>
      <c r="C440" s="46">
        <v>41444</v>
      </c>
      <c r="D440" s="46">
        <v>41011</v>
      </c>
      <c r="E440" s="33">
        <v>44369</v>
      </c>
      <c r="F440" s="68">
        <f t="shared" si="15"/>
        <v>45099</v>
      </c>
      <c r="G440" s="51" t="str">
        <f t="shared" ca="1" si="14"/>
        <v>OK</v>
      </c>
      <c r="H440" s="48" t="s">
        <v>1598</v>
      </c>
      <c r="I440" s="48" t="s">
        <v>117</v>
      </c>
      <c r="J440" s="48" t="s">
        <v>387</v>
      </c>
      <c r="K440" s="48" t="s">
        <v>210</v>
      </c>
      <c r="L440" s="48">
        <v>46808</v>
      </c>
      <c r="M440" s="48" t="s">
        <v>151</v>
      </c>
      <c r="N440" s="40" t="s">
        <v>432</v>
      </c>
      <c r="O440" s="64"/>
    </row>
    <row r="441" spans="1:18">
      <c r="A441" s="31"/>
      <c r="B441" s="32" t="s">
        <v>642</v>
      </c>
      <c r="C441" s="33">
        <v>43727</v>
      </c>
      <c r="D441" s="37">
        <v>42485</v>
      </c>
      <c r="E441" s="33">
        <v>43845</v>
      </c>
      <c r="F441" s="68">
        <f t="shared" si="15"/>
        <v>44576</v>
      </c>
      <c r="G441" s="51" t="str">
        <f t="shared" ca="1" si="14"/>
        <v>OK</v>
      </c>
      <c r="H441" s="48" t="s">
        <v>1598</v>
      </c>
      <c r="I441" s="38" t="s">
        <v>117</v>
      </c>
      <c r="J441" s="38" t="s">
        <v>387</v>
      </c>
      <c r="K441" s="48" t="s">
        <v>210</v>
      </c>
      <c r="L441" s="38">
        <v>46808</v>
      </c>
      <c r="M441" s="34" t="s">
        <v>659</v>
      </c>
      <c r="N441" s="39" t="s">
        <v>660</v>
      </c>
      <c r="O441" s="64"/>
    </row>
    <row r="442" spans="1:18">
      <c r="A442" s="31"/>
      <c r="B442" s="32" t="s">
        <v>1691</v>
      </c>
      <c r="C442" s="33">
        <v>44133</v>
      </c>
      <c r="D442" s="37">
        <v>44132</v>
      </c>
      <c r="E442" s="33"/>
      <c r="F442" s="46">
        <f t="shared" si="15"/>
        <v>44862</v>
      </c>
      <c r="G442" s="80" t="str">
        <f t="shared" ca="1" si="14"/>
        <v>OK</v>
      </c>
      <c r="H442" s="53" t="s">
        <v>1761</v>
      </c>
      <c r="I442" s="34" t="s">
        <v>1783</v>
      </c>
      <c r="J442" s="43" t="s">
        <v>1781</v>
      </c>
      <c r="K442" s="32" t="s">
        <v>1782</v>
      </c>
      <c r="L442" s="34">
        <v>36695</v>
      </c>
      <c r="M442" s="34" t="s">
        <v>1784</v>
      </c>
      <c r="N442" s="105" t="s">
        <v>1742</v>
      </c>
      <c r="O442" s="64"/>
    </row>
    <row r="443" spans="1:18">
      <c r="A443" s="31"/>
      <c r="B443" s="45" t="s">
        <v>283</v>
      </c>
      <c r="C443" s="46">
        <v>41444</v>
      </c>
      <c r="D443" s="46">
        <v>37511</v>
      </c>
      <c r="E443" s="33">
        <v>44461</v>
      </c>
      <c r="F443" s="68">
        <f t="shared" si="15"/>
        <v>45191</v>
      </c>
      <c r="G443" s="38" t="str">
        <f t="shared" ca="1" si="14"/>
        <v>OK</v>
      </c>
      <c r="H443" s="38" t="s">
        <v>1861</v>
      </c>
      <c r="I443" s="38" t="s">
        <v>1849</v>
      </c>
      <c r="J443" s="38" t="s">
        <v>211</v>
      </c>
      <c r="K443" s="38" t="s">
        <v>210</v>
      </c>
      <c r="L443" s="38">
        <v>46219</v>
      </c>
      <c r="M443" s="38" t="s">
        <v>73</v>
      </c>
      <c r="N443" s="74" t="s">
        <v>1924</v>
      </c>
      <c r="O443" s="28"/>
    </row>
    <row r="444" spans="1:18">
      <c r="A444" s="31"/>
      <c r="B444" s="32" t="s">
        <v>1355</v>
      </c>
      <c r="C444" s="34" t="s">
        <v>1358</v>
      </c>
      <c r="D444" s="37">
        <v>43726</v>
      </c>
      <c r="E444" s="33">
        <v>44369</v>
      </c>
      <c r="F444" s="69">
        <f t="shared" si="15"/>
        <v>45099</v>
      </c>
      <c r="G444" s="65" t="str">
        <f t="shared" ca="1" si="14"/>
        <v>OK</v>
      </c>
      <c r="H444" s="48" t="s">
        <v>101</v>
      </c>
      <c r="I444" s="34" t="s">
        <v>1356</v>
      </c>
      <c r="J444" s="43" t="s">
        <v>211</v>
      </c>
      <c r="K444" s="32" t="s">
        <v>210</v>
      </c>
      <c r="L444" s="34">
        <v>46250</v>
      </c>
      <c r="M444" s="34" t="s">
        <v>110</v>
      </c>
      <c r="N444" s="39" t="s">
        <v>1357</v>
      </c>
      <c r="O444" s="64"/>
    </row>
    <row r="445" spans="1:18">
      <c r="A445" s="75"/>
      <c r="B445" s="78" t="s">
        <v>753</v>
      </c>
      <c r="C445" s="81" t="s">
        <v>698</v>
      </c>
      <c r="D445" s="69">
        <v>42667</v>
      </c>
      <c r="E445" s="79">
        <v>44090</v>
      </c>
      <c r="F445" s="68">
        <f t="shared" si="15"/>
        <v>44820</v>
      </c>
      <c r="G445" s="80" t="str">
        <f t="shared" ca="1" si="14"/>
        <v>OK</v>
      </c>
      <c r="H445" s="58" t="s">
        <v>52</v>
      </c>
      <c r="I445" s="34" t="s">
        <v>1424</v>
      </c>
      <c r="J445" s="34" t="s">
        <v>211</v>
      </c>
      <c r="K445" s="48" t="s">
        <v>210</v>
      </c>
      <c r="L445" s="34">
        <v>46240</v>
      </c>
      <c r="M445" s="81" t="s">
        <v>279</v>
      </c>
      <c r="N445" s="82" t="s">
        <v>754</v>
      </c>
    </row>
    <row r="446" spans="1:18">
      <c r="A446" s="31"/>
      <c r="B446" s="45" t="s">
        <v>147</v>
      </c>
      <c r="C446" s="46">
        <v>41444</v>
      </c>
      <c r="D446" s="46">
        <v>37832</v>
      </c>
      <c r="E446" s="46">
        <v>44090</v>
      </c>
      <c r="F446" s="68">
        <f t="shared" si="15"/>
        <v>44820</v>
      </c>
      <c r="G446" s="38" t="str">
        <f t="shared" ca="1" si="14"/>
        <v>OK</v>
      </c>
      <c r="H446" s="38" t="s">
        <v>398</v>
      </c>
      <c r="I446" s="35" t="str">
        <f>"9511 East 96th Street"</f>
        <v>9511 East 96th Street</v>
      </c>
      <c r="J446" s="35" t="str">
        <f>"Indianapolis"</f>
        <v>Indianapolis</v>
      </c>
      <c r="K446" s="48" t="s">
        <v>210</v>
      </c>
      <c r="L446" s="35" t="str">
        <f>"46256"</f>
        <v>46256</v>
      </c>
      <c r="M446" s="38" t="s">
        <v>1055</v>
      </c>
      <c r="N446" s="41" t="s">
        <v>399</v>
      </c>
      <c r="O446" s="28"/>
    </row>
    <row r="447" spans="1:18">
      <c r="A447" s="31"/>
      <c r="B447" s="52" t="s">
        <v>124</v>
      </c>
      <c r="C447" s="46">
        <v>41444</v>
      </c>
      <c r="D447" s="46">
        <v>38751</v>
      </c>
      <c r="E447" s="33">
        <v>44461</v>
      </c>
      <c r="F447" s="68">
        <f t="shared" si="15"/>
        <v>45191</v>
      </c>
      <c r="G447" s="38" t="str">
        <f t="shared" ca="1" si="14"/>
        <v>OK</v>
      </c>
      <c r="H447" s="38" t="s">
        <v>1196</v>
      </c>
      <c r="I447" s="38" t="s">
        <v>1932</v>
      </c>
      <c r="J447" s="38" t="s">
        <v>387</v>
      </c>
      <c r="K447" s="48" t="s">
        <v>210</v>
      </c>
      <c r="L447" s="38">
        <v>46802</v>
      </c>
      <c r="M447" s="38" t="s">
        <v>1197</v>
      </c>
      <c r="N447" s="41" t="s">
        <v>1198</v>
      </c>
      <c r="O447" s="64"/>
      <c r="P447" s="64"/>
      <c r="Q447" s="64"/>
      <c r="R447" s="64"/>
    </row>
    <row r="448" spans="1:18">
      <c r="A448" s="31"/>
      <c r="B448" s="52" t="s">
        <v>125</v>
      </c>
      <c r="C448" s="46">
        <v>41002</v>
      </c>
      <c r="D448" s="46">
        <v>38751</v>
      </c>
      <c r="E448" s="33">
        <v>43845</v>
      </c>
      <c r="F448" s="68">
        <f t="shared" si="15"/>
        <v>44576</v>
      </c>
      <c r="G448" s="38" t="str">
        <f t="shared" ca="1" si="14"/>
        <v>OK</v>
      </c>
      <c r="H448" s="38" t="s">
        <v>799</v>
      </c>
      <c r="I448" s="35" t="str">
        <f>"500 Griswold Street, Suite 2600"</f>
        <v>500 Griswold Street, Suite 2600</v>
      </c>
      <c r="J448" s="35" t="str">
        <f>"Detroit"</f>
        <v>Detroit</v>
      </c>
      <c r="K448" s="35" t="str">
        <f>"MI"</f>
        <v>MI</v>
      </c>
      <c r="L448" s="35" t="str">
        <f>"48226"</f>
        <v>48226</v>
      </c>
      <c r="M448" s="38" t="s">
        <v>1056</v>
      </c>
      <c r="N448" s="41" t="s">
        <v>1057</v>
      </c>
      <c r="P448" s="64"/>
      <c r="Q448" s="64"/>
      <c r="R448" s="64"/>
    </row>
    <row r="449" spans="1:18">
      <c r="A449" s="31"/>
      <c r="B449" s="32" t="s">
        <v>1996</v>
      </c>
      <c r="C449" s="33">
        <v>44498</v>
      </c>
      <c r="D449" s="37">
        <v>44497</v>
      </c>
      <c r="E449" s="33"/>
      <c r="F449" s="46">
        <f t="shared" si="15"/>
        <v>45227</v>
      </c>
      <c r="G449" s="80" t="str">
        <f t="shared" ca="1" si="14"/>
        <v>OK</v>
      </c>
      <c r="H449" s="53" t="s">
        <v>258</v>
      </c>
      <c r="I449" s="53" t="s">
        <v>2139</v>
      </c>
      <c r="J449" s="54" t="s">
        <v>294</v>
      </c>
      <c r="K449" s="45" t="s">
        <v>226</v>
      </c>
      <c r="L449" s="34">
        <v>60606</v>
      </c>
      <c r="M449" s="53" t="s">
        <v>2140</v>
      </c>
      <c r="N449" s="29" t="s">
        <v>2076</v>
      </c>
      <c r="O449" s="28"/>
      <c r="P449" s="64"/>
      <c r="Q449" s="64"/>
      <c r="R449" s="64"/>
    </row>
    <row r="450" spans="1:18">
      <c r="A450" s="31"/>
      <c r="B450" s="32" t="s">
        <v>1997</v>
      </c>
      <c r="C450" s="33">
        <v>44498</v>
      </c>
      <c r="D450" s="37">
        <v>44497</v>
      </c>
      <c r="E450" s="33"/>
      <c r="F450" s="46">
        <f t="shared" si="15"/>
        <v>45227</v>
      </c>
      <c r="G450" s="80" t="str">
        <f t="shared" ref="G450:G513" ca="1" si="16">IF(B450="","",IF(F450&lt;TODAY(),"Expired","OK"))</f>
        <v>OK</v>
      </c>
      <c r="H450" s="53" t="s">
        <v>1809</v>
      </c>
      <c r="I450" s="53" t="s">
        <v>2141</v>
      </c>
      <c r="J450" s="54" t="s">
        <v>211</v>
      </c>
      <c r="K450" s="45" t="s">
        <v>210</v>
      </c>
      <c r="L450" s="34"/>
      <c r="M450" s="53" t="s">
        <v>2142</v>
      </c>
      <c r="N450" s="39" t="s">
        <v>2077</v>
      </c>
      <c r="O450" s="28"/>
      <c r="P450" s="64"/>
      <c r="Q450" s="64"/>
      <c r="R450" s="64"/>
    </row>
    <row r="451" spans="1:18">
      <c r="A451" s="31"/>
      <c r="B451" s="32" t="s">
        <v>1558</v>
      </c>
      <c r="C451" s="33">
        <v>44035</v>
      </c>
      <c r="D451" s="37">
        <v>44034</v>
      </c>
      <c r="E451" s="33">
        <v>44461</v>
      </c>
      <c r="F451" s="46">
        <f t="shared" si="15"/>
        <v>45191</v>
      </c>
      <c r="G451" s="80" t="str">
        <f t="shared" ca="1" si="16"/>
        <v>OK</v>
      </c>
      <c r="H451" s="48" t="s">
        <v>1598</v>
      </c>
      <c r="I451" s="34" t="s">
        <v>117</v>
      </c>
      <c r="J451" s="48" t="s">
        <v>387</v>
      </c>
      <c r="K451" s="48" t="s">
        <v>210</v>
      </c>
      <c r="L451" s="34">
        <v>46808</v>
      </c>
      <c r="M451" s="34"/>
      <c r="N451" s="105" t="s">
        <v>1486</v>
      </c>
      <c r="O451" s="64"/>
      <c r="P451" s="64"/>
      <c r="Q451" s="64"/>
      <c r="R451" s="64"/>
    </row>
    <row r="452" spans="1:18">
      <c r="A452" s="31"/>
      <c r="B452" s="32" t="s">
        <v>1998</v>
      </c>
      <c r="C452" s="33">
        <v>44498</v>
      </c>
      <c r="D452" s="37">
        <v>44497</v>
      </c>
      <c r="E452" s="33"/>
      <c r="F452" s="46">
        <f t="shared" si="15"/>
        <v>45227</v>
      </c>
      <c r="G452" s="80" t="str">
        <f t="shared" ca="1" si="16"/>
        <v>OK</v>
      </c>
      <c r="H452" s="53" t="s">
        <v>722</v>
      </c>
      <c r="I452" s="48" t="s">
        <v>1864</v>
      </c>
      <c r="J452" s="48" t="s">
        <v>211</v>
      </c>
      <c r="K452" s="48" t="s">
        <v>210</v>
      </c>
      <c r="L452" s="48">
        <v>46250</v>
      </c>
      <c r="M452" s="34"/>
      <c r="N452" s="39" t="s">
        <v>2078</v>
      </c>
      <c r="O452" s="28"/>
      <c r="P452" s="64"/>
      <c r="Q452" s="64"/>
      <c r="R452" s="64"/>
    </row>
    <row r="453" spans="1:18">
      <c r="A453" s="31"/>
      <c r="B453" s="32" t="s">
        <v>1692</v>
      </c>
      <c r="C453" s="33">
        <v>44133</v>
      </c>
      <c r="D453" s="37">
        <v>44132</v>
      </c>
      <c r="E453" s="33"/>
      <c r="F453" s="46">
        <f t="shared" si="15"/>
        <v>44862</v>
      </c>
      <c r="G453" s="80" t="str">
        <f t="shared" ca="1" si="16"/>
        <v>OK</v>
      </c>
      <c r="H453" s="53" t="s">
        <v>614</v>
      </c>
      <c r="I453" s="34" t="s">
        <v>221</v>
      </c>
      <c r="J453" s="43" t="s">
        <v>222</v>
      </c>
      <c r="K453" s="32" t="s">
        <v>210</v>
      </c>
      <c r="L453" s="34">
        <v>47715</v>
      </c>
      <c r="M453" s="34" t="s">
        <v>1788</v>
      </c>
      <c r="N453" s="105" t="s">
        <v>1743</v>
      </c>
      <c r="O453" s="64"/>
      <c r="P453" s="64"/>
      <c r="Q453" s="64"/>
      <c r="R453" s="64"/>
    </row>
    <row r="454" spans="1:18">
      <c r="A454" s="31"/>
      <c r="B454" s="32" t="s">
        <v>1551</v>
      </c>
      <c r="C454" s="33">
        <v>44035</v>
      </c>
      <c r="D454" s="37">
        <v>44034</v>
      </c>
      <c r="E454" s="33"/>
      <c r="F454" s="46">
        <f t="shared" si="15"/>
        <v>44764</v>
      </c>
      <c r="G454" s="80" t="str">
        <f t="shared" ca="1" si="16"/>
        <v>OK</v>
      </c>
      <c r="H454" s="81" t="s">
        <v>698</v>
      </c>
      <c r="I454" s="81" t="s">
        <v>698</v>
      </c>
      <c r="J454" s="81" t="s">
        <v>698</v>
      </c>
      <c r="K454" s="81" t="s">
        <v>698</v>
      </c>
      <c r="L454" s="81" t="s">
        <v>698</v>
      </c>
      <c r="M454" s="53"/>
      <c r="N454" s="29"/>
      <c r="O454" s="64"/>
      <c r="P454" s="64"/>
      <c r="Q454" s="64"/>
      <c r="R454" s="64"/>
    </row>
    <row r="455" spans="1:18" ht="15.75">
      <c r="A455" s="31"/>
      <c r="B455" s="32" t="s">
        <v>1329</v>
      </c>
      <c r="C455" s="81" t="s">
        <v>698</v>
      </c>
      <c r="D455" s="37">
        <v>41584</v>
      </c>
      <c r="E455" s="33">
        <v>43719</v>
      </c>
      <c r="F455" s="69">
        <f t="shared" si="15"/>
        <v>44450</v>
      </c>
      <c r="G455" s="65" t="str">
        <f t="shared" ca="1" si="16"/>
        <v>Expired</v>
      </c>
      <c r="H455" s="34" t="s">
        <v>562</v>
      </c>
      <c r="I455" s="53" t="s">
        <v>2110</v>
      </c>
      <c r="J455" s="54" t="s">
        <v>138</v>
      </c>
      <c r="K455" s="48" t="s">
        <v>210</v>
      </c>
      <c r="L455" s="35" t="str">
        <f>"46574"</f>
        <v>46574</v>
      </c>
      <c r="M455" s="34"/>
      <c r="N455" s="39" t="s">
        <v>1330</v>
      </c>
      <c r="O455" s="17" t="s">
        <v>463</v>
      </c>
      <c r="P455" s="64"/>
      <c r="Q455" s="64"/>
      <c r="R455" s="64"/>
    </row>
    <row r="456" spans="1:18">
      <c r="A456" s="31"/>
      <c r="B456" s="32" t="s">
        <v>1999</v>
      </c>
      <c r="C456" s="34" t="s">
        <v>698</v>
      </c>
      <c r="D456" s="37">
        <v>44497</v>
      </c>
      <c r="E456" s="33"/>
      <c r="F456" s="46">
        <f t="shared" si="15"/>
        <v>45227</v>
      </c>
      <c r="G456" s="80" t="str">
        <f t="shared" ca="1" si="16"/>
        <v>OK</v>
      </c>
      <c r="H456" s="53" t="s">
        <v>799</v>
      </c>
      <c r="I456" s="53" t="s">
        <v>2143</v>
      </c>
      <c r="J456" s="54" t="s">
        <v>1102</v>
      </c>
      <c r="K456" s="45" t="s">
        <v>210</v>
      </c>
      <c r="L456" s="34">
        <v>46038</v>
      </c>
      <c r="M456" s="53" t="s">
        <v>2144</v>
      </c>
      <c r="N456" s="39" t="s">
        <v>2079</v>
      </c>
      <c r="O456" s="64"/>
      <c r="P456" s="64"/>
      <c r="Q456" s="64"/>
      <c r="R456" s="64"/>
    </row>
    <row r="457" spans="1:18">
      <c r="A457" s="31"/>
      <c r="B457" s="32" t="s">
        <v>1398</v>
      </c>
      <c r="C457" s="33">
        <v>43727</v>
      </c>
      <c r="D457" s="37">
        <v>43726</v>
      </c>
      <c r="E457" s="33">
        <v>44369</v>
      </c>
      <c r="F457" s="69">
        <f t="shared" si="15"/>
        <v>45099</v>
      </c>
      <c r="G457" s="65" t="str">
        <f t="shared" ca="1" si="16"/>
        <v>OK</v>
      </c>
      <c r="H457" s="34" t="s">
        <v>522</v>
      </c>
      <c r="I457" s="48" t="s">
        <v>611</v>
      </c>
      <c r="J457" s="48" t="s">
        <v>301</v>
      </c>
      <c r="K457" s="48" t="s">
        <v>210</v>
      </c>
      <c r="L457" s="48">
        <v>46140</v>
      </c>
      <c r="M457" s="53" t="s">
        <v>1431</v>
      </c>
      <c r="N457" s="39" t="s">
        <v>1432</v>
      </c>
      <c r="O457" s="64"/>
      <c r="P457" s="64"/>
      <c r="Q457" s="64"/>
      <c r="R457" s="64"/>
    </row>
    <row r="458" spans="1:18">
      <c r="A458" s="31"/>
      <c r="B458" s="45" t="s">
        <v>1523</v>
      </c>
      <c r="C458" s="33">
        <v>44035</v>
      </c>
      <c r="D458" s="37">
        <v>44034</v>
      </c>
      <c r="E458" s="33"/>
      <c r="F458" s="46">
        <f t="shared" si="15"/>
        <v>44764</v>
      </c>
      <c r="G458" s="80" t="str">
        <f t="shared" ca="1" si="16"/>
        <v>OK</v>
      </c>
      <c r="H458" s="65" t="s">
        <v>1809</v>
      </c>
      <c r="I458" s="61" t="s">
        <v>1871</v>
      </c>
      <c r="J458" s="43" t="s">
        <v>211</v>
      </c>
      <c r="K458" s="32" t="s">
        <v>210</v>
      </c>
      <c r="L458" s="34">
        <v>46203</v>
      </c>
      <c r="M458" s="34"/>
      <c r="N458" s="105" t="s">
        <v>1895</v>
      </c>
      <c r="O458" s="28"/>
    </row>
    <row r="459" spans="1:18">
      <c r="A459" s="31"/>
      <c r="B459" s="44" t="s">
        <v>47</v>
      </c>
      <c r="C459" s="46">
        <v>41002</v>
      </c>
      <c r="D459" s="46">
        <v>39681</v>
      </c>
      <c r="E459" s="33">
        <v>44369</v>
      </c>
      <c r="F459" s="68">
        <f t="shared" si="15"/>
        <v>45099</v>
      </c>
      <c r="G459" s="51" t="str">
        <f t="shared" ca="1" si="16"/>
        <v>OK</v>
      </c>
      <c r="H459" s="48" t="s">
        <v>52</v>
      </c>
      <c r="I459" s="48" t="s">
        <v>957</v>
      </c>
      <c r="J459" s="38" t="s">
        <v>269</v>
      </c>
      <c r="K459" s="48" t="s">
        <v>299</v>
      </c>
      <c r="L459" s="48">
        <v>43231</v>
      </c>
      <c r="M459" s="38" t="s">
        <v>958</v>
      </c>
      <c r="N459" s="41" t="s">
        <v>959</v>
      </c>
      <c r="O459" s="28"/>
    </row>
    <row r="460" spans="1:18">
      <c r="A460" s="31"/>
      <c r="B460" s="32" t="s">
        <v>1247</v>
      </c>
      <c r="C460" s="33">
        <v>43601</v>
      </c>
      <c r="D460" s="37">
        <v>43600</v>
      </c>
      <c r="E460" s="79">
        <v>44000</v>
      </c>
      <c r="F460" s="46">
        <f t="shared" si="15"/>
        <v>44730</v>
      </c>
      <c r="G460" s="51" t="str">
        <f t="shared" ca="1" si="16"/>
        <v>OK</v>
      </c>
      <c r="H460" s="81" t="s">
        <v>698</v>
      </c>
      <c r="I460" s="81" t="s">
        <v>698</v>
      </c>
      <c r="J460" s="81" t="s">
        <v>698</v>
      </c>
      <c r="K460" s="81" t="s">
        <v>698</v>
      </c>
      <c r="L460" s="81" t="s">
        <v>698</v>
      </c>
      <c r="M460" s="53"/>
      <c r="N460" s="39"/>
      <c r="O460" s="15"/>
    </row>
    <row r="461" spans="1:18">
      <c r="A461" s="31"/>
      <c r="B461" s="32" t="s">
        <v>755</v>
      </c>
      <c r="C461" s="33">
        <v>42668</v>
      </c>
      <c r="D461" s="37">
        <v>42667</v>
      </c>
      <c r="E461" s="79">
        <v>44000</v>
      </c>
      <c r="F461" s="68">
        <f t="shared" si="15"/>
        <v>44730</v>
      </c>
      <c r="G461" s="38" t="str">
        <f t="shared" ca="1" si="16"/>
        <v>OK</v>
      </c>
      <c r="H461" s="101" t="s">
        <v>1449</v>
      </c>
      <c r="I461" s="61" t="s">
        <v>864</v>
      </c>
      <c r="J461" s="43" t="s">
        <v>387</v>
      </c>
      <c r="K461" s="32" t="s">
        <v>210</v>
      </c>
      <c r="L461" s="34">
        <v>46802</v>
      </c>
      <c r="M461" s="34" t="s">
        <v>757</v>
      </c>
      <c r="N461" s="39" t="s">
        <v>758</v>
      </c>
      <c r="O461" s="28"/>
    </row>
    <row r="462" spans="1:18">
      <c r="A462" s="31"/>
      <c r="B462" s="32" t="s">
        <v>687</v>
      </c>
      <c r="C462" s="33">
        <v>41962</v>
      </c>
      <c r="D462" s="37">
        <v>41962</v>
      </c>
      <c r="E462" s="79">
        <v>44000</v>
      </c>
      <c r="F462" s="68">
        <f t="shared" si="15"/>
        <v>44730</v>
      </c>
      <c r="G462" s="51" t="str">
        <f t="shared" ca="1" si="16"/>
        <v>OK</v>
      </c>
      <c r="H462" s="38" t="s">
        <v>722</v>
      </c>
      <c r="I462" s="48" t="s">
        <v>1864</v>
      </c>
      <c r="J462" s="48" t="s">
        <v>211</v>
      </c>
      <c r="K462" s="48" t="s">
        <v>210</v>
      </c>
      <c r="L462" s="48">
        <v>46250</v>
      </c>
      <c r="M462" s="53" t="s">
        <v>730</v>
      </c>
      <c r="N462" s="39" t="s">
        <v>724</v>
      </c>
      <c r="O462" s="62"/>
    </row>
    <row r="463" spans="1:18">
      <c r="A463" s="31"/>
      <c r="B463" s="44" t="s">
        <v>4</v>
      </c>
      <c r="C463" s="46">
        <v>41002</v>
      </c>
      <c r="D463" s="46">
        <v>40255</v>
      </c>
      <c r="E463" s="46">
        <v>44461</v>
      </c>
      <c r="F463" s="68">
        <f t="shared" si="15"/>
        <v>45191</v>
      </c>
      <c r="G463" s="38" t="str">
        <f t="shared" ca="1" si="16"/>
        <v>OK</v>
      </c>
      <c r="H463" s="38" t="s">
        <v>181</v>
      </c>
      <c r="I463" s="35" t="str">
        <f>"8 N. 3rd St., Suite 302"</f>
        <v>8 N. 3rd St., Suite 302</v>
      </c>
      <c r="J463" s="38" t="s">
        <v>20</v>
      </c>
      <c r="K463" s="48" t="s">
        <v>210</v>
      </c>
      <c r="L463" s="48">
        <v>47901</v>
      </c>
      <c r="M463" s="38" t="s">
        <v>130</v>
      </c>
      <c r="N463" s="41" t="s">
        <v>801</v>
      </c>
      <c r="O463" s="28"/>
    </row>
    <row r="464" spans="1:18">
      <c r="A464" s="75"/>
      <c r="B464" s="57" t="s">
        <v>319</v>
      </c>
      <c r="C464" s="68">
        <v>42916</v>
      </c>
      <c r="D464" s="68">
        <v>38085</v>
      </c>
      <c r="E464" s="46">
        <v>44216</v>
      </c>
      <c r="F464" s="68">
        <f t="shared" si="15"/>
        <v>44946</v>
      </c>
      <c r="G464" s="58" t="str">
        <f t="shared" ca="1" si="16"/>
        <v>OK</v>
      </c>
      <c r="H464" s="81" t="s">
        <v>793</v>
      </c>
      <c r="I464" s="52" t="s">
        <v>1427</v>
      </c>
      <c r="J464" s="75" t="str">
        <f>"Indianapolis"</f>
        <v>Indianapolis</v>
      </c>
      <c r="K464" s="75" t="str">
        <f>"IN"</f>
        <v>IN</v>
      </c>
      <c r="L464" s="75" t="str">
        <f>"46240"</f>
        <v>46240</v>
      </c>
      <c r="M464" s="58" t="s">
        <v>586</v>
      </c>
      <c r="N464" s="86" t="s">
        <v>587</v>
      </c>
      <c r="O464" s="28"/>
      <c r="P464" s="64"/>
      <c r="Q464" s="64"/>
      <c r="R464" s="64"/>
    </row>
    <row r="465" spans="1:18">
      <c r="A465" s="31"/>
      <c r="B465" s="32" t="s">
        <v>1557</v>
      </c>
      <c r="C465" s="33" t="s">
        <v>698</v>
      </c>
      <c r="D465" s="37">
        <v>44034</v>
      </c>
      <c r="E465" s="33"/>
      <c r="F465" s="46">
        <f t="shared" si="15"/>
        <v>44764</v>
      </c>
      <c r="G465" s="80" t="str">
        <f t="shared" ca="1" si="16"/>
        <v>OK</v>
      </c>
      <c r="H465" s="71" t="s">
        <v>367</v>
      </c>
      <c r="I465" s="34" t="s">
        <v>1589</v>
      </c>
      <c r="J465" s="43" t="s">
        <v>211</v>
      </c>
      <c r="K465" s="32" t="s">
        <v>210</v>
      </c>
      <c r="L465" s="34">
        <v>46278</v>
      </c>
      <c r="M465" s="81" t="s">
        <v>213</v>
      </c>
      <c r="N465" s="105" t="s">
        <v>1485</v>
      </c>
      <c r="O465" s="28"/>
      <c r="P465" s="64"/>
      <c r="Q465" s="64"/>
      <c r="R465" s="64"/>
    </row>
    <row r="466" spans="1:18">
      <c r="A466" s="31"/>
      <c r="B466" s="45" t="s">
        <v>218</v>
      </c>
      <c r="C466" s="34" t="s">
        <v>698</v>
      </c>
      <c r="D466" s="46">
        <v>41011</v>
      </c>
      <c r="E466" s="33">
        <v>44369</v>
      </c>
      <c r="F466" s="68">
        <f t="shared" si="15"/>
        <v>45099</v>
      </c>
      <c r="G466" s="38" t="str">
        <f t="shared" ca="1" si="16"/>
        <v>OK</v>
      </c>
      <c r="H466" s="48" t="s">
        <v>28</v>
      </c>
      <c r="I466" s="48" t="s">
        <v>378</v>
      </c>
      <c r="J466" s="48" t="s">
        <v>211</v>
      </c>
      <c r="K466" s="48" t="s">
        <v>210</v>
      </c>
      <c r="L466" s="48">
        <v>46225</v>
      </c>
      <c r="M466" s="48" t="s">
        <v>224</v>
      </c>
      <c r="N466" s="40" t="s">
        <v>379</v>
      </c>
      <c r="O466" s="64"/>
      <c r="P466" s="64"/>
      <c r="Q466" s="64"/>
      <c r="R466" s="64"/>
    </row>
    <row r="467" spans="1:18">
      <c r="A467" s="31"/>
      <c r="B467" s="32" t="s">
        <v>1271</v>
      </c>
      <c r="C467" s="33">
        <v>43601</v>
      </c>
      <c r="D467" s="37">
        <v>43600</v>
      </c>
      <c r="E467" s="46">
        <v>44216</v>
      </c>
      <c r="F467" s="46">
        <f t="shared" si="15"/>
        <v>44946</v>
      </c>
      <c r="G467" s="51" t="str">
        <f t="shared" ca="1" si="16"/>
        <v>OK</v>
      </c>
      <c r="H467" s="34" t="s">
        <v>28</v>
      </c>
      <c r="I467" s="48" t="s">
        <v>378</v>
      </c>
      <c r="J467" s="48" t="s">
        <v>211</v>
      </c>
      <c r="K467" s="48" t="s">
        <v>210</v>
      </c>
      <c r="L467" s="48">
        <v>46225</v>
      </c>
      <c r="M467" s="53" t="s">
        <v>1839</v>
      </c>
      <c r="N467" s="74" t="s">
        <v>1840</v>
      </c>
      <c r="O467" s="28"/>
    </row>
    <row r="468" spans="1:18">
      <c r="A468" s="31"/>
      <c r="B468" s="32" t="s">
        <v>1129</v>
      </c>
      <c r="C468" s="33">
        <v>44133</v>
      </c>
      <c r="D468" s="37">
        <v>43361</v>
      </c>
      <c r="E468" s="33">
        <v>44133</v>
      </c>
      <c r="F468" s="68">
        <f t="shared" si="15"/>
        <v>44863</v>
      </c>
      <c r="G468" s="51" t="str">
        <f t="shared" ca="1" si="16"/>
        <v>OK</v>
      </c>
      <c r="H468" s="34" t="s">
        <v>1147</v>
      </c>
      <c r="I468" s="34" t="s">
        <v>1148</v>
      </c>
      <c r="J468" s="43" t="s">
        <v>20</v>
      </c>
      <c r="K468" s="32" t="s">
        <v>210</v>
      </c>
      <c r="L468" s="34">
        <v>47901</v>
      </c>
      <c r="M468" s="34" t="s">
        <v>720</v>
      </c>
      <c r="N468" s="39" t="s">
        <v>1130</v>
      </c>
      <c r="O468" s="28"/>
    </row>
    <row r="469" spans="1:18">
      <c r="A469" s="31"/>
      <c r="B469" s="32" t="s">
        <v>1545</v>
      </c>
      <c r="C469" s="33">
        <v>44035</v>
      </c>
      <c r="D469" s="37">
        <v>44034</v>
      </c>
      <c r="E469" s="33"/>
      <c r="F469" s="46">
        <f t="shared" ref="F469:F532" si="17">IF(B469="","",IF(E469="",DATE(YEAR(D469)+2,MONTH(D469),DAY(D469)),DATE(YEAR(E469)+2,MONTH(E469),DAY(E469))))</f>
        <v>44764</v>
      </c>
      <c r="G469" s="80" t="str">
        <f t="shared" ca="1" si="16"/>
        <v>OK</v>
      </c>
      <c r="H469" s="101" t="s">
        <v>353</v>
      </c>
      <c r="I469" s="34" t="s">
        <v>1606</v>
      </c>
      <c r="J469" s="43" t="s">
        <v>1607</v>
      </c>
      <c r="K469" s="32" t="s">
        <v>299</v>
      </c>
      <c r="L469" s="34">
        <v>44308</v>
      </c>
      <c r="M469" s="34" t="s">
        <v>557</v>
      </c>
      <c r="N469" s="105" t="s">
        <v>1475</v>
      </c>
    </row>
    <row r="470" spans="1:18">
      <c r="A470" s="31"/>
      <c r="B470" s="32" t="s">
        <v>2000</v>
      </c>
      <c r="C470" s="33">
        <v>44498</v>
      </c>
      <c r="D470" s="37">
        <v>44497</v>
      </c>
      <c r="E470" s="33"/>
      <c r="F470" s="46">
        <f t="shared" si="17"/>
        <v>45227</v>
      </c>
      <c r="G470" s="80" t="str">
        <f t="shared" ca="1" si="16"/>
        <v>OK</v>
      </c>
      <c r="H470" s="53" t="s">
        <v>1598</v>
      </c>
      <c r="I470" s="53" t="s">
        <v>117</v>
      </c>
      <c r="J470" s="54" t="s">
        <v>387</v>
      </c>
      <c r="K470" s="45" t="s">
        <v>210</v>
      </c>
      <c r="L470" s="34">
        <v>46808</v>
      </c>
      <c r="M470" s="53" t="s">
        <v>2145</v>
      </c>
      <c r="N470" s="29" t="s">
        <v>2080</v>
      </c>
      <c r="O470" s="64"/>
    </row>
    <row r="471" spans="1:18">
      <c r="A471" s="31"/>
      <c r="B471" s="32" t="s">
        <v>759</v>
      </c>
      <c r="C471" s="33">
        <v>42668</v>
      </c>
      <c r="D471" s="37">
        <v>42667</v>
      </c>
      <c r="E471" s="46">
        <v>44216</v>
      </c>
      <c r="F471" s="68">
        <f t="shared" si="17"/>
        <v>44946</v>
      </c>
      <c r="G471" s="51" t="str">
        <f t="shared" ca="1" si="16"/>
        <v>OK</v>
      </c>
      <c r="H471" s="38" t="s">
        <v>258</v>
      </c>
      <c r="I471" s="38" t="s">
        <v>334</v>
      </c>
      <c r="J471" s="48" t="s">
        <v>211</v>
      </c>
      <c r="K471" s="48" t="s">
        <v>210</v>
      </c>
      <c r="L471" s="48">
        <v>46204</v>
      </c>
      <c r="M471" s="34" t="s">
        <v>536</v>
      </c>
      <c r="N471" s="39" t="s">
        <v>760</v>
      </c>
      <c r="O471" s="64"/>
    </row>
    <row r="472" spans="1:18">
      <c r="A472" s="75"/>
      <c r="B472" s="78" t="s">
        <v>847</v>
      </c>
      <c r="C472" s="79">
        <v>42916</v>
      </c>
      <c r="D472" s="96">
        <v>42915</v>
      </c>
      <c r="E472" s="33">
        <v>44369</v>
      </c>
      <c r="F472" s="68">
        <f t="shared" si="17"/>
        <v>45099</v>
      </c>
      <c r="G472" s="80" t="str">
        <f t="shared" ca="1" si="16"/>
        <v>OK</v>
      </c>
      <c r="H472" s="89" t="s">
        <v>848</v>
      </c>
      <c r="I472" s="81" t="s">
        <v>1881</v>
      </c>
      <c r="J472" s="92" t="s">
        <v>1882</v>
      </c>
      <c r="K472" s="78" t="s">
        <v>1883</v>
      </c>
      <c r="L472" s="81">
        <v>37909</v>
      </c>
      <c r="M472" s="81" t="s">
        <v>1884</v>
      </c>
      <c r="N472" s="82" t="s">
        <v>849</v>
      </c>
      <c r="O472" s="28"/>
    </row>
    <row r="473" spans="1:18">
      <c r="A473" s="31"/>
      <c r="B473" s="45" t="s">
        <v>200</v>
      </c>
      <c r="C473" s="46">
        <v>41141</v>
      </c>
      <c r="D473" s="46">
        <v>39055</v>
      </c>
      <c r="E473" s="33">
        <v>43845</v>
      </c>
      <c r="F473" s="68">
        <f t="shared" si="17"/>
        <v>44576</v>
      </c>
      <c r="G473" s="38" t="str">
        <f t="shared" ca="1" si="16"/>
        <v>OK</v>
      </c>
      <c r="H473" s="38" t="s">
        <v>258</v>
      </c>
      <c r="I473" s="38" t="s">
        <v>334</v>
      </c>
      <c r="J473" s="48" t="s">
        <v>211</v>
      </c>
      <c r="K473" s="48" t="s">
        <v>210</v>
      </c>
      <c r="L473" s="48">
        <v>46204</v>
      </c>
      <c r="M473" s="55" t="s">
        <v>201</v>
      </c>
      <c r="N473" s="42" t="s">
        <v>202</v>
      </c>
    </row>
    <row r="474" spans="1:18">
      <c r="A474" s="31"/>
      <c r="B474" s="32" t="s">
        <v>2023</v>
      </c>
      <c r="C474" s="33">
        <v>44498</v>
      </c>
      <c r="D474" s="37">
        <v>44497</v>
      </c>
      <c r="E474" s="33"/>
      <c r="F474" s="46">
        <f t="shared" si="17"/>
        <v>45227</v>
      </c>
      <c r="G474" s="80" t="str">
        <f t="shared" ca="1" si="16"/>
        <v>OK</v>
      </c>
      <c r="H474" s="53" t="s">
        <v>102</v>
      </c>
      <c r="I474" s="53" t="s">
        <v>2160</v>
      </c>
      <c r="J474" s="54" t="s">
        <v>2161</v>
      </c>
      <c r="K474" s="45" t="s">
        <v>226</v>
      </c>
      <c r="L474" s="34">
        <v>60473</v>
      </c>
      <c r="M474" s="34"/>
      <c r="N474" s="29" t="s">
        <v>2102</v>
      </c>
      <c r="O474" s="28"/>
    </row>
    <row r="475" spans="1:18">
      <c r="A475" s="31"/>
      <c r="B475" s="32" t="s">
        <v>2001</v>
      </c>
      <c r="C475" s="34" t="s">
        <v>698</v>
      </c>
      <c r="D475" s="37">
        <v>44497</v>
      </c>
      <c r="E475" s="33"/>
      <c r="F475" s="46">
        <f t="shared" si="17"/>
        <v>45227</v>
      </c>
      <c r="G475" s="80" t="str">
        <f t="shared" ca="1" si="16"/>
        <v>OK</v>
      </c>
      <c r="H475" s="53" t="s">
        <v>9</v>
      </c>
      <c r="I475" s="53" t="s">
        <v>2146</v>
      </c>
      <c r="J475" s="54" t="s">
        <v>17</v>
      </c>
      <c r="K475" s="45" t="s">
        <v>210</v>
      </c>
      <c r="L475" s="34">
        <v>46350</v>
      </c>
      <c r="M475" s="53" t="s">
        <v>2147</v>
      </c>
      <c r="N475" s="39" t="s">
        <v>2081</v>
      </c>
      <c r="O475" s="64"/>
    </row>
    <row r="476" spans="1:18">
      <c r="A476" s="31"/>
      <c r="B476" s="32" t="s">
        <v>917</v>
      </c>
      <c r="C476" s="33">
        <v>43026</v>
      </c>
      <c r="D476" s="37">
        <v>43025</v>
      </c>
      <c r="E476" s="46">
        <v>44216</v>
      </c>
      <c r="F476" s="68">
        <f t="shared" si="17"/>
        <v>44946</v>
      </c>
      <c r="G476" s="38" t="str">
        <f t="shared" ca="1" si="16"/>
        <v>OK</v>
      </c>
      <c r="H476" s="34" t="s">
        <v>793</v>
      </c>
      <c r="I476" s="52" t="s">
        <v>1427</v>
      </c>
      <c r="J476" s="36" t="str">
        <f>"Indianapolis"</f>
        <v>Indianapolis</v>
      </c>
      <c r="K476" s="36" t="str">
        <f>"IN"</f>
        <v>IN</v>
      </c>
      <c r="L476" s="36" t="str">
        <f>"46240"</f>
        <v>46240</v>
      </c>
      <c r="M476" s="52" t="s">
        <v>1426</v>
      </c>
      <c r="N476" s="29" t="s">
        <v>1425</v>
      </c>
      <c r="O476" s="28"/>
    </row>
    <row r="477" spans="1:18">
      <c r="A477" s="31"/>
      <c r="B477" s="32" t="s">
        <v>1560</v>
      </c>
      <c r="C477" s="33">
        <v>44035</v>
      </c>
      <c r="D477" s="37">
        <v>44034</v>
      </c>
      <c r="E477" s="33"/>
      <c r="F477" s="46">
        <f t="shared" si="17"/>
        <v>44764</v>
      </c>
      <c r="G477" s="80" t="str">
        <f t="shared" ca="1" si="16"/>
        <v>OK</v>
      </c>
      <c r="H477" s="101" t="s">
        <v>614</v>
      </c>
      <c r="I477" s="34" t="s">
        <v>221</v>
      </c>
      <c r="J477" s="43" t="s">
        <v>222</v>
      </c>
      <c r="K477" s="32" t="s">
        <v>210</v>
      </c>
      <c r="L477" s="34">
        <v>47715</v>
      </c>
      <c r="M477" s="34" t="s">
        <v>1646</v>
      </c>
      <c r="N477" s="105" t="s">
        <v>1488</v>
      </c>
      <c r="O477" s="64"/>
    </row>
    <row r="478" spans="1:18">
      <c r="A478" s="31"/>
      <c r="B478" s="32" t="s">
        <v>311</v>
      </c>
      <c r="C478" s="33">
        <v>41922</v>
      </c>
      <c r="D478" s="33">
        <v>41921</v>
      </c>
      <c r="E478" s="79">
        <v>44000</v>
      </c>
      <c r="F478" s="69">
        <f t="shared" si="17"/>
        <v>44730</v>
      </c>
      <c r="G478" s="65" t="str">
        <f t="shared" ca="1" si="16"/>
        <v>OK</v>
      </c>
      <c r="H478" s="34" t="s">
        <v>538</v>
      </c>
      <c r="I478" s="35" t="s">
        <v>453</v>
      </c>
      <c r="J478" s="35" t="str">
        <f>"Indianapolis"</f>
        <v>Indianapolis</v>
      </c>
      <c r="K478" s="35" t="str">
        <f>"IN"</f>
        <v>IN</v>
      </c>
      <c r="L478" s="36">
        <v>46222</v>
      </c>
      <c r="M478" s="48" t="s">
        <v>1609</v>
      </c>
      <c r="N478" s="40" t="s">
        <v>1610</v>
      </c>
      <c r="O478" s="64"/>
    </row>
    <row r="479" spans="1:18">
      <c r="A479" s="31"/>
      <c r="B479" s="32" t="s">
        <v>761</v>
      </c>
      <c r="C479" s="33">
        <v>42668</v>
      </c>
      <c r="D479" s="37">
        <v>42667</v>
      </c>
      <c r="E479" s="33">
        <v>44090</v>
      </c>
      <c r="F479" s="68">
        <f t="shared" si="17"/>
        <v>44820</v>
      </c>
      <c r="G479" s="38" t="str">
        <f t="shared" ca="1" si="16"/>
        <v>OK</v>
      </c>
      <c r="H479" s="34" t="s">
        <v>1143</v>
      </c>
      <c r="I479" s="61" t="s">
        <v>864</v>
      </c>
      <c r="J479" s="66" t="s">
        <v>387</v>
      </c>
      <c r="K479" s="48" t="s">
        <v>210</v>
      </c>
      <c r="L479" s="61">
        <v>46802</v>
      </c>
      <c r="M479" s="34" t="s">
        <v>757</v>
      </c>
      <c r="N479" s="39" t="s">
        <v>762</v>
      </c>
      <c r="O479" s="64"/>
    </row>
    <row r="480" spans="1:18">
      <c r="A480" s="31"/>
      <c r="B480" s="45" t="s">
        <v>96</v>
      </c>
      <c r="C480" s="46">
        <v>41141</v>
      </c>
      <c r="D480" s="46">
        <v>39919</v>
      </c>
      <c r="E480" s="79">
        <v>44000</v>
      </c>
      <c r="F480" s="68">
        <f t="shared" si="17"/>
        <v>44730</v>
      </c>
      <c r="G480" s="38" t="str">
        <f t="shared" ca="1" si="16"/>
        <v>OK</v>
      </c>
      <c r="H480" s="48" t="s">
        <v>562</v>
      </c>
      <c r="I480" s="53" t="s">
        <v>2110</v>
      </c>
      <c r="J480" s="54" t="s">
        <v>138</v>
      </c>
      <c r="K480" s="48" t="s">
        <v>210</v>
      </c>
      <c r="L480" s="35" t="str">
        <f>"46574"</f>
        <v>46574</v>
      </c>
      <c r="M480" s="48" t="s">
        <v>139</v>
      </c>
      <c r="N480" s="41" t="s">
        <v>440</v>
      </c>
    </row>
    <row r="481" spans="1:15">
      <c r="A481" s="31"/>
      <c r="B481" s="32" t="s">
        <v>635</v>
      </c>
      <c r="C481" s="33">
        <v>42486</v>
      </c>
      <c r="D481" s="37">
        <v>42485</v>
      </c>
      <c r="E481" s="46">
        <v>44216</v>
      </c>
      <c r="F481" s="68">
        <f t="shared" si="17"/>
        <v>44946</v>
      </c>
      <c r="G481" s="51" t="str">
        <f t="shared" ca="1" si="16"/>
        <v>OK</v>
      </c>
      <c r="H481" s="34" t="s">
        <v>614</v>
      </c>
      <c r="I481" s="61" t="s">
        <v>437</v>
      </c>
      <c r="J481" s="61" t="s">
        <v>211</v>
      </c>
      <c r="K481" s="48" t="s">
        <v>210</v>
      </c>
      <c r="L481" s="61">
        <v>46268</v>
      </c>
      <c r="M481" s="53" t="s">
        <v>1844</v>
      </c>
      <c r="N481" s="39" t="s">
        <v>663</v>
      </c>
      <c r="O481" s="64"/>
    </row>
    <row r="482" spans="1:15">
      <c r="A482" s="31"/>
      <c r="B482" s="32" t="s">
        <v>763</v>
      </c>
      <c r="C482" s="33">
        <v>42668</v>
      </c>
      <c r="D482" s="37">
        <v>42667</v>
      </c>
      <c r="E482" s="33">
        <v>44090</v>
      </c>
      <c r="F482" s="68">
        <f t="shared" si="17"/>
        <v>44820</v>
      </c>
      <c r="G482" s="51" t="str">
        <f t="shared" ca="1" si="16"/>
        <v>OK</v>
      </c>
      <c r="H482" s="34" t="s">
        <v>1809</v>
      </c>
      <c r="I482" s="61" t="s">
        <v>1871</v>
      </c>
      <c r="J482" s="43" t="s">
        <v>211</v>
      </c>
      <c r="K482" s="32" t="s">
        <v>210</v>
      </c>
      <c r="L482" s="34">
        <v>46203</v>
      </c>
      <c r="M482" s="53" t="s">
        <v>1434</v>
      </c>
      <c r="N482" s="29" t="s">
        <v>1812</v>
      </c>
      <c r="O482" s="64"/>
    </row>
    <row r="483" spans="1:15">
      <c r="A483" s="31"/>
      <c r="B483" s="32" t="s">
        <v>2002</v>
      </c>
      <c r="C483" s="34" t="s">
        <v>698</v>
      </c>
      <c r="D483" s="37">
        <v>44497</v>
      </c>
      <c r="E483" s="33"/>
      <c r="F483" s="46">
        <f t="shared" si="17"/>
        <v>45227</v>
      </c>
      <c r="G483" s="80" t="str">
        <f t="shared" ca="1" si="16"/>
        <v>OK</v>
      </c>
      <c r="H483" s="53" t="s">
        <v>339</v>
      </c>
      <c r="I483" s="53" t="s">
        <v>427</v>
      </c>
      <c r="J483" s="54" t="s">
        <v>214</v>
      </c>
      <c r="K483" s="45" t="s">
        <v>210</v>
      </c>
      <c r="L483" s="34">
        <v>46601</v>
      </c>
      <c r="M483" s="53" t="s">
        <v>343</v>
      </c>
      <c r="N483" s="29" t="s">
        <v>2082</v>
      </c>
      <c r="O483" s="64"/>
    </row>
    <row r="484" spans="1:15">
      <c r="A484" s="31"/>
      <c r="B484" s="32" t="s">
        <v>636</v>
      </c>
      <c r="C484" s="33">
        <v>42486</v>
      </c>
      <c r="D484" s="37">
        <v>42485</v>
      </c>
      <c r="E484" s="79">
        <v>44000</v>
      </c>
      <c r="F484" s="68">
        <f t="shared" si="17"/>
        <v>44730</v>
      </c>
      <c r="G484" s="51" t="str">
        <f t="shared" ca="1" si="16"/>
        <v>OK</v>
      </c>
      <c r="H484" s="38" t="s">
        <v>722</v>
      </c>
      <c r="I484" s="48" t="s">
        <v>1864</v>
      </c>
      <c r="J484" s="48" t="s">
        <v>211</v>
      </c>
      <c r="K484" s="48" t="s">
        <v>210</v>
      </c>
      <c r="L484" s="48">
        <v>46250</v>
      </c>
      <c r="M484" s="53" t="s">
        <v>733</v>
      </c>
      <c r="N484" s="39" t="s">
        <v>727</v>
      </c>
      <c r="O484" s="28"/>
    </row>
    <row r="485" spans="1:15">
      <c r="A485" s="31"/>
      <c r="B485" s="45" t="s">
        <v>284</v>
      </c>
      <c r="C485" s="46">
        <v>41444</v>
      </c>
      <c r="D485" s="46">
        <v>37511</v>
      </c>
      <c r="E485" s="79">
        <v>44461</v>
      </c>
      <c r="F485" s="68">
        <f t="shared" si="17"/>
        <v>45191</v>
      </c>
      <c r="G485" s="38" t="str">
        <f t="shared" ca="1" si="16"/>
        <v>OK</v>
      </c>
      <c r="H485" s="48" t="s">
        <v>1933</v>
      </c>
      <c r="I485" s="71" t="s">
        <v>1934</v>
      </c>
      <c r="J485" s="44" t="s">
        <v>1919</v>
      </c>
      <c r="K485" s="71" t="s">
        <v>226</v>
      </c>
      <c r="L485" s="71">
        <v>60526</v>
      </c>
      <c r="M485" s="38" t="s">
        <v>1935</v>
      </c>
      <c r="N485" s="74" t="s">
        <v>400</v>
      </c>
      <c r="O485" s="28"/>
    </row>
    <row r="486" spans="1:15">
      <c r="A486" s="31"/>
      <c r="B486" s="44" t="s">
        <v>26</v>
      </c>
      <c r="C486" s="46">
        <v>43756</v>
      </c>
      <c r="D486" s="46">
        <v>43025</v>
      </c>
      <c r="E486" s="33">
        <v>44461</v>
      </c>
      <c r="F486" s="68">
        <f t="shared" si="17"/>
        <v>45191</v>
      </c>
      <c r="G486" s="38" t="str">
        <f t="shared" ca="1" si="16"/>
        <v>OK</v>
      </c>
      <c r="H486" s="48" t="s">
        <v>367</v>
      </c>
      <c r="I486" s="34" t="s">
        <v>1589</v>
      </c>
      <c r="J486" s="43" t="s">
        <v>211</v>
      </c>
      <c r="K486" s="32" t="s">
        <v>210</v>
      </c>
      <c r="L486" s="34">
        <v>46278</v>
      </c>
      <c r="M486" s="38" t="s">
        <v>1922</v>
      </c>
      <c r="N486" s="41" t="s">
        <v>918</v>
      </c>
      <c r="O486" s="64"/>
    </row>
    <row r="487" spans="1:15">
      <c r="A487" s="31"/>
      <c r="B487" s="32" t="s">
        <v>499</v>
      </c>
      <c r="C487" s="33">
        <v>41922</v>
      </c>
      <c r="D487" s="37">
        <v>41921</v>
      </c>
      <c r="E487" s="33">
        <v>43845</v>
      </c>
      <c r="F487" s="69">
        <f t="shared" si="17"/>
        <v>44576</v>
      </c>
      <c r="G487" s="65" t="str">
        <f t="shared" ca="1" si="16"/>
        <v>OK</v>
      </c>
      <c r="H487" s="38" t="s">
        <v>50</v>
      </c>
      <c r="I487" s="48" t="s">
        <v>335</v>
      </c>
      <c r="J487" s="48" t="s">
        <v>211</v>
      </c>
      <c r="K487" s="48" t="s">
        <v>210</v>
      </c>
      <c r="L487" s="48">
        <v>46204</v>
      </c>
      <c r="M487" s="48"/>
      <c r="N487" s="40" t="s">
        <v>500</v>
      </c>
      <c r="O487" s="28"/>
    </row>
    <row r="488" spans="1:15">
      <c r="A488" s="31"/>
      <c r="B488" s="32" t="s">
        <v>637</v>
      </c>
      <c r="C488" s="33">
        <v>43362</v>
      </c>
      <c r="D488" s="37">
        <v>43361</v>
      </c>
      <c r="E488" s="33">
        <v>44369</v>
      </c>
      <c r="F488" s="68">
        <f t="shared" si="17"/>
        <v>45099</v>
      </c>
      <c r="G488" s="51" t="str">
        <f t="shared" ca="1" si="16"/>
        <v>OK</v>
      </c>
      <c r="H488" s="34" t="s">
        <v>488</v>
      </c>
      <c r="I488" s="34" t="s">
        <v>1124</v>
      </c>
      <c r="J488" s="43" t="s">
        <v>237</v>
      </c>
      <c r="K488" s="32" t="s">
        <v>210</v>
      </c>
      <c r="L488" s="34">
        <v>47404</v>
      </c>
      <c r="M488" s="34" t="s">
        <v>1125</v>
      </c>
      <c r="N488" s="39" t="s">
        <v>668</v>
      </c>
      <c r="O488" s="64"/>
    </row>
    <row r="489" spans="1:15">
      <c r="A489" s="31"/>
      <c r="B489" s="32" t="s">
        <v>764</v>
      </c>
      <c r="C489" s="33">
        <v>42668</v>
      </c>
      <c r="D489" s="37">
        <v>42667</v>
      </c>
      <c r="E489" s="33">
        <v>44090</v>
      </c>
      <c r="F489" s="68">
        <f t="shared" si="17"/>
        <v>44820</v>
      </c>
      <c r="G489" s="38" t="str">
        <f t="shared" ca="1" si="16"/>
        <v>OK</v>
      </c>
      <c r="H489" s="34" t="s">
        <v>680</v>
      </c>
      <c r="I489" s="34" t="s">
        <v>935</v>
      </c>
      <c r="J489" s="43" t="s">
        <v>294</v>
      </c>
      <c r="K489" s="32" t="s">
        <v>226</v>
      </c>
      <c r="L489" s="34">
        <v>60631</v>
      </c>
      <c r="M489" s="34" t="s">
        <v>765</v>
      </c>
      <c r="N489" s="39" t="s">
        <v>766</v>
      </c>
      <c r="O489" s="64"/>
    </row>
    <row r="490" spans="1:15" ht="15.75">
      <c r="A490" s="31"/>
      <c r="B490" s="44" t="s">
        <v>48</v>
      </c>
      <c r="C490" s="46">
        <v>41438</v>
      </c>
      <c r="D490" s="46">
        <v>39681</v>
      </c>
      <c r="E490" s="79">
        <v>44000</v>
      </c>
      <c r="F490" s="68">
        <f t="shared" si="17"/>
        <v>44730</v>
      </c>
      <c r="G490" s="51" t="str">
        <f t="shared" ca="1" si="16"/>
        <v>OK</v>
      </c>
      <c r="H490" s="38" t="s">
        <v>135</v>
      </c>
      <c r="I490" s="36" t="str">
        <f>"8790 Purdue Road"</f>
        <v>8790 Purdue Road</v>
      </c>
      <c r="J490" s="36" t="str">
        <f>"Indianapolis"</f>
        <v>Indianapolis</v>
      </c>
      <c r="K490" s="36" t="str">
        <f>"IN"</f>
        <v>IN</v>
      </c>
      <c r="L490" s="36" t="str">
        <f>"46268"</f>
        <v>46268</v>
      </c>
      <c r="M490" s="38" t="s">
        <v>131</v>
      </c>
      <c r="N490" s="41" t="s">
        <v>63</v>
      </c>
      <c r="O490" s="17" t="s">
        <v>463</v>
      </c>
    </row>
    <row r="491" spans="1:15">
      <c r="A491" s="31"/>
      <c r="B491" s="45" t="s">
        <v>330</v>
      </c>
      <c r="C491" s="46">
        <v>42668</v>
      </c>
      <c r="D491" s="46">
        <v>42667</v>
      </c>
      <c r="E491" s="79">
        <v>44000</v>
      </c>
      <c r="F491" s="68">
        <f t="shared" si="17"/>
        <v>44730</v>
      </c>
      <c r="G491" s="38" t="str">
        <f t="shared" ca="1" si="16"/>
        <v>OK</v>
      </c>
      <c r="H491" s="38" t="s">
        <v>1263</v>
      </c>
      <c r="I491" s="48" t="s">
        <v>1319</v>
      </c>
      <c r="J491" s="48" t="s">
        <v>211</v>
      </c>
      <c r="K491" s="48" t="s">
        <v>210</v>
      </c>
      <c r="L491" s="61">
        <v>46250</v>
      </c>
      <c r="M491" s="48"/>
      <c r="N491" s="29" t="s">
        <v>1295</v>
      </c>
      <c r="O491" s="28"/>
    </row>
    <row r="492" spans="1:15">
      <c r="A492" s="31"/>
      <c r="B492" s="32" t="s">
        <v>1248</v>
      </c>
      <c r="C492" s="33">
        <v>43601</v>
      </c>
      <c r="D492" s="37">
        <v>43600</v>
      </c>
      <c r="E492" s="46">
        <v>44216</v>
      </c>
      <c r="F492" s="46">
        <f t="shared" si="17"/>
        <v>44946</v>
      </c>
      <c r="G492" s="51" t="str">
        <f t="shared" ca="1" si="16"/>
        <v>OK</v>
      </c>
      <c r="H492" s="34" t="s">
        <v>614</v>
      </c>
      <c r="I492" s="34" t="s">
        <v>437</v>
      </c>
      <c r="J492" s="43" t="s">
        <v>211</v>
      </c>
      <c r="K492" s="32" t="s">
        <v>210</v>
      </c>
      <c r="L492" s="34">
        <v>46268</v>
      </c>
      <c r="M492" s="34" t="s">
        <v>1281</v>
      </c>
      <c r="N492" s="39" t="s">
        <v>1249</v>
      </c>
      <c r="O492" s="64"/>
    </row>
    <row r="493" spans="1:15">
      <c r="A493" s="31"/>
      <c r="B493" s="32" t="s">
        <v>1131</v>
      </c>
      <c r="C493" s="33">
        <v>43362</v>
      </c>
      <c r="D493" s="37">
        <v>43361</v>
      </c>
      <c r="E493" s="33">
        <v>43495</v>
      </c>
      <c r="F493" s="68">
        <f t="shared" si="17"/>
        <v>44226</v>
      </c>
      <c r="G493" s="51" t="str">
        <f t="shared" ca="1" si="16"/>
        <v>Expired</v>
      </c>
      <c r="H493" s="34" t="s">
        <v>1132</v>
      </c>
      <c r="I493" s="34" t="s">
        <v>1133</v>
      </c>
      <c r="J493" s="43" t="s">
        <v>211</v>
      </c>
      <c r="K493" s="32" t="s">
        <v>210</v>
      </c>
      <c r="L493" s="34">
        <v>46268</v>
      </c>
      <c r="M493" s="34" t="s">
        <v>1134</v>
      </c>
      <c r="N493" s="39" t="s">
        <v>1135</v>
      </c>
    </row>
    <row r="494" spans="1:15">
      <c r="A494" s="31"/>
      <c r="B494" s="32" t="s">
        <v>1417</v>
      </c>
      <c r="C494" s="33">
        <v>43727</v>
      </c>
      <c r="D494" s="46">
        <v>44034</v>
      </c>
      <c r="E494" s="33"/>
      <c r="F494" s="69">
        <f t="shared" si="17"/>
        <v>44764</v>
      </c>
      <c r="G494" s="38" t="str">
        <f t="shared" ca="1" si="16"/>
        <v>OK</v>
      </c>
      <c r="H494" s="34" t="s">
        <v>79</v>
      </c>
      <c r="I494" s="34" t="s">
        <v>336</v>
      </c>
      <c r="J494" s="43" t="s">
        <v>269</v>
      </c>
      <c r="K494" s="32" t="s">
        <v>210</v>
      </c>
      <c r="L494" s="34">
        <v>43229</v>
      </c>
      <c r="M494" s="34" t="s">
        <v>86</v>
      </c>
      <c r="N494" s="39" t="s">
        <v>1418</v>
      </c>
      <c r="O494" s="64"/>
    </row>
    <row r="495" spans="1:15">
      <c r="A495" s="31"/>
      <c r="B495" s="44" t="s">
        <v>164</v>
      </c>
      <c r="C495" s="46">
        <v>41444</v>
      </c>
      <c r="D495" s="46">
        <v>39346</v>
      </c>
      <c r="E495" s="33">
        <v>43845</v>
      </c>
      <c r="F495" s="68">
        <f t="shared" si="17"/>
        <v>44576</v>
      </c>
      <c r="G495" s="38" t="str">
        <f t="shared" ca="1" si="16"/>
        <v>OK</v>
      </c>
      <c r="H495" s="38" t="s">
        <v>960</v>
      </c>
      <c r="I495" s="48" t="s">
        <v>961</v>
      </c>
      <c r="J495" s="48" t="s">
        <v>962</v>
      </c>
      <c r="K495" s="48" t="s">
        <v>236</v>
      </c>
      <c r="L495" s="48">
        <v>49401</v>
      </c>
      <c r="M495" s="48" t="s">
        <v>963</v>
      </c>
      <c r="N495" s="40" t="s">
        <v>964</v>
      </c>
      <c r="O495" s="64"/>
    </row>
    <row r="496" spans="1:15">
      <c r="A496" s="31"/>
      <c r="B496" s="32" t="s">
        <v>1365</v>
      </c>
      <c r="C496" s="33">
        <v>43727</v>
      </c>
      <c r="D496" s="37">
        <v>43726</v>
      </c>
      <c r="E496" s="33">
        <v>44461</v>
      </c>
      <c r="F496" s="69">
        <f t="shared" si="17"/>
        <v>45191</v>
      </c>
      <c r="G496" s="51" t="str">
        <f t="shared" ca="1" si="16"/>
        <v>OK</v>
      </c>
      <c r="H496" s="34" t="s">
        <v>1076</v>
      </c>
      <c r="I496" s="34" t="s">
        <v>1366</v>
      </c>
      <c r="J496" s="43" t="s">
        <v>910</v>
      </c>
      <c r="K496" s="32" t="s">
        <v>1177</v>
      </c>
      <c r="L496" s="34">
        <v>46131</v>
      </c>
      <c r="M496" s="34" t="s">
        <v>1367</v>
      </c>
      <c r="N496" s="39" t="s">
        <v>1368</v>
      </c>
      <c r="O496" s="64"/>
    </row>
    <row r="497" spans="1:18">
      <c r="A497" s="31"/>
      <c r="B497" s="32" t="s">
        <v>1693</v>
      </c>
      <c r="C497" s="33">
        <v>44133</v>
      </c>
      <c r="D497" s="37">
        <v>44132</v>
      </c>
      <c r="E497" s="33"/>
      <c r="F497" s="37">
        <f t="shared" si="17"/>
        <v>44862</v>
      </c>
      <c r="G497" s="31" t="str">
        <f t="shared" ca="1" si="16"/>
        <v>OK</v>
      </c>
      <c r="H497" s="34" t="s">
        <v>698</v>
      </c>
      <c r="I497" s="81" t="s">
        <v>698</v>
      </c>
      <c r="J497" s="81" t="s">
        <v>698</v>
      </c>
      <c r="K497" s="81" t="s">
        <v>698</v>
      </c>
      <c r="L497" s="81" t="s">
        <v>698</v>
      </c>
      <c r="M497" s="53"/>
      <c r="N497" s="105" t="s">
        <v>1744</v>
      </c>
      <c r="O497" s="64"/>
    </row>
    <row r="498" spans="1:18">
      <c r="A498" s="31"/>
      <c r="B498" s="32" t="s">
        <v>1359</v>
      </c>
      <c r="C498" s="33">
        <v>43727</v>
      </c>
      <c r="D498" s="37">
        <v>43726</v>
      </c>
      <c r="E498" s="33">
        <v>44461</v>
      </c>
      <c r="F498" s="69">
        <f t="shared" si="17"/>
        <v>45191</v>
      </c>
      <c r="G498" s="51" t="str">
        <f t="shared" ca="1" si="16"/>
        <v>OK</v>
      </c>
      <c r="H498" s="38" t="s">
        <v>51</v>
      </c>
      <c r="I498" s="34" t="s">
        <v>54</v>
      </c>
      <c r="J498" s="43" t="s">
        <v>84</v>
      </c>
      <c r="K498" s="32" t="s">
        <v>210</v>
      </c>
      <c r="L498" s="34">
        <v>47591</v>
      </c>
      <c r="M498" s="34" t="s">
        <v>1360</v>
      </c>
      <c r="N498" s="39" t="s">
        <v>1361</v>
      </c>
      <c r="O498" s="64"/>
    </row>
    <row r="499" spans="1:18">
      <c r="A499" s="31"/>
      <c r="B499" s="45" t="s">
        <v>285</v>
      </c>
      <c r="C499" s="46">
        <v>41141</v>
      </c>
      <c r="D499" s="46">
        <v>37511</v>
      </c>
      <c r="E499" s="33">
        <v>44461</v>
      </c>
      <c r="F499" s="68">
        <f t="shared" si="17"/>
        <v>45191</v>
      </c>
      <c r="G499" s="38" t="str">
        <f t="shared" ca="1" si="16"/>
        <v>OK</v>
      </c>
      <c r="H499" s="48" t="s">
        <v>380</v>
      </c>
      <c r="I499" s="48" t="s">
        <v>381</v>
      </c>
      <c r="J499" s="48" t="s">
        <v>382</v>
      </c>
      <c r="K499" s="48" t="s">
        <v>210</v>
      </c>
      <c r="L499" s="48">
        <v>46123</v>
      </c>
      <c r="M499" s="48" t="s">
        <v>383</v>
      </c>
      <c r="N499" s="40" t="s">
        <v>384</v>
      </c>
    </row>
    <row r="500" spans="1:18">
      <c r="A500" s="31"/>
      <c r="B500" s="44" t="s">
        <v>178</v>
      </c>
      <c r="C500" s="46">
        <v>39524</v>
      </c>
      <c r="D500" s="46">
        <v>39527</v>
      </c>
      <c r="E500" s="79">
        <v>44000</v>
      </c>
      <c r="F500" s="68">
        <f t="shared" si="17"/>
        <v>44730</v>
      </c>
      <c r="G500" s="38" t="str">
        <f t="shared" ca="1" si="16"/>
        <v>OK</v>
      </c>
      <c r="H500" s="48" t="s">
        <v>614</v>
      </c>
      <c r="I500" s="38" t="s">
        <v>221</v>
      </c>
      <c r="J500" s="48" t="s">
        <v>222</v>
      </c>
      <c r="K500" s="48" t="s">
        <v>210</v>
      </c>
      <c r="L500" s="48">
        <v>47715</v>
      </c>
      <c r="M500" s="38" t="s">
        <v>223</v>
      </c>
      <c r="N500" s="41" t="s">
        <v>1058</v>
      </c>
      <c r="O500" s="28"/>
      <c r="P500" s="64"/>
      <c r="Q500" s="64"/>
      <c r="R500" s="64"/>
    </row>
    <row r="501" spans="1:18">
      <c r="A501" s="31"/>
      <c r="B501" s="32" t="s">
        <v>2003</v>
      </c>
      <c r="C501" s="34" t="s">
        <v>698</v>
      </c>
      <c r="D501" s="37">
        <v>44497</v>
      </c>
      <c r="E501" s="33"/>
      <c r="F501" s="46">
        <f t="shared" si="17"/>
        <v>45227</v>
      </c>
      <c r="G501" s="80" t="str">
        <f t="shared" ca="1" si="16"/>
        <v>OK</v>
      </c>
      <c r="H501" s="53" t="s">
        <v>522</v>
      </c>
      <c r="I501" s="53" t="s">
        <v>611</v>
      </c>
      <c r="J501" s="54" t="s">
        <v>301</v>
      </c>
      <c r="K501" s="45" t="s">
        <v>210</v>
      </c>
      <c r="L501" s="34">
        <v>46140</v>
      </c>
      <c r="M501" s="53" t="s">
        <v>2148</v>
      </c>
      <c r="N501" s="39" t="s">
        <v>2083</v>
      </c>
      <c r="O501" s="28"/>
    </row>
    <row r="502" spans="1:18">
      <c r="A502" s="31"/>
      <c r="B502" s="32" t="s">
        <v>1312</v>
      </c>
      <c r="C502" s="33">
        <v>43601</v>
      </c>
      <c r="D502" s="37">
        <v>43600</v>
      </c>
      <c r="E502" s="33">
        <v>43600</v>
      </c>
      <c r="F502" s="46">
        <f t="shared" si="17"/>
        <v>44331</v>
      </c>
      <c r="G502" s="51" t="str">
        <f t="shared" ca="1" si="16"/>
        <v>Expired</v>
      </c>
      <c r="H502" s="34" t="s">
        <v>1245</v>
      </c>
      <c r="I502" s="34" t="s">
        <v>1278</v>
      </c>
      <c r="J502" s="43" t="s">
        <v>1279</v>
      </c>
      <c r="K502" s="32" t="s">
        <v>210</v>
      </c>
      <c r="L502" s="34">
        <v>46534</v>
      </c>
      <c r="M502" s="34" t="s">
        <v>1280</v>
      </c>
      <c r="N502" s="39" t="s">
        <v>1250</v>
      </c>
      <c r="O502" s="64"/>
    </row>
    <row r="503" spans="1:18">
      <c r="A503" s="31"/>
      <c r="B503" s="32" t="s">
        <v>1419</v>
      </c>
      <c r="C503" s="33">
        <v>43727</v>
      </c>
      <c r="D503" s="46" t="s">
        <v>698</v>
      </c>
      <c r="E503" s="46">
        <v>43719</v>
      </c>
      <c r="F503" s="68">
        <f t="shared" si="17"/>
        <v>44450</v>
      </c>
      <c r="G503" s="38" t="str">
        <f t="shared" ca="1" si="16"/>
        <v>Expired</v>
      </c>
      <c r="H503" s="34" t="s">
        <v>8</v>
      </c>
      <c r="I503" s="34" t="s">
        <v>1371</v>
      </c>
      <c r="J503" s="43" t="s">
        <v>1372</v>
      </c>
      <c r="K503" s="32" t="s">
        <v>232</v>
      </c>
      <c r="L503" s="34">
        <v>40513</v>
      </c>
      <c r="M503" s="34" t="s">
        <v>1374</v>
      </c>
      <c r="N503" s="39" t="s">
        <v>1420</v>
      </c>
      <c r="O503" s="64"/>
    </row>
    <row r="504" spans="1:18">
      <c r="A504" s="31"/>
      <c r="B504" s="32" t="s">
        <v>1136</v>
      </c>
      <c r="C504" s="33">
        <v>43362</v>
      </c>
      <c r="D504" s="37">
        <v>43361</v>
      </c>
      <c r="E504" s="33">
        <v>44090</v>
      </c>
      <c r="F504" s="68">
        <f t="shared" si="17"/>
        <v>44820</v>
      </c>
      <c r="G504" s="51" t="str">
        <f t="shared" ca="1" si="16"/>
        <v>OK</v>
      </c>
      <c r="H504" s="53" t="s">
        <v>181</v>
      </c>
      <c r="I504" s="38" t="s">
        <v>290</v>
      </c>
      <c r="J504" s="48" t="s">
        <v>211</v>
      </c>
      <c r="K504" s="48" t="s">
        <v>210</v>
      </c>
      <c r="L504" s="48">
        <v>46254</v>
      </c>
      <c r="M504" s="53" t="s">
        <v>1863</v>
      </c>
      <c r="N504" s="29" t="s">
        <v>1862</v>
      </c>
      <c r="O504" s="28"/>
    </row>
    <row r="505" spans="1:18">
      <c r="A505" s="31"/>
      <c r="B505" s="32" t="s">
        <v>643</v>
      </c>
      <c r="C505" s="34" t="s">
        <v>698</v>
      </c>
      <c r="D505" s="37">
        <v>42485</v>
      </c>
      <c r="E505" s="33">
        <v>44090</v>
      </c>
      <c r="F505" s="68">
        <f t="shared" si="17"/>
        <v>44820</v>
      </c>
      <c r="G505" s="51" t="str">
        <f t="shared" ca="1" si="16"/>
        <v>OK</v>
      </c>
      <c r="H505" s="34" t="s">
        <v>415</v>
      </c>
      <c r="I505" s="48" t="s">
        <v>416</v>
      </c>
      <c r="J505" s="48" t="s">
        <v>114</v>
      </c>
      <c r="K505" s="48" t="s">
        <v>210</v>
      </c>
      <c r="L505" s="34">
        <v>46060</v>
      </c>
      <c r="M505" s="34" t="s">
        <v>417</v>
      </c>
      <c r="N505" s="39" t="s">
        <v>655</v>
      </c>
      <c r="O505" s="28"/>
    </row>
    <row r="506" spans="1:18">
      <c r="A506" s="31"/>
      <c r="B506" s="45" t="s">
        <v>407</v>
      </c>
      <c r="C506" s="46">
        <v>41444</v>
      </c>
      <c r="D506" s="46">
        <v>40627</v>
      </c>
      <c r="E506" s="46">
        <v>44000</v>
      </c>
      <c r="F506" s="68">
        <f t="shared" si="17"/>
        <v>44730</v>
      </c>
      <c r="G506" s="51" t="str">
        <f t="shared" ca="1" si="16"/>
        <v>OK</v>
      </c>
      <c r="H506" s="48" t="s">
        <v>355</v>
      </c>
      <c r="I506" s="48" t="s">
        <v>268</v>
      </c>
      <c r="J506" s="48" t="s">
        <v>269</v>
      </c>
      <c r="K506" s="48" t="s">
        <v>210</v>
      </c>
      <c r="L506" s="48">
        <v>47203</v>
      </c>
      <c r="M506" s="48" t="s">
        <v>270</v>
      </c>
      <c r="N506" s="40" t="s">
        <v>408</v>
      </c>
      <c r="O506" s="28"/>
      <c r="P506" s="64"/>
      <c r="Q506" s="64"/>
      <c r="R506" s="64"/>
    </row>
    <row r="507" spans="1:18">
      <c r="A507" s="31"/>
      <c r="B507" s="32" t="s">
        <v>1552</v>
      </c>
      <c r="C507" s="33">
        <v>44035</v>
      </c>
      <c r="D507" s="37">
        <v>44034</v>
      </c>
      <c r="E507" s="33"/>
      <c r="F507" s="46">
        <f t="shared" si="17"/>
        <v>44764</v>
      </c>
      <c r="G507" s="80" t="str">
        <f t="shared" ca="1" si="16"/>
        <v>OK</v>
      </c>
      <c r="H507" s="34" t="s">
        <v>1809</v>
      </c>
      <c r="I507" s="61" t="s">
        <v>1871</v>
      </c>
      <c r="J507" s="43" t="s">
        <v>211</v>
      </c>
      <c r="K507" s="32" t="s">
        <v>210</v>
      </c>
      <c r="L507" s="34">
        <v>46203</v>
      </c>
      <c r="M507" s="53" t="s">
        <v>1434</v>
      </c>
      <c r="N507" s="29" t="s">
        <v>1813</v>
      </c>
      <c r="O507" s="28"/>
      <c r="P507" s="64"/>
      <c r="Q507" s="64"/>
      <c r="R507" s="64"/>
    </row>
    <row r="508" spans="1:18">
      <c r="B508" s="45" t="s">
        <v>531</v>
      </c>
      <c r="C508" s="46">
        <v>37511</v>
      </c>
      <c r="D508" s="47">
        <v>39916</v>
      </c>
      <c r="E508" s="33">
        <v>43845</v>
      </c>
      <c r="F508" s="37">
        <f t="shared" si="17"/>
        <v>44576</v>
      </c>
      <c r="G508" s="65" t="str">
        <f t="shared" ca="1" si="16"/>
        <v>OK</v>
      </c>
      <c r="H508" s="38" t="s">
        <v>72</v>
      </c>
      <c r="I508" s="48" t="s">
        <v>532</v>
      </c>
      <c r="J508" s="48" t="s">
        <v>211</v>
      </c>
      <c r="K508" s="48" t="s">
        <v>210</v>
      </c>
      <c r="L508" s="48">
        <v>46204</v>
      </c>
      <c r="M508" s="48" t="s">
        <v>231</v>
      </c>
      <c r="N508" s="18" t="s">
        <v>533</v>
      </c>
      <c r="O508" s="64"/>
      <c r="P508" s="64"/>
      <c r="Q508" s="64"/>
      <c r="R508" s="64"/>
    </row>
    <row r="509" spans="1:18">
      <c r="A509" s="75"/>
      <c r="B509" s="78" t="s">
        <v>697</v>
      </c>
      <c r="C509" s="79">
        <v>42580</v>
      </c>
      <c r="D509" s="69">
        <v>42667</v>
      </c>
      <c r="E509" s="79">
        <v>43628</v>
      </c>
      <c r="F509" s="68">
        <f t="shared" si="17"/>
        <v>44359</v>
      </c>
      <c r="G509" s="80" t="str">
        <f t="shared" ca="1" si="16"/>
        <v>Expired</v>
      </c>
      <c r="H509" s="81" t="s">
        <v>345</v>
      </c>
      <c r="I509" s="58" t="s">
        <v>346</v>
      </c>
      <c r="J509" s="58" t="s">
        <v>441</v>
      </c>
      <c r="K509" s="71" t="s">
        <v>210</v>
      </c>
      <c r="L509" s="71">
        <v>47553</v>
      </c>
      <c r="M509" s="81"/>
      <c r="N509" s="82" t="s">
        <v>699</v>
      </c>
      <c r="O509" s="64"/>
      <c r="P509" s="64"/>
      <c r="Q509" s="64"/>
      <c r="R509" s="64"/>
    </row>
    <row r="510" spans="1:18">
      <c r="A510" s="31"/>
      <c r="B510" s="32" t="s">
        <v>1399</v>
      </c>
      <c r="C510" s="33">
        <v>43727</v>
      </c>
      <c r="D510" s="37">
        <v>43726</v>
      </c>
      <c r="E510" s="33">
        <v>44461</v>
      </c>
      <c r="F510" s="69">
        <f t="shared" si="17"/>
        <v>45191</v>
      </c>
      <c r="G510" s="51" t="str">
        <f t="shared" ca="1" si="16"/>
        <v>OK</v>
      </c>
      <c r="H510" s="34" t="s">
        <v>722</v>
      </c>
      <c r="I510" s="48" t="s">
        <v>1864</v>
      </c>
      <c r="J510" s="43" t="s">
        <v>211</v>
      </c>
      <c r="K510" s="48" t="s">
        <v>210</v>
      </c>
      <c r="L510" s="34">
        <v>46250</v>
      </c>
      <c r="M510" s="34" t="s">
        <v>1394</v>
      </c>
      <c r="N510" s="39" t="s">
        <v>1400</v>
      </c>
      <c r="O510" s="64"/>
      <c r="P510" s="64"/>
      <c r="Q510" s="64"/>
      <c r="R510" s="64"/>
    </row>
    <row r="511" spans="1:18">
      <c r="A511" s="75"/>
      <c r="B511" s="57" t="s">
        <v>850</v>
      </c>
      <c r="C511" s="79">
        <v>42916</v>
      </c>
      <c r="D511" s="69">
        <v>42915</v>
      </c>
      <c r="E511" s="33">
        <v>44369</v>
      </c>
      <c r="F511" s="68">
        <f t="shared" si="17"/>
        <v>45099</v>
      </c>
      <c r="G511" s="80" t="str">
        <f t="shared" ca="1" si="16"/>
        <v>OK</v>
      </c>
      <c r="H511" s="58" t="s">
        <v>50</v>
      </c>
      <c r="I511" s="71" t="s">
        <v>335</v>
      </c>
      <c r="J511" s="93" t="s">
        <v>211</v>
      </c>
      <c r="K511" s="71" t="s">
        <v>210</v>
      </c>
      <c r="L511" s="81">
        <v>46204</v>
      </c>
      <c r="M511" s="89"/>
      <c r="N511" s="82" t="s">
        <v>851</v>
      </c>
      <c r="O511" s="28"/>
      <c r="P511" s="64"/>
      <c r="Q511" s="64"/>
      <c r="R511" s="64"/>
    </row>
    <row r="512" spans="1:18">
      <c r="A512" s="31"/>
      <c r="B512" s="44" t="s">
        <v>165</v>
      </c>
      <c r="C512" s="46">
        <v>41444</v>
      </c>
      <c r="D512" s="46">
        <v>39347</v>
      </c>
      <c r="E512" s="46">
        <v>44216</v>
      </c>
      <c r="F512" s="68">
        <f t="shared" si="17"/>
        <v>44946</v>
      </c>
      <c r="G512" s="38" t="str">
        <f t="shared" ca="1" si="16"/>
        <v>OK</v>
      </c>
      <c r="H512" s="48" t="s">
        <v>28</v>
      </c>
      <c r="I512" s="48" t="s">
        <v>378</v>
      </c>
      <c r="J512" s="48" t="s">
        <v>211</v>
      </c>
      <c r="K512" s="48" t="s">
        <v>210</v>
      </c>
      <c r="L512" s="48">
        <v>46225</v>
      </c>
      <c r="M512" s="48" t="s">
        <v>1845</v>
      </c>
      <c r="N512" s="40" t="s">
        <v>186</v>
      </c>
      <c r="O512" s="28"/>
      <c r="P512" s="64"/>
      <c r="Q512" s="64"/>
      <c r="R512" s="64"/>
    </row>
    <row r="513" spans="1:18" ht="15.75">
      <c r="A513" s="75"/>
      <c r="B513" s="57" t="s">
        <v>852</v>
      </c>
      <c r="C513" s="79">
        <v>42916</v>
      </c>
      <c r="D513" s="69">
        <v>42915</v>
      </c>
      <c r="E513" s="33">
        <v>44369</v>
      </c>
      <c r="F513" s="68">
        <f t="shared" si="17"/>
        <v>45099</v>
      </c>
      <c r="G513" s="80" t="str">
        <f t="shared" ca="1" si="16"/>
        <v>OK</v>
      </c>
      <c r="H513" s="71" t="s">
        <v>367</v>
      </c>
      <c r="I513" s="34" t="s">
        <v>1589</v>
      </c>
      <c r="J513" s="43" t="s">
        <v>211</v>
      </c>
      <c r="K513" s="32" t="s">
        <v>210</v>
      </c>
      <c r="L513" s="34">
        <v>46278</v>
      </c>
      <c r="M513" s="81" t="s">
        <v>1870</v>
      </c>
      <c r="N513" s="82" t="s">
        <v>853</v>
      </c>
      <c r="O513" s="17"/>
      <c r="P513" s="64"/>
      <c r="Q513" s="64"/>
      <c r="R513" s="64"/>
    </row>
    <row r="514" spans="1:18">
      <c r="A514" s="31"/>
      <c r="B514" s="32" t="s">
        <v>501</v>
      </c>
      <c r="C514" s="33">
        <v>41922</v>
      </c>
      <c r="D514" s="37">
        <v>41921</v>
      </c>
      <c r="E514" s="33">
        <v>44461</v>
      </c>
      <c r="F514" s="69">
        <f t="shared" si="17"/>
        <v>45191</v>
      </c>
      <c r="G514" s="65" t="str">
        <f t="shared" ref="G514:G562" ca="1" si="18">IF(B514="","",IF(F514&lt;TODAY(),"Expired","OK"))</f>
        <v>OK</v>
      </c>
      <c r="H514" s="35" t="str">
        <f>"Planned Environment Associates, Inc."</f>
        <v>Planned Environment Associates, Inc.</v>
      </c>
      <c r="I514" s="35" t="str">
        <f>"453 Bellflower Dr."</f>
        <v>453 Bellflower Dr.</v>
      </c>
      <c r="J514" s="35" t="str">
        <f>"Valparaiso"</f>
        <v>Valparaiso</v>
      </c>
      <c r="K514" s="35" t="str">
        <f>"IN"</f>
        <v>IN</v>
      </c>
      <c r="L514" s="35" t="str">
        <f>"46383"</f>
        <v>46383</v>
      </c>
      <c r="M514" s="48" t="s">
        <v>1059</v>
      </c>
      <c r="N514" s="40" t="s">
        <v>1060</v>
      </c>
      <c r="O514" s="28"/>
      <c r="P514" s="64"/>
      <c r="Q514" s="64"/>
      <c r="R514" s="64"/>
    </row>
    <row r="515" spans="1:18">
      <c r="A515" s="31"/>
      <c r="B515" s="32" t="s">
        <v>700</v>
      </c>
      <c r="C515" s="33">
        <v>42580</v>
      </c>
      <c r="D515" s="37">
        <v>42579</v>
      </c>
      <c r="E515" s="33">
        <v>43845</v>
      </c>
      <c r="F515" s="68">
        <f t="shared" si="17"/>
        <v>44576</v>
      </c>
      <c r="G515" s="51" t="str">
        <f t="shared" ca="1" si="18"/>
        <v>OK</v>
      </c>
      <c r="H515" s="61" t="s">
        <v>137</v>
      </c>
      <c r="I515" s="38" t="s">
        <v>55</v>
      </c>
      <c r="J515" s="38" t="s">
        <v>211</v>
      </c>
      <c r="K515" s="48" t="s">
        <v>210</v>
      </c>
      <c r="L515" s="48">
        <v>46204</v>
      </c>
      <c r="M515" s="34"/>
      <c r="N515" s="39" t="s">
        <v>701</v>
      </c>
      <c r="P515" s="64"/>
      <c r="Q515" s="64"/>
      <c r="R515" s="64"/>
    </row>
    <row r="516" spans="1:18">
      <c r="A516" s="31"/>
      <c r="B516" s="32" t="s">
        <v>1694</v>
      </c>
      <c r="C516" s="33">
        <v>44133</v>
      </c>
      <c r="D516" s="37">
        <v>44132</v>
      </c>
      <c r="E516" s="33"/>
      <c r="F516" s="37">
        <f t="shared" si="17"/>
        <v>44862</v>
      </c>
      <c r="G516" s="31" t="str">
        <f t="shared" ca="1" si="18"/>
        <v>OK</v>
      </c>
      <c r="H516" s="53" t="s">
        <v>1794</v>
      </c>
      <c r="I516" s="34" t="s">
        <v>1795</v>
      </c>
      <c r="J516" s="43" t="s">
        <v>443</v>
      </c>
      <c r="K516" s="32" t="s">
        <v>210</v>
      </c>
      <c r="L516" s="34">
        <v>47130</v>
      </c>
      <c r="M516" s="34" t="s">
        <v>1796</v>
      </c>
      <c r="N516" s="105" t="s">
        <v>1745</v>
      </c>
      <c r="O516" s="28"/>
      <c r="P516" s="64"/>
      <c r="Q516" s="64"/>
      <c r="R516" s="64"/>
    </row>
    <row r="517" spans="1:18">
      <c r="A517" s="31"/>
      <c r="B517" s="52" t="s">
        <v>126</v>
      </c>
      <c r="C517" s="46">
        <v>41002</v>
      </c>
      <c r="D517" s="46">
        <v>38751</v>
      </c>
      <c r="E517" s="46">
        <v>44090</v>
      </c>
      <c r="F517" s="68">
        <f t="shared" si="17"/>
        <v>44820</v>
      </c>
      <c r="G517" s="38" t="str">
        <f t="shared" ca="1" si="18"/>
        <v>OK</v>
      </c>
      <c r="H517" s="38" t="s">
        <v>135</v>
      </c>
      <c r="I517" s="36" t="str">
        <f>"8790 Purdue Road"</f>
        <v>8790 Purdue Road</v>
      </c>
      <c r="J517" s="38" t="s">
        <v>211</v>
      </c>
      <c r="K517" s="48" t="s">
        <v>210</v>
      </c>
      <c r="L517" s="38">
        <v>46278</v>
      </c>
      <c r="M517" s="38" t="s">
        <v>131</v>
      </c>
      <c r="N517" s="41" t="s">
        <v>132</v>
      </c>
      <c r="O517" s="64"/>
      <c r="P517" s="64"/>
      <c r="Q517" s="64"/>
      <c r="R517" s="64"/>
    </row>
    <row r="518" spans="1:18">
      <c r="A518" s="31"/>
      <c r="B518" s="32" t="s">
        <v>1401</v>
      </c>
      <c r="C518" s="33">
        <v>43727</v>
      </c>
      <c r="D518" s="37">
        <v>43726</v>
      </c>
      <c r="E518" s="33">
        <v>44369</v>
      </c>
      <c r="F518" s="69">
        <f t="shared" si="17"/>
        <v>45099</v>
      </c>
      <c r="G518" s="51" t="str">
        <f t="shared" ca="1" si="18"/>
        <v>OK</v>
      </c>
      <c r="H518" s="34" t="s">
        <v>522</v>
      </c>
      <c r="I518" s="48" t="s">
        <v>611</v>
      </c>
      <c r="J518" s="43" t="s">
        <v>211</v>
      </c>
      <c r="K518" s="32" t="s">
        <v>210</v>
      </c>
      <c r="L518" s="34">
        <v>46140</v>
      </c>
      <c r="M518" s="34" t="s">
        <v>1093</v>
      </c>
      <c r="N518" s="39" t="s">
        <v>1402</v>
      </c>
      <c r="O518" s="28"/>
      <c r="P518" s="64"/>
      <c r="Q518" s="64"/>
      <c r="R518" s="64"/>
    </row>
    <row r="519" spans="1:18">
      <c r="A519" s="31"/>
      <c r="B519" s="32" t="s">
        <v>1695</v>
      </c>
      <c r="C519" s="33">
        <v>44133</v>
      </c>
      <c r="D519" s="37">
        <v>44132</v>
      </c>
      <c r="E519" s="33"/>
      <c r="F519" s="37">
        <f t="shared" si="17"/>
        <v>44862</v>
      </c>
      <c r="G519" s="31" t="str">
        <f t="shared" ca="1" si="18"/>
        <v>OK</v>
      </c>
      <c r="H519" s="53" t="s">
        <v>1174</v>
      </c>
      <c r="I519" s="34" t="s">
        <v>1767</v>
      </c>
      <c r="J519" s="43" t="s">
        <v>211</v>
      </c>
      <c r="K519" s="32" t="s">
        <v>210</v>
      </c>
      <c r="L519" s="34">
        <v>46225</v>
      </c>
      <c r="M519" s="34" t="s">
        <v>1768</v>
      </c>
      <c r="N519" s="105" t="s">
        <v>1746</v>
      </c>
    </row>
    <row r="520" spans="1:18">
      <c r="A520" s="31"/>
      <c r="B520" s="44" t="s">
        <v>5</v>
      </c>
      <c r="C520" s="46">
        <v>41002</v>
      </c>
      <c r="D520" s="46">
        <v>40255</v>
      </c>
      <c r="E520" s="33">
        <v>44369</v>
      </c>
      <c r="F520" s="68">
        <f t="shared" si="17"/>
        <v>45099</v>
      </c>
      <c r="G520" s="38" t="str">
        <f t="shared" ca="1" si="18"/>
        <v>OK</v>
      </c>
      <c r="H520" s="38" t="s">
        <v>8</v>
      </c>
      <c r="I520" s="38" t="s">
        <v>965</v>
      </c>
      <c r="J520" s="38" t="s">
        <v>294</v>
      </c>
      <c r="K520" s="48" t="s">
        <v>226</v>
      </c>
      <c r="L520" s="48">
        <v>60606</v>
      </c>
      <c r="M520" s="38" t="s">
        <v>966</v>
      </c>
      <c r="N520" s="41" t="s">
        <v>14</v>
      </c>
      <c r="O520" s="64"/>
    </row>
    <row r="521" spans="1:18">
      <c r="A521" s="31"/>
      <c r="B521" s="32" t="s">
        <v>2004</v>
      </c>
      <c r="C521" s="33">
        <v>44498</v>
      </c>
      <c r="D521" s="37">
        <v>44497</v>
      </c>
      <c r="E521" s="33"/>
      <c r="F521" s="46">
        <f t="shared" si="17"/>
        <v>45227</v>
      </c>
      <c r="G521" s="80" t="str">
        <f t="shared" ca="1" si="18"/>
        <v>OK</v>
      </c>
      <c r="H521" s="53" t="s">
        <v>52</v>
      </c>
      <c r="I521" s="34" t="s">
        <v>1424</v>
      </c>
      <c r="J521" s="34" t="s">
        <v>211</v>
      </c>
      <c r="K521" s="48" t="s">
        <v>210</v>
      </c>
      <c r="L521" s="34">
        <v>46240</v>
      </c>
      <c r="M521" s="34"/>
      <c r="N521" s="29" t="s">
        <v>2084</v>
      </c>
      <c r="O521" s="64"/>
    </row>
    <row r="522" spans="1:18">
      <c r="A522" s="31"/>
      <c r="B522" s="32" t="s">
        <v>2005</v>
      </c>
      <c r="C522" s="33">
        <v>44498</v>
      </c>
      <c r="D522" s="37">
        <v>44497</v>
      </c>
      <c r="E522" s="33"/>
      <c r="F522" s="46">
        <f t="shared" si="17"/>
        <v>45227</v>
      </c>
      <c r="G522" s="80" t="str">
        <f t="shared" ca="1" si="18"/>
        <v>OK</v>
      </c>
      <c r="H522" s="53" t="s">
        <v>373</v>
      </c>
      <c r="I522" s="53" t="s">
        <v>1101</v>
      </c>
      <c r="J522" s="54" t="s">
        <v>1102</v>
      </c>
      <c r="K522" s="45" t="s">
        <v>210</v>
      </c>
      <c r="L522" s="34">
        <v>46038</v>
      </c>
      <c r="M522" s="53" t="s">
        <v>2149</v>
      </c>
      <c r="N522" s="39" t="s">
        <v>2085</v>
      </c>
    </row>
    <row r="523" spans="1:18">
      <c r="A523" s="31"/>
      <c r="B523" s="32" t="s">
        <v>2024</v>
      </c>
      <c r="C523" s="33">
        <v>44498</v>
      </c>
      <c r="D523" s="37">
        <v>44497</v>
      </c>
      <c r="E523" s="33"/>
      <c r="F523" s="46">
        <f t="shared" si="17"/>
        <v>45227</v>
      </c>
      <c r="G523" s="80" t="str">
        <f t="shared" ca="1" si="18"/>
        <v>OK</v>
      </c>
      <c r="H523" s="53" t="s">
        <v>181</v>
      </c>
      <c r="I523" s="38" t="s">
        <v>290</v>
      </c>
      <c r="J523" s="48" t="s">
        <v>211</v>
      </c>
      <c r="K523" s="48" t="s">
        <v>210</v>
      </c>
      <c r="L523" s="48">
        <v>46254</v>
      </c>
      <c r="M523" s="34"/>
      <c r="N523" s="29" t="s">
        <v>2103</v>
      </c>
      <c r="O523" s="28"/>
    </row>
    <row r="524" spans="1:18">
      <c r="A524" s="31"/>
      <c r="B524" s="45" t="s">
        <v>447</v>
      </c>
      <c r="C524" s="46">
        <v>41320</v>
      </c>
      <c r="D524" s="46">
        <v>41319</v>
      </c>
      <c r="E524" s="46">
        <v>43495</v>
      </c>
      <c r="F524" s="68">
        <f t="shared" si="17"/>
        <v>44226</v>
      </c>
      <c r="G524" s="38" t="str">
        <f t="shared" ca="1" si="18"/>
        <v>Expired</v>
      </c>
      <c r="H524" s="48" t="s">
        <v>449</v>
      </c>
      <c r="I524" s="48" t="s">
        <v>1161</v>
      </c>
      <c r="J524" s="48" t="s">
        <v>219</v>
      </c>
      <c r="K524" s="48" t="s">
        <v>210</v>
      </c>
      <c r="L524" s="48">
        <v>46516</v>
      </c>
      <c r="M524" s="48" t="s">
        <v>220</v>
      </c>
      <c r="N524" s="40" t="s">
        <v>448</v>
      </c>
      <c r="O524" s="64"/>
    </row>
    <row r="525" spans="1:18">
      <c r="A525" s="31"/>
      <c r="B525" s="45" t="s">
        <v>1942</v>
      </c>
      <c r="C525" s="33">
        <v>43362</v>
      </c>
      <c r="D525" s="37">
        <v>43361</v>
      </c>
      <c r="E525" s="33">
        <v>44461</v>
      </c>
      <c r="F525" s="68">
        <f t="shared" si="17"/>
        <v>45191</v>
      </c>
      <c r="G525" s="51" t="str">
        <f t="shared" ca="1" si="18"/>
        <v>OK</v>
      </c>
      <c r="H525" s="48" t="s">
        <v>154</v>
      </c>
      <c r="I525" s="34" t="s">
        <v>103</v>
      </c>
      <c r="J525" s="43" t="s">
        <v>143</v>
      </c>
      <c r="K525" s="32" t="s">
        <v>210</v>
      </c>
      <c r="L525" s="34">
        <v>47274</v>
      </c>
      <c r="M525" s="34" t="s">
        <v>1127</v>
      </c>
      <c r="N525" s="39" t="s">
        <v>1943</v>
      </c>
      <c r="O525" s="64"/>
    </row>
    <row r="526" spans="1:18">
      <c r="A526" s="31"/>
      <c r="B526" s="45" t="s">
        <v>287</v>
      </c>
      <c r="C526" s="46">
        <v>41444</v>
      </c>
      <c r="D526" s="46">
        <v>37511</v>
      </c>
      <c r="E526" s="46">
        <v>44216</v>
      </c>
      <c r="F526" s="68">
        <f t="shared" si="17"/>
        <v>44946</v>
      </c>
      <c r="G526" s="38" t="str">
        <f t="shared" ca="1" si="18"/>
        <v>OK</v>
      </c>
      <c r="H526" s="48" t="s">
        <v>240</v>
      </c>
      <c r="I526" s="48" t="s">
        <v>273</v>
      </c>
      <c r="J526" s="48" t="s">
        <v>211</v>
      </c>
      <c r="K526" s="48" t="s">
        <v>210</v>
      </c>
      <c r="L526" s="48">
        <v>46240</v>
      </c>
      <c r="M526" s="48" t="s">
        <v>241</v>
      </c>
      <c r="N526" s="40" t="s">
        <v>288</v>
      </c>
      <c r="O526" s="64"/>
    </row>
    <row r="527" spans="1:18">
      <c r="A527" s="31"/>
      <c r="B527" s="32" t="s">
        <v>1403</v>
      </c>
      <c r="C527" s="33">
        <v>43727</v>
      </c>
      <c r="D527" s="37">
        <v>43726</v>
      </c>
      <c r="E527" s="33"/>
      <c r="F527" s="69">
        <f t="shared" si="17"/>
        <v>44457</v>
      </c>
      <c r="G527" s="51" t="str">
        <f t="shared" ca="1" si="18"/>
        <v>Expired</v>
      </c>
      <c r="H527" s="34" t="s">
        <v>198</v>
      </c>
      <c r="I527" s="34" t="s">
        <v>1377</v>
      </c>
      <c r="J527" s="43" t="s">
        <v>211</v>
      </c>
      <c r="K527" s="32" t="s">
        <v>210</v>
      </c>
      <c r="L527" s="34">
        <v>46204</v>
      </c>
      <c r="M527" s="34" t="s">
        <v>1378</v>
      </c>
      <c r="N527" s="39" t="s">
        <v>1404</v>
      </c>
    </row>
    <row r="528" spans="1:18">
      <c r="A528" s="75"/>
      <c r="B528" s="57" t="s">
        <v>254</v>
      </c>
      <c r="C528" s="68">
        <v>41002</v>
      </c>
      <c r="D528" s="68">
        <v>37672</v>
      </c>
      <c r="E528" s="33">
        <v>44369</v>
      </c>
      <c r="F528" s="68">
        <f t="shared" si="17"/>
        <v>45099</v>
      </c>
      <c r="G528" s="58" t="str">
        <f t="shared" ca="1" si="18"/>
        <v>OK</v>
      </c>
      <c r="H528" s="71" t="s">
        <v>367</v>
      </c>
      <c r="I528" s="71" t="s">
        <v>368</v>
      </c>
      <c r="J528" s="71" t="s">
        <v>369</v>
      </c>
      <c r="K528" s="71" t="s">
        <v>226</v>
      </c>
      <c r="L528" s="71">
        <v>62703</v>
      </c>
      <c r="M528" s="71" t="s">
        <v>370</v>
      </c>
      <c r="N528" s="84" t="s">
        <v>385</v>
      </c>
      <c r="O528" s="64"/>
    </row>
    <row r="529" spans="1:18">
      <c r="A529" s="31"/>
      <c r="B529" s="44" t="s">
        <v>27</v>
      </c>
      <c r="C529" s="46">
        <v>41002</v>
      </c>
      <c r="D529" s="46">
        <v>39200</v>
      </c>
      <c r="E529" s="33">
        <v>43845</v>
      </c>
      <c r="F529" s="68">
        <f t="shared" si="17"/>
        <v>44576</v>
      </c>
      <c r="G529" s="38" t="str">
        <f t="shared" ca="1" si="18"/>
        <v>OK</v>
      </c>
      <c r="H529" s="31" t="str">
        <f>"Parsons Brinckerhoff"</f>
        <v>Parsons Brinckerhoff</v>
      </c>
      <c r="I529" s="31" t="str">
        <f>"30 North LaSalle Street, Suite 4200"</f>
        <v>30 North LaSalle Street, Suite 4200</v>
      </c>
      <c r="J529" s="31" t="str">
        <f>"Chicago"</f>
        <v>Chicago</v>
      </c>
      <c r="K529" s="31" t="str">
        <f>"IL"</f>
        <v>IL</v>
      </c>
      <c r="L529" s="31" t="str">
        <f>"60602"</f>
        <v>60602</v>
      </c>
      <c r="M529" s="38" t="s">
        <v>68</v>
      </c>
      <c r="N529" s="41" t="s">
        <v>35</v>
      </c>
      <c r="O529" s="64"/>
    </row>
    <row r="530" spans="1:18">
      <c r="A530" s="31"/>
      <c r="B530" s="32" t="s">
        <v>1696</v>
      </c>
      <c r="C530" s="33">
        <v>44133</v>
      </c>
      <c r="D530" s="37">
        <v>44132</v>
      </c>
      <c r="E530" s="33"/>
      <c r="F530" s="37">
        <f t="shared" si="17"/>
        <v>44862</v>
      </c>
      <c r="G530" s="31" t="str">
        <f t="shared" ca="1" si="18"/>
        <v>OK</v>
      </c>
      <c r="H530" s="53" t="s">
        <v>52</v>
      </c>
      <c r="I530" s="34" t="s">
        <v>1424</v>
      </c>
      <c r="J530" s="43" t="s">
        <v>211</v>
      </c>
      <c r="K530" s="32" t="s">
        <v>210</v>
      </c>
      <c r="L530" s="34">
        <v>46240</v>
      </c>
      <c r="M530" s="34" t="s">
        <v>279</v>
      </c>
      <c r="N530" s="105" t="s">
        <v>1747</v>
      </c>
      <c r="O530" s="28"/>
    </row>
    <row r="531" spans="1:18">
      <c r="A531" s="31"/>
      <c r="B531" s="32" t="s">
        <v>2006</v>
      </c>
      <c r="C531" s="33">
        <v>44498</v>
      </c>
      <c r="D531" s="37">
        <v>44497</v>
      </c>
      <c r="E531" s="33"/>
      <c r="F531" s="46">
        <f t="shared" si="17"/>
        <v>45227</v>
      </c>
      <c r="G531" s="80" t="str">
        <f t="shared" ca="1" si="18"/>
        <v>OK</v>
      </c>
      <c r="H531" s="53" t="s">
        <v>351</v>
      </c>
      <c r="I531" s="52" t="s">
        <v>1075</v>
      </c>
      <c r="J531" s="48" t="s">
        <v>211</v>
      </c>
      <c r="K531" s="48" t="s">
        <v>210</v>
      </c>
      <c r="L531" s="48">
        <v>46240</v>
      </c>
      <c r="M531" s="53" t="s">
        <v>260</v>
      </c>
      <c r="N531" s="39" t="s">
        <v>2086</v>
      </c>
      <c r="O531" s="28"/>
    </row>
    <row r="532" spans="1:18">
      <c r="A532" s="31"/>
      <c r="B532" s="32" t="s">
        <v>1408</v>
      </c>
      <c r="C532" s="33">
        <v>43727</v>
      </c>
      <c r="D532" s="46" t="s">
        <v>698</v>
      </c>
      <c r="E532" s="46">
        <v>43727</v>
      </c>
      <c r="F532" s="68">
        <f t="shared" si="17"/>
        <v>44458</v>
      </c>
      <c r="G532" s="38" t="str">
        <f t="shared" ca="1" si="18"/>
        <v>Expired</v>
      </c>
      <c r="H532" s="34" t="s">
        <v>8</v>
      </c>
      <c r="I532" s="34" t="s">
        <v>1371</v>
      </c>
      <c r="J532" s="43" t="s">
        <v>1372</v>
      </c>
      <c r="K532" s="32" t="s">
        <v>232</v>
      </c>
      <c r="L532" s="34">
        <v>40513</v>
      </c>
      <c r="M532" s="34" t="s">
        <v>1374</v>
      </c>
      <c r="N532" s="39" t="s">
        <v>1409</v>
      </c>
      <c r="O532" s="28"/>
    </row>
    <row r="533" spans="1:18">
      <c r="A533" s="31"/>
      <c r="B533" s="32" t="s">
        <v>2007</v>
      </c>
      <c r="C533" s="33">
        <v>44498</v>
      </c>
      <c r="D533" s="37">
        <v>44497</v>
      </c>
      <c r="E533" s="33"/>
      <c r="F533" s="46">
        <f t="shared" ref="F533:F562" si="19">IF(B533="","",IF(E533="",DATE(YEAR(D533)+2,MONTH(D533),DAY(D533)),DATE(YEAR(E533)+2,MONTH(E533),DAY(E533))))</f>
        <v>45227</v>
      </c>
      <c r="G533" s="80" t="str">
        <f t="shared" ca="1" si="18"/>
        <v>OK</v>
      </c>
      <c r="H533" s="53" t="s">
        <v>367</v>
      </c>
      <c r="I533" s="53" t="s">
        <v>1589</v>
      </c>
      <c r="J533" s="54" t="s">
        <v>211</v>
      </c>
      <c r="K533" s="32" t="s">
        <v>210</v>
      </c>
      <c r="L533" s="34">
        <v>46278</v>
      </c>
      <c r="M533" s="53" t="s">
        <v>2150</v>
      </c>
      <c r="N533" s="29" t="s">
        <v>2087</v>
      </c>
      <c r="O533" s="28"/>
    </row>
    <row r="534" spans="1:18">
      <c r="A534" s="31"/>
      <c r="B534" s="45" t="s">
        <v>854</v>
      </c>
      <c r="C534" s="33">
        <v>42916</v>
      </c>
      <c r="D534" s="37">
        <v>42915</v>
      </c>
      <c r="E534" s="79">
        <v>44000</v>
      </c>
      <c r="F534" s="68">
        <f t="shared" si="19"/>
        <v>44730</v>
      </c>
      <c r="G534" s="51" t="str">
        <f t="shared" ca="1" si="18"/>
        <v>OK</v>
      </c>
      <c r="H534" s="81" t="s">
        <v>698</v>
      </c>
      <c r="I534" s="81" t="s">
        <v>698</v>
      </c>
      <c r="J534" s="81" t="s">
        <v>698</v>
      </c>
      <c r="K534" s="81" t="s">
        <v>698</v>
      </c>
      <c r="L534" s="81" t="s">
        <v>698</v>
      </c>
      <c r="M534" s="53"/>
      <c r="N534" s="39"/>
      <c r="O534" s="64"/>
    </row>
    <row r="535" spans="1:18">
      <c r="A535" s="31"/>
      <c r="B535" s="32" t="s">
        <v>1251</v>
      </c>
      <c r="C535" s="33">
        <v>43601</v>
      </c>
      <c r="D535" s="46">
        <v>43726</v>
      </c>
      <c r="E535" s="33">
        <v>44461</v>
      </c>
      <c r="F535" s="46">
        <f t="shared" si="19"/>
        <v>45191</v>
      </c>
      <c r="G535" s="51" t="str">
        <f t="shared" ca="1" si="18"/>
        <v>OK</v>
      </c>
      <c r="H535" s="38" t="s">
        <v>1842</v>
      </c>
      <c r="I535" s="34" t="s">
        <v>1325</v>
      </c>
      <c r="J535" s="43" t="s">
        <v>211</v>
      </c>
      <c r="K535" s="32" t="s">
        <v>210</v>
      </c>
      <c r="L535" s="34">
        <v>46240</v>
      </c>
      <c r="M535" s="34" t="s">
        <v>1326</v>
      </c>
      <c r="N535" s="39" t="s">
        <v>1324</v>
      </c>
      <c r="O535" s="28"/>
      <c r="P535" s="64"/>
      <c r="Q535" s="64"/>
      <c r="R535" s="64"/>
    </row>
    <row r="536" spans="1:18">
      <c r="A536" s="31"/>
      <c r="B536" s="45" t="s">
        <v>331</v>
      </c>
      <c r="C536" s="46">
        <v>42668</v>
      </c>
      <c r="D536" s="46">
        <v>38576</v>
      </c>
      <c r="E536" s="79">
        <v>44000</v>
      </c>
      <c r="F536" s="68">
        <f t="shared" si="19"/>
        <v>44730</v>
      </c>
      <c r="G536" s="38" t="str">
        <f t="shared" ca="1" si="18"/>
        <v>OK</v>
      </c>
      <c r="H536" s="38" t="s">
        <v>351</v>
      </c>
      <c r="I536" s="52" t="s">
        <v>1075</v>
      </c>
      <c r="J536" s="48" t="s">
        <v>211</v>
      </c>
      <c r="K536" s="48" t="s">
        <v>210</v>
      </c>
      <c r="L536" s="48">
        <v>46240</v>
      </c>
      <c r="M536" s="48" t="s">
        <v>260</v>
      </c>
      <c r="N536" s="40" t="s">
        <v>401</v>
      </c>
    </row>
    <row r="537" spans="1:18">
      <c r="A537" s="31"/>
      <c r="B537" s="32" t="s">
        <v>1697</v>
      </c>
      <c r="C537" s="33">
        <v>44133</v>
      </c>
      <c r="D537" s="37">
        <v>44132</v>
      </c>
      <c r="E537" s="33"/>
      <c r="F537" s="37">
        <f t="shared" si="19"/>
        <v>44862</v>
      </c>
      <c r="G537" s="31" t="str">
        <f t="shared" ca="1" si="18"/>
        <v>OK</v>
      </c>
      <c r="H537" s="53" t="s">
        <v>1512</v>
      </c>
      <c r="I537" s="34" t="s">
        <v>1621</v>
      </c>
      <c r="J537" s="43" t="s">
        <v>387</v>
      </c>
      <c r="K537" s="32" t="s">
        <v>309</v>
      </c>
      <c r="L537" s="34">
        <v>46825</v>
      </c>
      <c r="M537" s="34" t="s">
        <v>1622</v>
      </c>
      <c r="N537" s="105" t="s">
        <v>1748</v>
      </c>
      <c r="O537" s="64"/>
    </row>
    <row r="538" spans="1:18">
      <c r="A538" s="31"/>
      <c r="B538" s="32" t="s">
        <v>2008</v>
      </c>
      <c r="C538" s="34" t="s">
        <v>698</v>
      </c>
      <c r="D538" s="37">
        <v>44497</v>
      </c>
      <c r="E538" s="33"/>
      <c r="F538" s="46">
        <f t="shared" si="19"/>
        <v>45227</v>
      </c>
      <c r="G538" s="80" t="str">
        <f t="shared" ca="1" si="18"/>
        <v>OK</v>
      </c>
      <c r="H538" s="53" t="s">
        <v>367</v>
      </c>
      <c r="I538" s="53" t="s">
        <v>1167</v>
      </c>
      <c r="J538" s="54" t="s">
        <v>369</v>
      </c>
      <c r="K538" s="45" t="s">
        <v>226</v>
      </c>
      <c r="L538" s="34">
        <v>62703</v>
      </c>
      <c r="M538" s="53" t="s">
        <v>2151</v>
      </c>
      <c r="N538" s="29" t="s">
        <v>2088</v>
      </c>
    </row>
    <row r="539" spans="1:18">
      <c r="A539" s="31"/>
      <c r="B539" s="32" t="s">
        <v>502</v>
      </c>
      <c r="C539" s="33">
        <v>43362</v>
      </c>
      <c r="D539" s="37">
        <v>43361</v>
      </c>
      <c r="E539" s="33">
        <v>44090</v>
      </c>
      <c r="F539" s="68">
        <f t="shared" si="19"/>
        <v>44820</v>
      </c>
      <c r="G539" s="65" t="str">
        <f t="shared" ca="1" si="18"/>
        <v>OK</v>
      </c>
      <c r="H539" s="61" t="s">
        <v>488</v>
      </c>
      <c r="I539" s="61" t="s">
        <v>489</v>
      </c>
      <c r="J539" s="61" t="s">
        <v>490</v>
      </c>
      <c r="K539" s="61" t="s">
        <v>535</v>
      </c>
      <c r="L539" s="61">
        <v>85008</v>
      </c>
      <c r="M539" s="48"/>
      <c r="N539" s="40" t="s">
        <v>503</v>
      </c>
      <c r="O539" s="62"/>
    </row>
    <row r="540" spans="1:18">
      <c r="A540" s="31"/>
      <c r="B540" s="32" t="s">
        <v>684</v>
      </c>
      <c r="C540" s="34" t="s">
        <v>698</v>
      </c>
      <c r="D540" s="37">
        <v>42667</v>
      </c>
      <c r="E540" s="33">
        <v>44461</v>
      </c>
      <c r="F540" s="68">
        <f t="shared" si="19"/>
        <v>45191</v>
      </c>
      <c r="G540" s="51" t="str">
        <f t="shared" ca="1" si="18"/>
        <v>OK</v>
      </c>
      <c r="H540" s="38" t="s">
        <v>9</v>
      </c>
      <c r="I540" s="53" t="s">
        <v>2146</v>
      </c>
      <c r="J540" s="38" t="s">
        <v>17</v>
      </c>
      <c r="K540" s="48" t="s">
        <v>210</v>
      </c>
      <c r="L540" s="48">
        <v>46350</v>
      </c>
      <c r="M540" s="34" t="s">
        <v>685</v>
      </c>
      <c r="N540" s="39" t="s">
        <v>686</v>
      </c>
      <c r="O540" s="64"/>
    </row>
    <row r="541" spans="1:18">
      <c r="B541" s="44" t="s">
        <v>320</v>
      </c>
      <c r="C541" s="46">
        <v>41444</v>
      </c>
      <c r="D541" s="46">
        <v>39681</v>
      </c>
      <c r="E541" s="46">
        <v>44216</v>
      </c>
      <c r="F541" s="68">
        <f t="shared" si="19"/>
        <v>44946</v>
      </c>
      <c r="G541" s="51" t="str">
        <f t="shared" ca="1" si="18"/>
        <v>OK</v>
      </c>
      <c r="H541" s="38" t="s">
        <v>402</v>
      </c>
      <c r="I541" s="38" t="s">
        <v>403</v>
      </c>
      <c r="J541" s="38" t="s">
        <v>360</v>
      </c>
      <c r="K541" s="48" t="s">
        <v>210</v>
      </c>
      <c r="L541" s="48">
        <v>46077</v>
      </c>
      <c r="M541" s="38" t="s">
        <v>1841</v>
      </c>
      <c r="N541" s="41" t="s">
        <v>404</v>
      </c>
      <c r="O541" s="64"/>
      <c r="P541" s="64"/>
      <c r="Q541" s="64"/>
      <c r="R541" s="64"/>
    </row>
    <row r="542" spans="1:18" ht="15">
      <c r="A542" s="31"/>
      <c r="B542" s="32" t="s">
        <v>1568</v>
      </c>
      <c r="C542" s="33">
        <v>44035</v>
      </c>
      <c r="D542" s="37">
        <v>44034</v>
      </c>
      <c r="E542" s="33"/>
      <c r="F542" s="46">
        <f t="shared" si="19"/>
        <v>44764</v>
      </c>
      <c r="G542" s="80" t="str">
        <f t="shared" ca="1" si="18"/>
        <v>OK</v>
      </c>
      <c r="H542" s="101" t="s">
        <v>418</v>
      </c>
      <c r="I542" s="34" t="s">
        <v>1604</v>
      </c>
      <c r="J542" s="43" t="s">
        <v>211</v>
      </c>
      <c r="K542" s="32" t="s">
        <v>210</v>
      </c>
      <c r="L542" s="34">
        <v>46234</v>
      </c>
      <c r="M542" s="34"/>
      <c r="N542" s="105" t="s">
        <v>1649</v>
      </c>
      <c r="O542" s="20"/>
      <c r="P542" s="64"/>
      <c r="Q542" s="64"/>
      <c r="R542" s="64"/>
    </row>
    <row r="543" spans="1:18">
      <c r="A543" s="31"/>
      <c r="B543" s="32" t="s">
        <v>919</v>
      </c>
      <c r="C543" s="33">
        <v>44133</v>
      </c>
      <c r="D543" s="37">
        <v>43025</v>
      </c>
      <c r="E543" s="33">
        <v>44133</v>
      </c>
      <c r="F543" s="68">
        <f t="shared" si="19"/>
        <v>44863</v>
      </c>
      <c r="G543" s="38" t="str">
        <f t="shared" ca="1" si="18"/>
        <v>OK</v>
      </c>
      <c r="H543" s="34" t="s">
        <v>680</v>
      </c>
      <c r="I543" s="34" t="s">
        <v>1799</v>
      </c>
      <c r="J543" s="43" t="s">
        <v>1800</v>
      </c>
      <c r="K543" s="32" t="s">
        <v>226</v>
      </c>
      <c r="L543" s="34">
        <v>60018</v>
      </c>
      <c r="M543" s="34" t="s">
        <v>920</v>
      </c>
      <c r="N543" s="39" t="s">
        <v>921</v>
      </c>
      <c r="O543" s="64"/>
      <c r="P543" s="64"/>
      <c r="Q543" s="64"/>
      <c r="R543" s="64"/>
    </row>
    <row r="544" spans="1:18">
      <c r="A544" s="31"/>
      <c r="B544" s="32" t="s">
        <v>644</v>
      </c>
      <c r="C544" s="34" t="s">
        <v>698</v>
      </c>
      <c r="D544" s="37">
        <v>42485</v>
      </c>
      <c r="E544" s="33">
        <v>44090</v>
      </c>
      <c r="F544" s="68">
        <f t="shared" si="19"/>
        <v>44820</v>
      </c>
      <c r="G544" s="51" t="str">
        <f t="shared" ca="1" si="18"/>
        <v>OK</v>
      </c>
      <c r="H544" s="34" t="s">
        <v>664</v>
      </c>
      <c r="I544" s="34" t="s">
        <v>665</v>
      </c>
      <c r="J544" s="34" t="s">
        <v>387</v>
      </c>
      <c r="K544" s="48" t="s">
        <v>210</v>
      </c>
      <c r="L544" s="34">
        <v>46818</v>
      </c>
      <c r="M544" s="34"/>
      <c r="N544" s="39" t="s">
        <v>671</v>
      </c>
      <c r="O544" s="64"/>
      <c r="P544" s="64"/>
      <c r="Q544" s="64"/>
      <c r="R544" s="64"/>
    </row>
    <row r="545" spans="1:15" ht="15">
      <c r="A545" s="31"/>
      <c r="B545" s="32" t="s">
        <v>768</v>
      </c>
      <c r="C545" s="33">
        <v>42668</v>
      </c>
      <c r="D545" s="37">
        <v>42667</v>
      </c>
      <c r="E545" s="33">
        <v>44090</v>
      </c>
      <c r="F545" s="68">
        <f t="shared" si="19"/>
        <v>44820</v>
      </c>
      <c r="G545" s="51" t="str">
        <f t="shared" ca="1" si="18"/>
        <v>OK</v>
      </c>
      <c r="H545" s="108" t="s">
        <v>1826</v>
      </c>
      <c r="I545" s="36" t="s">
        <v>1385</v>
      </c>
      <c r="J545" s="48" t="s">
        <v>211</v>
      </c>
      <c r="K545" s="48" t="s">
        <v>210</v>
      </c>
      <c r="L545" s="48">
        <v>46204</v>
      </c>
      <c r="M545" s="34" t="s">
        <v>769</v>
      </c>
      <c r="N545" s="39" t="s">
        <v>770</v>
      </c>
      <c r="O545" s="28"/>
    </row>
    <row r="546" spans="1:15">
      <c r="A546" s="31"/>
      <c r="B546" s="32" t="s">
        <v>1698</v>
      </c>
      <c r="C546" s="53" t="s">
        <v>698</v>
      </c>
      <c r="D546" s="37">
        <v>44132</v>
      </c>
      <c r="E546" s="33"/>
      <c r="F546" s="37">
        <f t="shared" si="19"/>
        <v>44862</v>
      </c>
      <c r="G546" s="31" t="str">
        <f t="shared" ca="1" si="18"/>
        <v>OK</v>
      </c>
      <c r="H546" s="53" t="s">
        <v>50</v>
      </c>
      <c r="I546" s="48" t="s">
        <v>335</v>
      </c>
      <c r="J546" s="71" t="s">
        <v>211</v>
      </c>
      <c r="K546" s="71" t="s">
        <v>210</v>
      </c>
      <c r="L546" s="71">
        <v>46204</v>
      </c>
      <c r="M546" s="34" t="s">
        <v>1786</v>
      </c>
      <c r="N546" s="105" t="s">
        <v>1749</v>
      </c>
      <c r="O546" s="64"/>
    </row>
    <row r="547" spans="1:15">
      <c r="A547" s="75"/>
      <c r="B547" s="56" t="s">
        <v>179</v>
      </c>
      <c r="C547" s="68">
        <v>41141</v>
      </c>
      <c r="D547" s="68">
        <v>39527</v>
      </c>
      <c r="E547" s="79">
        <v>44000</v>
      </c>
      <c r="F547" s="68">
        <f t="shared" si="19"/>
        <v>44730</v>
      </c>
      <c r="G547" s="58" t="str">
        <f t="shared" ca="1" si="18"/>
        <v>OK</v>
      </c>
      <c r="H547" s="58" t="s">
        <v>50</v>
      </c>
      <c r="I547" s="71" t="s">
        <v>335</v>
      </c>
      <c r="J547" s="71" t="s">
        <v>211</v>
      </c>
      <c r="K547" s="71" t="s">
        <v>210</v>
      </c>
      <c r="L547" s="71">
        <v>46204</v>
      </c>
      <c r="M547" s="58"/>
      <c r="N547" s="86" t="s">
        <v>185</v>
      </c>
      <c r="O547" s="28"/>
    </row>
    <row r="548" spans="1:15">
      <c r="A548" s="31"/>
      <c r="B548" s="32" t="s">
        <v>638</v>
      </c>
      <c r="C548" s="33">
        <v>42486</v>
      </c>
      <c r="D548" s="37">
        <v>42485</v>
      </c>
      <c r="E548" s="79">
        <v>44000</v>
      </c>
      <c r="F548" s="68">
        <f t="shared" si="19"/>
        <v>44730</v>
      </c>
      <c r="G548" s="51" t="str">
        <f t="shared" ca="1" si="18"/>
        <v>OK</v>
      </c>
      <c r="H548" s="38" t="s">
        <v>722</v>
      </c>
      <c r="I548" s="48" t="s">
        <v>1864</v>
      </c>
      <c r="J548" s="48" t="s">
        <v>211</v>
      </c>
      <c r="K548" s="48" t="s">
        <v>210</v>
      </c>
      <c r="L548" s="48">
        <v>46250</v>
      </c>
      <c r="M548" s="53" t="s">
        <v>734</v>
      </c>
      <c r="N548" s="39" t="s">
        <v>728</v>
      </c>
      <c r="O548" s="28"/>
    </row>
    <row r="549" spans="1:15">
      <c r="A549" s="31"/>
      <c r="B549" s="32" t="s">
        <v>1252</v>
      </c>
      <c r="C549" s="33">
        <v>43601</v>
      </c>
      <c r="D549" s="37">
        <v>43600</v>
      </c>
      <c r="E549" s="33">
        <v>44369</v>
      </c>
      <c r="F549" s="46">
        <f t="shared" si="19"/>
        <v>45099</v>
      </c>
      <c r="G549" s="51" t="str">
        <f t="shared" ca="1" si="18"/>
        <v>OK</v>
      </c>
      <c r="H549" s="48" t="s">
        <v>363</v>
      </c>
      <c r="I549" s="48" t="s">
        <v>364</v>
      </c>
      <c r="J549" s="43" t="s">
        <v>450</v>
      </c>
      <c r="K549" s="32" t="s">
        <v>210</v>
      </c>
      <c r="L549" s="34">
        <v>46615</v>
      </c>
      <c r="M549" s="34" t="s">
        <v>228</v>
      </c>
      <c r="N549" s="39" t="s">
        <v>1253</v>
      </c>
      <c r="O549" s="64"/>
    </row>
    <row r="550" spans="1:15">
      <c r="A550" s="31"/>
      <c r="B550" s="32" t="s">
        <v>458</v>
      </c>
      <c r="C550" s="46">
        <v>41444</v>
      </c>
      <c r="D550" s="46">
        <v>39518</v>
      </c>
      <c r="E550" s="46">
        <v>44216</v>
      </c>
      <c r="F550" s="69">
        <f t="shared" si="19"/>
        <v>44946</v>
      </c>
      <c r="G550" s="65" t="str">
        <f t="shared" ca="1" si="18"/>
        <v>OK</v>
      </c>
      <c r="H550" s="48" t="s">
        <v>197</v>
      </c>
      <c r="I550" s="38" t="s">
        <v>1836</v>
      </c>
      <c r="J550" s="48" t="s">
        <v>294</v>
      </c>
      <c r="K550" s="48" t="s">
        <v>226</v>
      </c>
      <c r="L550" s="48">
        <v>60601</v>
      </c>
      <c r="M550" s="48" t="s">
        <v>1835</v>
      </c>
      <c r="N550" s="29" t="s">
        <v>1834</v>
      </c>
      <c r="O550" s="64"/>
    </row>
    <row r="551" spans="1:15">
      <c r="A551" s="31"/>
      <c r="B551" s="32" t="s">
        <v>504</v>
      </c>
      <c r="C551" s="33">
        <v>41922</v>
      </c>
      <c r="D551" s="37">
        <v>41921</v>
      </c>
      <c r="E551" s="79">
        <v>44000</v>
      </c>
      <c r="F551" s="68">
        <f t="shared" si="19"/>
        <v>44730</v>
      </c>
      <c r="G551" s="65" t="str">
        <f t="shared" ca="1" si="18"/>
        <v>OK</v>
      </c>
      <c r="H551" s="38" t="s">
        <v>722</v>
      </c>
      <c r="I551" s="48" t="s">
        <v>1864</v>
      </c>
      <c r="J551" s="48" t="s">
        <v>211</v>
      </c>
      <c r="K551" s="48" t="s">
        <v>210</v>
      </c>
      <c r="L551" s="48">
        <v>46250</v>
      </c>
      <c r="M551" s="48" t="s">
        <v>1061</v>
      </c>
      <c r="N551" s="40" t="s">
        <v>1062</v>
      </c>
      <c r="O551" s="28"/>
    </row>
    <row r="552" spans="1:15">
      <c r="A552" s="31"/>
      <c r="B552" s="32" t="s">
        <v>2009</v>
      </c>
      <c r="C552" s="34" t="s">
        <v>698</v>
      </c>
      <c r="D552" s="37">
        <v>44497</v>
      </c>
      <c r="E552" s="33"/>
      <c r="F552" s="46">
        <f t="shared" si="19"/>
        <v>45227</v>
      </c>
      <c r="G552" s="80" t="str">
        <f t="shared" ca="1" si="18"/>
        <v>OK</v>
      </c>
      <c r="H552" s="53" t="s">
        <v>9</v>
      </c>
      <c r="I552" s="53" t="s">
        <v>2146</v>
      </c>
      <c r="J552" s="54" t="s">
        <v>17</v>
      </c>
      <c r="K552" s="45" t="s">
        <v>210</v>
      </c>
      <c r="L552" s="34">
        <v>46350</v>
      </c>
      <c r="M552" s="53" t="s">
        <v>2152</v>
      </c>
      <c r="N552" s="39" t="s">
        <v>2089</v>
      </c>
      <c r="O552" s="64"/>
    </row>
    <row r="553" spans="1:15">
      <c r="B553" s="32" t="s">
        <v>2010</v>
      </c>
      <c r="C553" s="33">
        <v>44498</v>
      </c>
      <c r="D553" s="37">
        <v>44497</v>
      </c>
      <c r="E553" s="33"/>
      <c r="F553" s="46">
        <f t="shared" si="19"/>
        <v>45227</v>
      </c>
      <c r="G553" s="80" t="str">
        <f t="shared" ca="1" si="18"/>
        <v>OK</v>
      </c>
      <c r="H553" s="53" t="s">
        <v>522</v>
      </c>
      <c r="I553" s="48" t="s">
        <v>611</v>
      </c>
      <c r="J553" s="43" t="s">
        <v>211</v>
      </c>
      <c r="K553" s="32" t="s">
        <v>210</v>
      </c>
      <c r="L553" s="34">
        <v>46140</v>
      </c>
      <c r="M553" s="53" t="s">
        <v>2153</v>
      </c>
      <c r="N553" s="39" t="s">
        <v>2090</v>
      </c>
      <c r="O553" s="28"/>
    </row>
    <row r="554" spans="1:15">
      <c r="A554" s="75"/>
      <c r="B554" s="78" t="s">
        <v>603</v>
      </c>
      <c r="C554" s="79">
        <v>42303</v>
      </c>
      <c r="D554" s="79">
        <v>42303</v>
      </c>
      <c r="E554" s="79">
        <v>43628</v>
      </c>
      <c r="F554" s="68">
        <f t="shared" si="19"/>
        <v>44359</v>
      </c>
      <c r="G554" s="80" t="str">
        <f t="shared" ca="1" si="18"/>
        <v>Expired</v>
      </c>
      <c r="H554" s="81" t="s">
        <v>9</v>
      </c>
      <c r="I554" s="53" t="s">
        <v>2146</v>
      </c>
      <c r="J554" s="81" t="s">
        <v>17</v>
      </c>
      <c r="K554" s="71" t="s">
        <v>210</v>
      </c>
      <c r="L554" s="81">
        <v>46350</v>
      </c>
      <c r="M554" s="81" t="s">
        <v>612</v>
      </c>
      <c r="N554" s="82" t="s">
        <v>607</v>
      </c>
      <c r="O554" s="64"/>
    </row>
    <row r="555" spans="1:15">
      <c r="A555" s="31"/>
      <c r="B555" s="32" t="s">
        <v>717</v>
      </c>
      <c r="C555" s="33">
        <v>42303</v>
      </c>
      <c r="D555" s="33">
        <v>42303</v>
      </c>
      <c r="E555" s="33">
        <v>44369</v>
      </c>
      <c r="F555" s="68">
        <f t="shared" si="19"/>
        <v>45099</v>
      </c>
      <c r="G555" s="51" t="str">
        <f t="shared" ca="1" si="18"/>
        <v>OK</v>
      </c>
      <c r="H555" s="34" t="s">
        <v>1162</v>
      </c>
      <c r="I555" s="34" t="s">
        <v>1142</v>
      </c>
      <c r="J555" s="34" t="s">
        <v>211</v>
      </c>
      <c r="K555" s="48" t="s">
        <v>309</v>
      </c>
      <c r="L555" s="34">
        <v>46204</v>
      </c>
      <c r="M555" s="34" t="s">
        <v>352</v>
      </c>
      <c r="N555" s="39" t="s">
        <v>1141</v>
      </c>
      <c r="O555" s="28"/>
    </row>
    <row r="556" spans="1:15">
      <c r="A556" s="31"/>
      <c r="B556" s="45" t="s">
        <v>313</v>
      </c>
      <c r="C556" s="46">
        <v>41444</v>
      </c>
      <c r="D556" s="46">
        <v>37832</v>
      </c>
      <c r="E556" s="46">
        <v>44216</v>
      </c>
      <c r="F556" s="68">
        <f t="shared" si="19"/>
        <v>44946</v>
      </c>
      <c r="G556" s="38" t="str">
        <f t="shared" ca="1" si="18"/>
        <v>OK</v>
      </c>
      <c r="H556" s="38" t="s">
        <v>562</v>
      </c>
      <c r="I556" s="48" t="s">
        <v>564</v>
      </c>
      <c r="J556" s="48" t="s">
        <v>211</v>
      </c>
      <c r="K556" s="48" t="s">
        <v>210</v>
      </c>
      <c r="L556" s="48">
        <v>46254</v>
      </c>
      <c r="M556" s="48" t="s">
        <v>1852</v>
      </c>
      <c r="N556" s="40" t="s">
        <v>1030</v>
      </c>
      <c r="O556" s="64"/>
    </row>
    <row r="557" spans="1:15">
      <c r="A557" s="31"/>
      <c r="B557" s="32" t="s">
        <v>604</v>
      </c>
      <c r="C557" s="33">
        <v>42303</v>
      </c>
      <c r="D557" s="33">
        <v>42303</v>
      </c>
      <c r="E557" s="33">
        <v>44090</v>
      </c>
      <c r="F557" s="68">
        <f t="shared" si="19"/>
        <v>44820</v>
      </c>
      <c r="G557" s="51" t="str">
        <f t="shared" ca="1" si="18"/>
        <v>OK</v>
      </c>
      <c r="H557" s="81" t="s">
        <v>698</v>
      </c>
      <c r="I557" s="81" t="s">
        <v>698</v>
      </c>
      <c r="J557" s="81" t="s">
        <v>698</v>
      </c>
      <c r="K557" s="81" t="s">
        <v>698</v>
      </c>
      <c r="L557" s="81" t="s">
        <v>698</v>
      </c>
      <c r="M557" s="53"/>
      <c r="N557" s="39"/>
      <c r="O557" s="28"/>
    </row>
    <row r="558" spans="1:15">
      <c r="B558" s="32" t="s">
        <v>1699</v>
      </c>
      <c r="C558" s="33">
        <v>44133</v>
      </c>
      <c r="D558" s="37">
        <v>44132</v>
      </c>
      <c r="E558" s="33"/>
      <c r="F558" s="37">
        <f t="shared" si="19"/>
        <v>44862</v>
      </c>
      <c r="G558" s="31" t="str">
        <f t="shared" ca="1" si="18"/>
        <v>OK</v>
      </c>
      <c r="H558" s="53" t="s">
        <v>1511</v>
      </c>
      <c r="I558" s="104" t="s">
        <v>1623</v>
      </c>
      <c r="J558" s="43" t="s">
        <v>294</v>
      </c>
      <c r="K558" s="32" t="s">
        <v>226</v>
      </c>
      <c r="L558" s="34">
        <v>60642</v>
      </c>
      <c r="M558" s="34" t="s">
        <v>1806</v>
      </c>
      <c r="N558" s="105" t="s">
        <v>1750</v>
      </c>
      <c r="O558" s="28"/>
    </row>
    <row r="559" spans="1:15">
      <c r="A559" s="31"/>
      <c r="B559" s="32" t="s">
        <v>672</v>
      </c>
      <c r="C559" s="33">
        <v>42916</v>
      </c>
      <c r="D559" s="33">
        <v>42667</v>
      </c>
      <c r="E559" s="33">
        <v>44461</v>
      </c>
      <c r="F559" s="68">
        <f t="shared" si="19"/>
        <v>45191</v>
      </c>
      <c r="G559" s="51" t="str">
        <f t="shared" ca="1" si="18"/>
        <v>OK</v>
      </c>
      <c r="H559" s="34" t="s">
        <v>673</v>
      </c>
      <c r="I559" s="35" t="str">
        <f>"380 Shepard Drive"</f>
        <v>380 Shepard Drive</v>
      </c>
      <c r="J559" s="35" t="str">
        <f>"Elgin"</f>
        <v>Elgin</v>
      </c>
      <c r="K559" s="71" t="s">
        <v>226</v>
      </c>
      <c r="L559" s="35" t="str">
        <f>"60123"</f>
        <v>60123</v>
      </c>
      <c r="M559" s="34" t="s">
        <v>1063</v>
      </c>
      <c r="N559" s="39" t="s">
        <v>675</v>
      </c>
      <c r="O559" s="64"/>
    </row>
    <row r="560" spans="1:15">
      <c r="A560" s="75"/>
      <c r="B560" s="78" t="s">
        <v>332</v>
      </c>
      <c r="C560" s="79">
        <v>42580</v>
      </c>
      <c r="D560" s="69">
        <v>42579</v>
      </c>
      <c r="E560" s="33">
        <v>44461</v>
      </c>
      <c r="F560" s="68">
        <f t="shared" si="19"/>
        <v>45191</v>
      </c>
      <c r="G560" s="80" t="str">
        <f t="shared" ca="1" si="18"/>
        <v>OK</v>
      </c>
      <c r="H560" s="81" t="s">
        <v>289</v>
      </c>
      <c r="I560" s="77" t="s">
        <v>1313</v>
      </c>
      <c r="J560" s="38" t="s">
        <v>89</v>
      </c>
      <c r="K560" s="48" t="s">
        <v>232</v>
      </c>
      <c r="L560" s="38">
        <v>40601</v>
      </c>
      <c r="M560" s="81"/>
      <c r="N560" s="82" t="s">
        <v>354</v>
      </c>
      <c r="O560" s="28"/>
    </row>
    <row r="561" spans="1:16">
      <c r="A561" s="31"/>
      <c r="B561" s="62" t="s">
        <v>621</v>
      </c>
      <c r="C561" s="34" t="s">
        <v>698</v>
      </c>
      <c r="D561" s="46">
        <v>41584</v>
      </c>
      <c r="E561" s="46">
        <v>43748</v>
      </c>
      <c r="F561" s="68">
        <f t="shared" si="19"/>
        <v>44479</v>
      </c>
      <c r="G561" s="38" t="str">
        <f t="shared" ca="1" si="18"/>
        <v>Expired</v>
      </c>
      <c r="H561" s="36" t="s">
        <v>479</v>
      </c>
      <c r="I561" s="35" t="str">
        <f>"P.O. Box 2261"</f>
        <v>P.O. Box 2261</v>
      </c>
      <c r="J561" s="35" t="str">
        <f>"Little Rock"</f>
        <v>Little Rock</v>
      </c>
      <c r="K561" s="35" t="str">
        <f>"AR"</f>
        <v>AR</v>
      </c>
      <c r="L561" s="35" t="str">
        <f>"72203"</f>
        <v>72203</v>
      </c>
      <c r="M561" s="48" t="s">
        <v>1065</v>
      </c>
      <c r="N561" s="40" t="s">
        <v>1064</v>
      </c>
      <c r="O561" s="64"/>
    </row>
    <row r="562" spans="1:16">
      <c r="A562" s="31"/>
      <c r="B562" s="32" t="s">
        <v>1539</v>
      </c>
      <c r="C562" s="33">
        <v>44133</v>
      </c>
      <c r="D562" s="37">
        <v>44034</v>
      </c>
      <c r="E562" s="33">
        <v>44369</v>
      </c>
      <c r="F562" s="46">
        <f t="shared" si="19"/>
        <v>45099</v>
      </c>
      <c r="G562" s="80" t="str">
        <f t="shared" ca="1" si="18"/>
        <v>OK</v>
      </c>
      <c r="H562" s="101" t="s">
        <v>1517</v>
      </c>
      <c r="I562" s="81" t="s">
        <v>721</v>
      </c>
      <c r="J562" s="81" t="s">
        <v>20</v>
      </c>
      <c r="K562" s="81" t="s">
        <v>210</v>
      </c>
      <c r="L562" s="81">
        <v>47901</v>
      </c>
      <c r="M562" s="34"/>
      <c r="N562" s="105" t="s">
        <v>1469</v>
      </c>
      <c r="O562" s="64"/>
    </row>
    <row r="563" spans="1:16">
      <c r="A563" s="31"/>
      <c r="B563" s="32" t="s">
        <v>1321</v>
      </c>
      <c r="C563" s="34"/>
      <c r="D563" s="37"/>
      <c r="E563" s="33"/>
      <c r="F563" s="37"/>
      <c r="G563" s="30"/>
      <c r="H563" s="34" t="s">
        <v>181</v>
      </c>
      <c r="I563" s="38" t="s">
        <v>290</v>
      </c>
      <c r="J563" s="43" t="s">
        <v>211</v>
      </c>
      <c r="K563" s="32" t="s">
        <v>210</v>
      </c>
      <c r="L563" s="34">
        <v>46254</v>
      </c>
      <c r="M563" s="34" t="s">
        <v>1322</v>
      </c>
      <c r="N563" s="39" t="s">
        <v>1323</v>
      </c>
      <c r="O563" s="28"/>
    </row>
    <row r="564" spans="1:16" ht="15.75">
      <c r="A564" s="75"/>
      <c r="B564" s="78" t="s">
        <v>771</v>
      </c>
      <c r="C564" s="79">
        <v>42668</v>
      </c>
      <c r="D564" s="69">
        <v>42667</v>
      </c>
      <c r="E564" s="79">
        <v>44000</v>
      </c>
      <c r="F564" s="68">
        <f t="shared" ref="F564:F595" si="20">IF(B564="","",IF(E564="",DATE(YEAR(D564)+2,MONTH(D564),DAY(D564)),DATE(YEAR(E564)+2,MONTH(E564),DAY(E564))))</f>
        <v>44730</v>
      </c>
      <c r="G564" s="58" t="str">
        <f t="shared" ref="G564:G595" ca="1" si="21">IF(B564="","",IF(F564&lt;TODAY(),"Expired","OK"))</f>
        <v>OK</v>
      </c>
      <c r="H564" s="81" t="s">
        <v>772</v>
      </c>
      <c r="I564" s="89" t="s">
        <v>1302</v>
      </c>
      <c r="J564" s="93" t="s">
        <v>222</v>
      </c>
      <c r="K564" s="57" t="s">
        <v>210</v>
      </c>
      <c r="L564" s="81">
        <v>47715</v>
      </c>
      <c r="M564" s="81" t="s">
        <v>773</v>
      </c>
      <c r="N564" s="26" t="s">
        <v>774</v>
      </c>
      <c r="O564" s="64"/>
      <c r="P564" s="12"/>
    </row>
    <row r="565" spans="1:16">
      <c r="B565" s="45" t="s">
        <v>292</v>
      </c>
      <c r="C565" s="46">
        <v>41444</v>
      </c>
      <c r="D565" s="46">
        <v>37511</v>
      </c>
      <c r="E565" s="46">
        <v>44216</v>
      </c>
      <c r="F565" s="68">
        <f t="shared" si="20"/>
        <v>44946</v>
      </c>
      <c r="G565" s="38" t="str">
        <f t="shared" ca="1" si="21"/>
        <v>OK</v>
      </c>
      <c r="H565" s="38" t="s">
        <v>1861</v>
      </c>
      <c r="I565" s="38" t="s">
        <v>1849</v>
      </c>
      <c r="J565" s="38" t="s">
        <v>211</v>
      </c>
      <c r="K565" s="38" t="s">
        <v>210</v>
      </c>
      <c r="L565" s="38">
        <v>46250</v>
      </c>
      <c r="M565" s="38" t="s">
        <v>73</v>
      </c>
      <c r="N565" s="29" t="s">
        <v>1850</v>
      </c>
      <c r="O565" s="64"/>
    </row>
    <row r="566" spans="1:16">
      <c r="A566" s="75"/>
      <c r="B566" s="57" t="s">
        <v>97</v>
      </c>
      <c r="C566" s="68">
        <v>41444</v>
      </c>
      <c r="D566" s="68">
        <v>39919</v>
      </c>
      <c r="E566" s="33">
        <v>44369</v>
      </c>
      <c r="F566" s="68">
        <f t="shared" si="20"/>
        <v>45099</v>
      </c>
      <c r="G566" s="58" t="str">
        <f t="shared" ca="1" si="21"/>
        <v>OK</v>
      </c>
      <c r="H566" s="71" t="s">
        <v>52</v>
      </c>
      <c r="I566" s="34" t="s">
        <v>1424</v>
      </c>
      <c r="J566" s="34" t="s">
        <v>211</v>
      </c>
      <c r="K566" s="48" t="s">
        <v>210</v>
      </c>
      <c r="L566" s="34">
        <v>46240</v>
      </c>
      <c r="M566" s="71" t="s">
        <v>279</v>
      </c>
      <c r="N566" s="86" t="s">
        <v>1303</v>
      </c>
      <c r="O566" s="64"/>
    </row>
    <row r="567" spans="1:16">
      <c r="A567" s="31"/>
      <c r="B567" s="32" t="s">
        <v>707</v>
      </c>
      <c r="C567" s="34" t="s">
        <v>698</v>
      </c>
      <c r="D567" s="37">
        <v>42579</v>
      </c>
      <c r="E567" s="79">
        <v>44000</v>
      </c>
      <c r="F567" s="68">
        <f t="shared" si="20"/>
        <v>44730</v>
      </c>
      <c r="G567" s="51" t="str">
        <f t="shared" ca="1" si="21"/>
        <v>OK</v>
      </c>
      <c r="H567" s="34" t="s">
        <v>339</v>
      </c>
      <c r="I567" s="48" t="s">
        <v>427</v>
      </c>
      <c r="J567" s="48" t="s">
        <v>214</v>
      </c>
      <c r="K567" s="48" t="s">
        <v>210</v>
      </c>
      <c r="L567" s="48">
        <v>46601</v>
      </c>
      <c r="M567" s="34"/>
      <c r="N567" s="39" t="s">
        <v>708</v>
      </c>
      <c r="O567" s="28"/>
    </row>
    <row r="568" spans="1:16">
      <c r="A568" s="31"/>
      <c r="B568" s="45" t="s">
        <v>230</v>
      </c>
      <c r="C568" s="46">
        <v>41444</v>
      </c>
      <c r="D568" s="46">
        <v>37672</v>
      </c>
      <c r="E568" s="79">
        <v>44000</v>
      </c>
      <c r="F568" s="68">
        <f t="shared" si="20"/>
        <v>44730</v>
      </c>
      <c r="G568" s="38" t="str">
        <f t="shared" ca="1" si="21"/>
        <v>OK</v>
      </c>
      <c r="H568" s="38" t="s">
        <v>227</v>
      </c>
      <c r="I568" s="48" t="s">
        <v>364</v>
      </c>
      <c r="J568" s="38" t="s">
        <v>214</v>
      </c>
      <c r="K568" s="38" t="s">
        <v>210</v>
      </c>
      <c r="L568" s="38">
        <v>46615</v>
      </c>
      <c r="M568" s="38" t="s">
        <v>228</v>
      </c>
      <c r="N568" s="41" t="s">
        <v>229</v>
      </c>
      <c r="O568" s="28"/>
    </row>
    <row r="569" spans="1:16">
      <c r="A569" s="31"/>
      <c r="B569" s="32" t="s">
        <v>2011</v>
      </c>
      <c r="C569" s="33">
        <v>44498</v>
      </c>
      <c r="D569" s="37">
        <v>44497</v>
      </c>
      <c r="E569" s="33"/>
      <c r="F569" s="46">
        <f t="shared" si="20"/>
        <v>45227</v>
      </c>
      <c r="G569" s="80" t="str">
        <f t="shared" ca="1" si="21"/>
        <v>OK</v>
      </c>
      <c r="H569" s="53" t="s">
        <v>722</v>
      </c>
      <c r="I569" s="48" t="s">
        <v>1864</v>
      </c>
      <c r="J569" s="48" t="s">
        <v>211</v>
      </c>
      <c r="K569" s="48" t="s">
        <v>210</v>
      </c>
      <c r="L569" s="48">
        <v>46250</v>
      </c>
      <c r="M569" s="34"/>
      <c r="N569" s="29" t="s">
        <v>2091</v>
      </c>
      <c r="O569" s="64"/>
    </row>
    <row r="570" spans="1:16">
      <c r="A570" s="31"/>
      <c r="B570" s="32" t="s">
        <v>1565</v>
      </c>
      <c r="C570" s="33">
        <v>44035</v>
      </c>
      <c r="D570" s="37">
        <v>44034</v>
      </c>
      <c r="E570" s="33"/>
      <c r="F570" s="46">
        <f t="shared" si="20"/>
        <v>44764</v>
      </c>
      <c r="G570" s="80" t="str">
        <f t="shared" ca="1" si="21"/>
        <v>OK</v>
      </c>
      <c r="H570" s="58" t="s">
        <v>52</v>
      </c>
      <c r="I570" s="34" t="s">
        <v>1424</v>
      </c>
      <c r="J570" s="43" t="s">
        <v>211</v>
      </c>
      <c r="K570" s="32" t="s">
        <v>309</v>
      </c>
      <c r="L570" s="34">
        <v>46240</v>
      </c>
      <c r="M570" s="34"/>
      <c r="N570" s="105" t="s">
        <v>1492</v>
      </c>
      <c r="O570" s="64"/>
    </row>
    <row r="571" spans="1:16">
      <c r="A571" s="31"/>
      <c r="B571" s="45" t="s">
        <v>594</v>
      </c>
      <c r="C571" s="46">
        <v>41141</v>
      </c>
      <c r="D571" s="46">
        <v>38085</v>
      </c>
      <c r="E571" s="33">
        <v>44369</v>
      </c>
      <c r="F571" s="68">
        <f t="shared" si="20"/>
        <v>45099</v>
      </c>
      <c r="G571" s="38" t="str">
        <f t="shared" ca="1" si="21"/>
        <v>OK</v>
      </c>
      <c r="H571" s="48" t="s">
        <v>227</v>
      </c>
      <c r="I571" s="48" t="s">
        <v>364</v>
      </c>
      <c r="J571" s="48" t="s">
        <v>214</v>
      </c>
      <c r="K571" s="48" t="s">
        <v>309</v>
      </c>
      <c r="L571" s="48">
        <v>46601</v>
      </c>
      <c r="M571" s="48" t="s">
        <v>228</v>
      </c>
      <c r="N571" s="40" t="s">
        <v>282</v>
      </c>
      <c r="O571" s="28"/>
    </row>
    <row r="572" spans="1:16">
      <c r="A572" s="31"/>
      <c r="B572" s="45" t="s">
        <v>1822</v>
      </c>
      <c r="C572" s="46">
        <v>41444</v>
      </c>
      <c r="D572" s="46">
        <v>39919</v>
      </c>
      <c r="E572" s="46">
        <v>44216</v>
      </c>
      <c r="F572" s="68">
        <f t="shared" si="20"/>
        <v>44946</v>
      </c>
      <c r="G572" s="38" t="str">
        <f t="shared" ca="1" si="21"/>
        <v>OK</v>
      </c>
      <c r="H572" s="38" t="s">
        <v>722</v>
      </c>
      <c r="I572" s="48" t="s">
        <v>1864</v>
      </c>
      <c r="J572" s="48" t="s">
        <v>211</v>
      </c>
      <c r="K572" s="48" t="s">
        <v>210</v>
      </c>
      <c r="L572" s="48">
        <v>46250</v>
      </c>
      <c r="M572" s="48" t="s">
        <v>1422</v>
      </c>
      <c r="N572" s="41" t="s">
        <v>1423</v>
      </c>
      <c r="O572" s="64"/>
    </row>
    <row r="573" spans="1:16">
      <c r="A573" s="31"/>
      <c r="B573" s="45" t="s">
        <v>424</v>
      </c>
      <c r="C573" s="46">
        <v>41012</v>
      </c>
      <c r="D573" s="46">
        <v>41011</v>
      </c>
      <c r="E573" s="33">
        <v>44461</v>
      </c>
      <c r="F573" s="68">
        <f t="shared" si="20"/>
        <v>45191</v>
      </c>
      <c r="G573" s="51" t="str">
        <f t="shared" ca="1" si="21"/>
        <v>OK</v>
      </c>
      <c r="H573" s="38" t="s">
        <v>51</v>
      </c>
      <c r="I573" s="38" t="s">
        <v>54</v>
      </c>
      <c r="J573" s="48" t="s">
        <v>84</v>
      </c>
      <c r="K573" s="48" t="s">
        <v>210</v>
      </c>
      <c r="L573" s="48">
        <v>47591</v>
      </c>
      <c r="M573" s="48" t="s">
        <v>429</v>
      </c>
      <c r="N573" s="40" t="s">
        <v>431</v>
      </c>
      <c r="O573" s="28"/>
    </row>
    <row r="574" spans="1:16" ht="15.75">
      <c r="A574" s="31"/>
      <c r="B574" s="45" t="s">
        <v>321</v>
      </c>
      <c r="C574" s="46">
        <v>41444</v>
      </c>
      <c r="D574" s="46">
        <v>41011</v>
      </c>
      <c r="E574" s="33">
        <v>43845</v>
      </c>
      <c r="F574" s="68">
        <f t="shared" si="20"/>
        <v>44576</v>
      </c>
      <c r="G574" s="38" t="str">
        <f t="shared" ca="1" si="21"/>
        <v>OK</v>
      </c>
      <c r="H574" s="38" t="s">
        <v>76</v>
      </c>
      <c r="I574" s="35" t="str">
        <f>"303 N Alabama Street, Suite 240"</f>
        <v>303 N Alabama Street, Suite 240</v>
      </c>
      <c r="J574" s="35" t="str">
        <f>"Indianapolis"</f>
        <v>Indianapolis</v>
      </c>
      <c r="K574" s="35" t="str">
        <f>"IN"</f>
        <v>IN</v>
      </c>
      <c r="L574" s="35" t="str">
        <f>"46204"</f>
        <v>46204</v>
      </c>
      <c r="M574" s="38" t="s">
        <v>1066</v>
      </c>
      <c r="N574" s="41" t="s">
        <v>77</v>
      </c>
      <c r="O574" s="16"/>
    </row>
    <row r="575" spans="1:16">
      <c r="B575" s="32" t="s">
        <v>1013</v>
      </c>
      <c r="C575" s="34" t="s">
        <v>698</v>
      </c>
      <c r="D575" s="37">
        <v>43235</v>
      </c>
      <c r="E575" s="79">
        <v>44000</v>
      </c>
      <c r="F575" s="68">
        <f t="shared" si="20"/>
        <v>44730</v>
      </c>
      <c r="G575" s="38" t="str">
        <f t="shared" ca="1" si="21"/>
        <v>OK</v>
      </c>
      <c r="H575" s="38" t="s">
        <v>52</v>
      </c>
      <c r="I575" s="34" t="s">
        <v>1424</v>
      </c>
      <c r="J575" s="34" t="s">
        <v>211</v>
      </c>
      <c r="K575" s="48" t="s">
        <v>210</v>
      </c>
      <c r="L575" s="34">
        <v>46240</v>
      </c>
      <c r="M575" s="34"/>
      <c r="N575" s="39" t="s">
        <v>1014</v>
      </c>
      <c r="O575" s="28"/>
    </row>
    <row r="576" spans="1:16">
      <c r="A576" s="31"/>
      <c r="B576" s="32" t="s">
        <v>2012</v>
      </c>
      <c r="C576" s="34"/>
      <c r="D576" s="37">
        <v>44497</v>
      </c>
      <c r="E576" s="33"/>
      <c r="F576" s="46">
        <f t="shared" si="20"/>
        <v>45227</v>
      </c>
      <c r="G576" s="80" t="str">
        <f t="shared" ca="1" si="21"/>
        <v>OK</v>
      </c>
      <c r="H576" s="53" t="s">
        <v>367</v>
      </c>
      <c r="I576" s="53" t="s">
        <v>1589</v>
      </c>
      <c r="J576" s="54" t="s">
        <v>211</v>
      </c>
      <c r="K576" s="32" t="s">
        <v>210</v>
      </c>
      <c r="L576" s="34">
        <v>46278</v>
      </c>
      <c r="M576" s="34"/>
      <c r="N576" s="39" t="s">
        <v>2092</v>
      </c>
    </row>
    <row r="577" spans="1:15">
      <c r="A577" s="31"/>
      <c r="B577" s="32" t="s">
        <v>681</v>
      </c>
      <c r="C577" s="34" t="s">
        <v>698</v>
      </c>
      <c r="D577" s="33">
        <v>42667</v>
      </c>
      <c r="E577" s="79">
        <v>44000</v>
      </c>
      <c r="F577" s="68">
        <f t="shared" si="20"/>
        <v>44730</v>
      </c>
      <c r="G577" s="51" t="str">
        <f t="shared" ca="1" si="21"/>
        <v>OK</v>
      </c>
      <c r="H577" s="65" t="s">
        <v>528</v>
      </c>
      <c r="I577" s="61" t="s">
        <v>529</v>
      </c>
      <c r="J577" s="38" t="s">
        <v>530</v>
      </c>
      <c r="K577" s="48" t="s">
        <v>210</v>
      </c>
      <c r="L577" s="48">
        <v>46544</v>
      </c>
      <c r="M577" s="34" t="s">
        <v>1150</v>
      </c>
      <c r="N577" s="39" t="s">
        <v>1149</v>
      </c>
    </row>
    <row r="578" spans="1:15">
      <c r="A578" s="31"/>
      <c r="B578" s="50" t="s">
        <v>546</v>
      </c>
      <c r="C578" s="46">
        <v>41922</v>
      </c>
      <c r="D578" s="34" t="s">
        <v>698</v>
      </c>
      <c r="E578" s="46">
        <v>44216</v>
      </c>
      <c r="F578" s="68">
        <f t="shared" si="20"/>
        <v>44946</v>
      </c>
      <c r="G578" s="51" t="str">
        <f t="shared" ca="1" si="21"/>
        <v>OK</v>
      </c>
      <c r="H578" s="48" t="s">
        <v>154</v>
      </c>
      <c r="I578" s="48" t="s">
        <v>103</v>
      </c>
      <c r="J578" s="48" t="s">
        <v>143</v>
      </c>
      <c r="K578" s="48" t="s">
        <v>210</v>
      </c>
      <c r="L578" s="48">
        <v>47274</v>
      </c>
      <c r="M578" s="48" t="s">
        <v>1068</v>
      </c>
      <c r="N578" s="41" t="s">
        <v>1067</v>
      </c>
      <c r="O578" s="28"/>
    </row>
    <row r="579" spans="1:15">
      <c r="A579" s="31"/>
      <c r="B579" s="45" t="s">
        <v>544</v>
      </c>
      <c r="C579" s="46">
        <v>41922</v>
      </c>
      <c r="D579" s="46">
        <v>41921</v>
      </c>
      <c r="E579" s="79">
        <v>44000</v>
      </c>
      <c r="F579" s="68">
        <f t="shared" si="20"/>
        <v>44730</v>
      </c>
      <c r="G579" s="51" t="str">
        <f t="shared" ca="1" si="21"/>
        <v>OK</v>
      </c>
      <c r="H579" s="38" t="s">
        <v>135</v>
      </c>
      <c r="I579" s="35" t="str">
        <f>"8790 Purdue Road"</f>
        <v>8790 Purdue Road</v>
      </c>
      <c r="J579" s="35" t="str">
        <f>"Indianapolis"</f>
        <v>Indianapolis</v>
      </c>
      <c r="K579" s="35" t="str">
        <f>"IN"</f>
        <v>IN</v>
      </c>
      <c r="L579" s="35" t="str">
        <f>"46268"</f>
        <v>46268</v>
      </c>
      <c r="M579" s="38" t="s">
        <v>1069</v>
      </c>
      <c r="N579" s="40" t="s">
        <v>545</v>
      </c>
      <c r="O579" s="64"/>
    </row>
    <row r="580" spans="1:15" ht="15">
      <c r="A580" s="31"/>
      <c r="B580" s="32" t="s">
        <v>2013</v>
      </c>
      <c r="C580" s="33">
        <v>44498</v>
      </c>
      <c r="D580" s="37">
        <v>44497</v>
      </c>
      <c r="E580" s="33"/>
      <c r="F580" s="46">
        <f t="shared" si="20"/>
        <v>45227</v>
      </c>
      <c r="G580" s="80" t="str">
        <f t="shared" ca="1" si="21"/>
        <v>OK</v>
      </c>
      <c r="H580" s="53" t="s">
        <v>367</v>
      </c>
      <c r="I580" s="53" t="s">
        <v>2154</v>
      </c>
      <c r="J580" s="54" t="s">
        <v>951</v>
      </c>
      <c r="K580" s="45" t="s">
        <v>226</v>
      </c>
      <c r="L580" s="34">
        <v>60532</v>
      </c>
      <c r="M580" s="53" t="s">
        <v>2155</v>
      </c>
      <c r="N580" s="29" t="s">
        <v>2093</v>
      </c>
      <c r="O580" s="20"/>
    </row>
    <row r="581" spans="1:15">
      <c r="A581" s="31"/>
      <c r="B581" s="32" t="s">
        <v>1700</v>
      </c>
      <c r="C581" s="33">
        <v>44133</v>
      </c>
      <c r="D581" s="37">
        <v>44132</v>
      </c>
      <c r="E581" s="33"/>
      <c r="F581" s="37">
        <f t="shared" si="20"/>
        <v>44862</v>
      </c>
      <c r="G581" s="31" t="str">
        <f t="shared" ca="1" si="21"/>
        <v>OK</v>
      </c>
      <c r="H581" s="53" t="s">
        <v>1762</v>
      </c>
      <c r="I581" s="38" t="s">
        <v>698</v>
      </c>
      <c r="J581" s="38" t="s">
        <v>698</v>
      </c>
      <c r="K581" s="38" t="s">
        <v>698</v>
      </c>
      <c r="L581" s="38" t="s">
        <v>698</v>
      </c>
      <c r="M581" s="34"/>
      <c r="N581" s="105" t="s">
        <v>1751</v>
      </c>
      <c r="O581" s="28"/>
    </row>
    <row r="582" spans="1:15">
      <c r="A582" s="31"/>
      <c r="B582" s="32" t="s">
        <v>1405</v>
      </c>
      <c r="C582" s="33">
        <v>43727</v>
      </c>
      <c r="D582" s="37">
        <v>43726</v>
      </c>
      <c r="E582" s="33"/>
      <c r="F582" s="69">
        <f t="shared" si="20"/>
        <v>44457</v>
      </c>
      <c r="G582" s="51" t="str">
        <f t="shared" ca="1" si="21"/>
        <v>Expired</v>
      </c>
      <c r="H582" s="34" t="s">
        <v>323</v>
      </c>
      <c r="I582" s="48" t="s">
        <v>428</v>
      </c>
      <c r="J582" s="48" t="s">
        <v>211</v>
      </c>
      <c r="K582" s="48" t="s">
        <v>210</v>
      </c>
      <c r="L582" s="48">
        <v>46204</v>
      </c>
      <c r="M582" s="34" t="s">
        <v>1406</v>
      </c>
      <c r="N582" s="39" t="s">
        <v>1407</v>
      </c>
    </row>
    <row r="583" spans="1:15">
      <c r="B583" s="32" t="s">
        <v>922</v>
      </c>
      <c r="C583" s="33">
        <v>43026</v>
      </c>
      <c r="D583" s="10">
        <v>43025</v>
      </c>
      <c r="E583" s="8">
        <v>43628</v>
      </c>
      <c r="F583" s="68">
        <f t="shared" si="20"/>
        <v>44359</v>
      </c>
      <c r="G583" s="38" t="str">
        <f t="shared" ca="1" si="21"/>
        <v>Expired</v>
      </c>
      <c r="H583" s="38" t="s">
        <v>81</v>
      </c>
      <c r="I583" s="61" t="s">
        <v>923</v>
      </c>
      <c r="J583" s="66" t="s">
        <v>85</v>
      </c>
      <c r="K583" s="63" t="s">
        <v>210</v>
      </c>
      <c r="L583" s="61">
        <v>46321</v>
      </c>
      <c r="M583" s="34" t="s">
        <v>924</v>
      </c>
      <c r="N583" s="39" t="s">
        <v>925</v>
      </c>
    </row>
    <row r="584" spans="1:15">
      <c r="B584" s="7" t="s">
        <v>1154</v>
      </c>
      <c r="C584" s="33">
        <v>42668</v>
      </c>
      <c r="D584" s="37">
        <v>42667</v>
      </c>
      <c r="E584" s="33">
        <v>43495</v>
      </c>
      <c r="F584" s="68">
        <f t="shared" si="20"/>
        <v>44226</v>
      </c>
      <c r="G584" s="65" t="str">
        <f t="shared" ca="1" si="21"/>
        <v>Expired</v>
      </c>
      <c r="H584" s="81" t="s">
        <v>698</v>
      </c>
      <c r="I584" s="81" t="s">
        <v>698</v>
      </c>
      <c r="J584" s="81" t="s">
        <v>698</v>
      </c>
      <c r="K584" s="81" t="s">
        <v>698</v>
      </c>
      <c r="L584" s="81" t="s">
        <v>698</v>
      </c>
      <c r="M584" s="53"/>
      <c r="N584" s="39"/>
    </row>
    <row r="585" spans="1:15">
      <c r="B585" s="32" t="s">
        <v>709</v>
      </c>
      <c r="C585" s="37">
        <v>43362</v>
      </c>
      <c r="D585" s="33">
        <v>43361</v>
      </c>
      <c r="E585" s="46">
        <v>44216</v>
      </c>
      <c r="F585" s="68">
        <f t="shared" si="20"/>
        <v>44946</v>
      </c>
      <c r="G585" s="51" t="str">
        <f t="shared" ca="1" si="21"/>
        <v>OK</v>
      </c>
      <c r="H585" s="48" t="s">
        <v>1598</v>
      </c>
      <c r="I585" s="48" t="s">
        <v>117</v>
      </c>
      <c r="J585" s="48" t="s">
        <v>387</v>
      </c>
      <c r="K585" s="48" t="s">
        <v>210</v>
      </c>
      <c r="L585" s="48">
        <v>46808</v>
      </c>
      <c r="M585" s="48" t="s">
        <v>520</v>
      </c>
      <c r="N585" s="39" t="s">
        <v>1137</v>
      </c>
    </row>
    <row r="586" spans="1:15">
      <c r="A586" s="31"/>
      <c r="B586" s="32" t="s">
        <v>1254</v>
      </c>
      <c r="C586" s="33">
        <v>43601</v>
      </c>
      <c r="D586" s="37">
        <v>43600</v>
      </c>
      <c r="E586" s="46">
        <v>44216</v>
      </c>
      <c r="F586" s="46">
        <f t="shared" si="20"/>
        <v>44946</v>
      </c>
      <c r="G586" s="51" t="str">
        <f t="shared" ca="1" si="21"/>
        <v>OK</v>
      </c>
      <c r="H586" s="34" t="s">
        <v>488</v>
      </c>
      <c r="I586" s="34" t="s">
        <v>1124</v>
      </c>
      <c r="J586" s="43" t="s">
        <v>237</v>
      </c>
      <c r="K586" s="32" t="s">
        <v>210</v>
      </c>
      <c r="L586" s="34">
        <v>47404</v>
      </c>
      <c r="M586" s="53" t="s">
        <v>1837</v>
      </c>
      <c r="N586" s="29" t="s">
        <v>1838</v>
      </c>
    </row>
    <row r="587" spans="1:15">
      <c r="B587" s="32" t="s">
        <v>2014</v>
      </c>
      <c r="C587" s="34" t="s">
        <v>698</v>
      </c>
      <c r="D587" s="37">
        <v>44497</v>
      </c>
      <c r="E587" s="33"/>
      <c r="F587" s="46">
        <f t="shared" si="20"/>
        <v>45227</v>
      </c>
      <c r="G587" s="80" t="str">
        <f t="shared" ca="1" si="21"/>
        <v>OK</v>
      </c>
      <c r="H587" s="53" t="s">
        <v>522</v>
      </c>
      <c r="I587" s="48" t="s">
        <v>611</v>
      </c>
      <c r="J587" s="43" t="s">
        <v>211</v>
      </c>
      <c r="K587" s="32" t="s">
        <v>210</v>
      </c>
      <c r="L587" s="9">
        <v>46140</v>
      </c>
      <c r="M587" s="53" t="s">
        <v>2156</v>
      </c>
      <c r="N587" s="39" t="s">
        <v>2106</v>
      </c>
    </row>
    <row r="588" spans="1:15">
      <c r="B588" s="32" t="s">
        <v>1340</v>
      </c>
      <c r="C588" s="33">
        <v>43727</v>
      </c>
      <c r="D588" s="37">
        <v>43726</v>
      </c>
      <c r="E588" s="8">
        <v>44369</v>
      </c>
      <c r="F588" s="69">
        <f t="shared" si="20"/>
        <v>45099</v>
      </c>
      <c r="G588" s="51" t="str">
        <f t="shared" ca="1" si="21"/>
        <v>OK</v>
      </c>
      <c r="H588" s="34" t="s">
        <v>244</v>
      </c>
      <c r="I588" s="34" t="s">
        <v>803</v>
      </c>
      <c r="J588" s="43" t="s">
        <v>211</v>
      </c>
      <c r="K588" s="32" t="s">
        <v>210</v>
      </c>
      <c r="L588" s="34">
        <v>46204</v>
      </c>
      <c r="M588" s="34" t="s">
        <v>1341</v>
      </c>
      <c r="N588" s="39" t="s">
        <v>1342</v>
      </c>
    </row>
    <row r="589" spans="1:15">
      <c r="B589" s="60" t="s">
        <v>539</v>
      </c>
      <c r="C589" s="34" t="s">
        <v>698</v>
      </c>
      <c r="D589" s="37">
        <v>41319</v>
      </c>
      <c r="E589" s="33">
        <v>43845</v>
      </c>
      <c r="F589" s="68">
        <f t="shared" si="20"/>
        <v>44576</v>
      </c>
      <c r="G589" s="65" t="str">
        <f t="shared" ca="1" si="21"/>
        <v>OK</v>
      </c>
      <c r="H589" s="34" t="s">
        <v>79</v>
      </c>
      <c r="I589" s="34" t="s">
        <v>916</v>
      </c>
      <c r="J589" s="43" t="s">
        <v>211</v>
      </c>
      <c r="K589" s="32" t="s">
        <v>210</v>
      </c>
      <c r="L589" s="34">
        <v>46256</v>
      </c>
      <c r="M589" s="48"/>
      <c r="N589" s="40" t="s">
        <v>882</v>
      </c>
    </row>
    <row r="590" spans="1:15">
      <c r="A590" s="75"/>
      <c r="B590" s="57" t="s">
        <v>855</v>
      </c>
      <c r="C590" s="79">
        <v>42916</v>
      </c>
      <c r="D590" s="69">
        <v>42915</v>
      </c>
      <c r="E590" s="79">
        <v>43628</v>
      </c>
      <c r="F590" s="68">
        <f t="shared" si="20"/>
        <v>44359</v>
      </c>
      <c r="G590" s="80" t="str">
        <f t="shared" ca="1" si="21"/>
        <v>Expired</v>
      </c>
      <c r="H590" s="89" t="s">
        <v>101</v>
      </c>
      <c r="I590" s="81" t="s">
        <v>865</v>
      </c>
      <c r="J590" s="92" t="s">
        <v>866</v>
      </c>
      <c r="K590" s="78" t="s">
        <v>226</v>
      </c>
      <c r="L590" s="81">
        <v>60143</v>
      </c>
      <c r="M590" s="81" t="s">
        <v>867</v>
      </c>
      <c r="N590" s="82" t="s">
        <v>856</v>
      </c>
    </row>
    <row r="591" spans="1:15">
      <c r="A591" s="31"/>
      <c r="B591" s="44" t="s">
        <v>6</v>
      </c>
      <c r="C591" s="46">
        <v>41444</v>
      </c>
      <c r="D591" s="46">
        <v>40255</v>
      </c>
      <c r="E591" s="79">
        <v>44000</v>
      </c>
      <c r="F591" s="68">
        <f t="shared" si="20"/>
        <v>44730</v>
      </c>
      <c r="G591" s="38" t="str">
        <f t="shared" ca="1" si="21"/>
        <v>OK</v>
      </c>
      <c r="H591" s="38" t="s">
        <v>9</v>
      </c>
      <c r="I591" s="53" t="s">
        <v>2146</v>
      </c>
      <c r="J591" s="34" t="s">
        <v>17</v>
      </c>
      <c r="K591" s="48" t="s">
        <v>210</v>
      </c>
      <c r="L591" s="34">
        <v>46350</v>
      </c>
      <c r="M591" s="38" t="s">
        <v>16</v>
      </c>
      <c r="N591" s="41" t="s">
        <v>15</v>
      </c>
    </row>
    <row r="592" spans="1:15">
      <c r="B592" s="32" t="s">
        <v>1701</v>
      </c>
      <c r="C592" s="33">
        <v>44133</v>
      </c>
      <c r="D592" s="37">
        <v>44132</v>
      </c>
      <c r="F592" s="37">
        <f t="shared" si="20"/>
        <v>44862</v>
      </c>
      <c r="G592" s="31" t="str">
        <f t="shared" ca="1" si="21"/>
        <v>OK</v>
      </c>
      <c r="H592" s="53" t="s">
        <v>50</v>
      </c>
      <c r="I592" s="48" t="s">
        <v>335</v>
      </c>
      <c r="J592" s="71" t="s">
        <v>211</v>
      </c>
      <c r="K592" s="71" t="s">
        <v>210</v>
      </c>
      <c r="L592" s="71">
        <v>46204</v>
      </c>
      <c r="M592" s="34"/>
      <c r="N592" s="105" t="s">
        <v>1752</v>
      </c>
    </row>
    <row r="593" spans="1:14">
      <c r="A593" s="31"/>
      <c r="B593" s="35" t="s">
        <v>474</v>
      </c>
      <c r="C593" s="70">
        <v>41657</v>
      </c>
      <c r="D593" s="37">
        <v>41656</v>
      </c>
      <c r="E593" s="46">
        <v>44216</v>
      </c>
      <c r="F593" s="68">
        <f t="shared" si="20"/>
        <v>44946</v>
      </c>
      <c r="G593" s="38" t="str">
        <f t="shared" ca="1" si="21"/>
        <v>OK</v>
      </c>
      <c r="H593" s="61" t="s">
        <v>88</v>
      </c>
      <c r="I593" s="36" t="s">
        <v>475</v>
      </c>
      <c r="J593" s="38" t="s">
        <v>89</v>
      </c>
      <c r="K593" s="48" t="s">
        <v>232</v>
      </c>
      <c r="L593" s="38">
        <v>40601</v>
      </c>
      <c r="M593" s="38" t="s">
        <v>238</v>
      </c>
      <c r="N593" s="40" t="s">
        <v>588</v>
      </c>
    </row>
    <row r="594" spans="1:14">
      <c r="B594" s="7" t="s">
        <v>2027</v>
      </c>
      <c r="C594" s="33">
        <v>44498</v>
      </c>
      <c r="D594" s="37" t="s">
        <v>698</v>
      </c>
      <c r="E594" s="8">
        <v>44498</v>
      </c>
      <c r="F594" s="46">
        <f t="shared" si="20"/>
        <v>45228</v>
      </c>
      <c r="G594" s="80" t="str">
        <f t="shared" ca="1" si="21"/>
        <v>OK</v>
      </c>
      <c r="H594" s="53" t="s">
        <v>1147</v>
      </c>
      <c r="I594" s="34" t="s">
        <v>1148</v>
      </c>
      <c r="J594" s="43" t="s">
        <v>20</v>
      </c>
      <c r="K594" s="32" t="s">
        <v>210</v>
      </c>
      <c r="L594" s="34"/>
      <c r="M594" s="34"/>
      <c r="N594" s="29" t="s">
        <v>2105</v>
      </c>
    </row>
    <row r="595" spans="1:14">
      <c r="A595" s="75"/>
      <c r="B595" s="90" t="s">
        <v>511</v>
      </c>
      <c r="C595" s="79">
        <v>42668</v>
      </c>
      <c r="D595" s="69">
        <v>41319</v>
      </c>
      <c r="E595" s="79">
        <v>43719</v>
      </c>
      <c r="F595" s="68">
        <f t="shared" si="20"/>
        <v>44450</v>
      </c>
      <c r="G595" s="76" t="str">
        <f t="shared" ca="1" si="21"/>
        <v>Expired</v>
      </c>
      <c r="H595" s="77" t="s">
        <v>289</v>
      </c>
      <c r="I595" s="77" t="s">
        <v>1313</v>
      </c>
      <c r="J595" s="38" t="s">
        <v>89</v>
      </c>
      <c r="K595" s="48" t="s">
        <v>232</v>
      </c>
      <c r="L595" s="38">
        <v>40601</v>
      </c>
      <c r="M595" s="71" t="s">
        <v>1314</v>
      </c>
      <c r="N595" s="84" t="s">
        <v>1315</v>
      </c>
    </row>
    <row r="596" spans="1:14">
      <c r="B596" s="32" t="s">
        <v>1577</v>
      </c>
      <c r="C596" s="33">
        <v>44035</v>
      </c>
      <c r="D596" s="37">
        <v>44034</v>
      </c>
      <c r="E596" s="33"/>
      <c r="F596" s="46">
        <f t="shared" ref="F596:F627" si="22">IF(B596="","",IF(E596="",DATE(YEAR(D596)+2,MONTH(D596),DAY(D596)),DATE(YEAR(E596)+2,MONTH(E596),DAY(E596))))</f>
        <v>44764</v>
      </c>
      <c r="G596" s="80" t="str">
        <f t="shared" ref="G596:G627" ca="1" si="23">IF(B596="","",IF(F596&lt;TODAY(),"Expired","OK"))</f>
        <v>OK</v>
      </c>
      <c r="H596" s="101" t="s">
        <v>1598</v>
      </c>
      <c r="I596" s="48" t="s">
        <v>117</v>
      </c>
      <c r="J596" s="48" t="s">
        <v>387</v>
      </c>
      <c r="K596" s="32" t="s">
        <v>210</v>
      </c>
      <c r="L596" s="34">
        <v>46808</v>
      </c>
      <c r="M596" s="34"/>
      <c r="N596" s="105" t="s">
        <v>1502</v>
      </c>
    </row>
    <row r="597" spans="1:14">
      <c r="A597" s="75"/>
      <c r="B597" s="90" t="s">
        <v>505</v>
      </c>
      <c r="C597" s="79">
        <v>41922</v>
      </c>
      <c r="D597" s="69">
        <v>41921</v>
      </c>
      <c r="E597" s="79">
        <v>44000</v>
      </c>
      <c r="F597" s="68">
        <f t="shared" si="22"/>
        <v>44730</v>
      </c>
      <c r="G597" s="76" t="str">
        <f t="shared" ca="1" si="23"/>
        <v>OK</v>
      </c>
      <c r="H597" s="58" t="s">
        <v>121</v>
      </c>
      <c r="I597" s="71" t="s">
        <v>1643</v>
      </c>
      <c r="J597" s="71" t="s">
        <v>211</v>
      </c>
      <c r="K597" s="71" t="s">
        <v>210</v>
      </c>
      <c r="L597" s="71"/>
      <c r="M597" s="71"/>
      <c r="N597" s="84" t="s">
        <v>1644</v>
      </c>
    </row>
    <row r="598" spans="1:14">
      <c r="A598" s="31"/>
      <c r="B598" s="32" t="s">
        <v>926</v>
      </c>
      <c r="C598" s="33">
        <v>43026</v>
      </c>
      <c r="D598" s="37">
        <v>43025</v>
      </c>
      <c r="E598" s="33">
        <v>44369</v>
      </c>
      <c r="F598" s="68">
        <f t="shared" si="22"/>
        <v>45099</v>
      </c>
      <c r="G598" s="38" t="str">
        <f t="shared" ca="1" si="23"/>
        <v>OK</v>
      </c>
      <c r="H598" s="53" t="s">
        <v>1861</v>
      </c>
      <c r="I598" s="34" t="s">
        <v>927</v>
      </c>
      <c r="J598" s="43" t="s">
        <v>113</v>
      </c>
      <c r="K598" s="32" t="s">
        <v>210</v>
      </c>
      <c r="L598" s="34">
        <v>46013</v>
      </c>
      <c r="M598" s="34" t="s">
        <v>928</v>
      </c>
      <c r="N598" s="39" t="s">
        <v>929</v>
      </c>
    </row>
    <row r="599" spans="1:14">
      <c r="A599" s="31"/>
      <c r="B599" s="32" t="s">
        <v>1561</v>
      </c>
      <c r="C599" s="33" t="s">
        <v>698</v>
      </c>
      <c r="D599" s="37">
        <v>44034</v>
      </c>
      <c r="F599" s="46">
        <f t="shared" si="22"/>
        <v>44764</v>
      </c>
      <c r="G599" s="80" t="str">
        <f t="shared" ca="1" si="23"/>
        <v>OK</v>
      </c>
      <c r="H599" s="101" t="s">
        <v>51</v>
      </c>
      <c r="I599" s="34" t="s">
        <v>54</v>
      </c>
      <c r="J599" s="43" t="s">
        <v>84</v>
      </c>
      <c r="K599" s="32" t="s">
        <v>309</v>
      </c>
      <c r="L599" s="34">
        <v>47591</v>
      </c>
      <c r="M599" s="34"/>
      <c r="N599" s="105" t="s">
        <v>1489</v>
      </c>
    </row>
    <row r="600" spans="1:14">
      <c r="B600" s="60" t="s">
        <v>477</v>
      </c>
      <c r="C600" s="73">
        <v>41656</v>
      </c>
      <c r="D600" s="37">
        <v>41319</v>
      </c>
      <c r="E600" s="8">
        <v>44461</v>
      </c>
      <c r="F600" s="68">
        <f t="shared" si="22"/>
        <v>45191</v>
      </c>
      <c r="G600" s="65" t="str">
        <f t="shared" ca="1" si="23"/>
        <v>OK</v>
      </c>
      <c r="H600" s="48" t="s">
        <v>614</v>
      </c>
      <c r="I600" s="48" t="s">
        <v>221</v>
      </c>
      <c r="J600" s="48" t="s">
        <v>222</v>
      </c>
      <c r="K600" s="48" t="s">
        <v>210</v>
      </c>
      <c r="L600" s="48">
        <v>47715</v>
      </c>
      <c r="M600" s="48" t="s">
        <v>615</v>
      </c>
      <c r="N600" s="40" t="s">
        <v>514</v>
      </c>
    </row>
    <row r="601" spans="1:14">
      <c r="B601" s="44" t="s">
        <v>180</v>
      </c>
      <c r="C601" s="46">
        <v>41002</v>
      </c>
      <c r="D601" s="46">
        <v>39527</v>
      </c>
      <c r="E601" s="46">
        <v>44216</v>
      </c>
      <c r="F601" s="68">
        <f t="shared" si="22"/>
        <v>44946</v>
      </c>
      <c r="G601" s="38" t="str">
        <f t="shared" ca="1" si="23"/>
        <v>OK</v>
      </c>
      <c r="H601" s="38" t="s">
        <v>121</v>
      </c>
      <c r="I601" s="48" t="s">
        <v>335</v>
      </c>
      <c r="J601" s="48" t="s">
        <v>211</v>
      </c>
      <c r="K601" s="48" t="s">
        <v>210</v>
      </c>
      <c r="L601" s="48">
        <v>46204</v>
      </c>
      <c r="M601" s="38"/>
      <c r="N601" s="41" t="s">
        <v>521</v>
      </c>
    </row>
    <row r="602" spans="1:14">
      <c r="A602" s="75"/>
      <c r="B602" s="78" t="s">
        <v>792</v>
      </c>
      <c r="C602" s="79">
        <v>42916</v>
      </c>
      <c r="D602" s="69">
        <v>42915</v>
      </c>
      <c r="E602" s="46">
        <v>44216</v>
      </c>
      <c r="F602" s="68">
        <f t="shared" si="22"/>
        <v>44946</v>
      </c>
      <c r="G602" s="58" t="str">
        <f t="shared" ca="1" si="23"/>
        <v>OK</v>
      </c>
      <c r="H602" s="81" t="s">
        <v>793</v>
      </c>
      <c r="I602" s="81" t="s">
        <v>794</v>
      </c>
      <c r="J602" s="92" t="s">
        <v>294</v>
      </c>
      <c r="K602" s="78" t="s">
        <v>226</v>
      </c>
      <c r="L602" s="81">
        <v>60606</v>
      </c>
      <c r="M602" s="81" t="s">
        <v>795</v>
      </c>
      <c r="N602" s="82" t="s">
        <v>796</v>
      </c>
    </row>
    <row r="603" spans="1:14">
      <c r="A603" s="75"/>
      <c r="B603" s="64" t="s">
        <v>1070</v>
      </c>
      <c r="C603" s="83">
        <v>43362</v>
      </c>
      <c r="D603" s="69">
        <v>43361</v>
      </c>
      <c r="E603" s="8">
        <v>44461</v>
      </c>
      <c r="F603" s="68">
        <f t="shared" si="22"/>
        <v>45191</v>
      </c>
      <c r="G603" s="58" t="str">
        <f t="shared" ca="1" si="23"/>
        <v>OK</v>
      </c>
      <c r="H603" s="65" t="s">
        <v>8</v>
      </c>
      <c r="I603" s="61" t="s">
        <v>1923</v>
      </c>
      <c r="J603" s="43" t="s">
        <v>17</v>
      </c>
      <c r="K603" s="32" t="s">
        <v>210</v>
      </c>
      <c r="L603" s="34">
        <v>46350</v>
      </c>
      <c r="M603" s="71" t="s">
        <v>1620</v>
      </c>
      <c r="N603" s="29" t="s">
        <v>1891</v>
      </c>
    </row>
    <row r="604" spans="1:14">
      <c r="B604" s="32" t="s">
        <v>1255</v>
      </c>
      <c r="C604" s="33">
        <v>43601</v>
      </c>
      <c r="D604" s="37">
        <v>43600</v>
      </c>
      <c r="E604" s="33">
        <v>44369</v>
      </c>
      <c r="F604" s="46">
        <f t="shared" si="22"/>
        <v>45099</v>
      </c>
      <c r="G604" s="51" t="str">
        <f t="shared" ca="1" si="23"/>
        <v>OK</v>
      </c>
      <c r="H604" s="34" t="s">
        <v>1809</v>
      </c>
      <c r="I604" s="100" t="s">
        <v>1871</v>
      </c>
      <c r="J604" s="53" t="s">
        <v>211</v>
      </c>
      <c r="K604" s="53" t="s">
        <v>210</v>
      </c>
      <c r="L604" s="31">
        <v>46203</v>
      </c>
      <c r="M604" s="53" t="s">
        <v>1434</v>
      </c>
      <c r="N604" s="29" t="s">
        <v>1814</v>
      </c>
    </row>
    <row r="605" spans="1:14">
      <c r="B605" s="7" t="s">
        <v>1256</v>
      </c>
      <c r="C605" s="33">
        <v>43601</v>
      </c>
      <c r="D605" s="37">
        <v>43600</v>
      </c>
      <c r="E605" s="8">
        <v>44369</v>
      </c>
      <c r="F605" s="46">
        <f t="shared" si="22"/>
        <v>45099</v>
      </c>
      <c r="G605" s="51" t="str">
        <f t="shared" ca="1" si="23"/>
        <v>OK</v>
      </c>
      <c r="H605" s="34" t="s">
        <v>258</v>
      </c>
      <c r="I605" s="34" t="s">
        <v>1128</v>
      </c>
      <c r="J605" s="43" t="s">
        <v>211</v>
      </c>
      <c r="K605" s="48" t="s">
        <v>210</v>
      </c>
      <c r="L605" s="34">
        <v>46204</v>
      </c>
      <c r="M605" s="34" t="s">
        <v>1873</v>
      </c>
      <c r="N605" s="39" t="s">
        <v>1257</v>
      </c>
    </row>
    <row r="606" spans="1:14">
      <c r="A606" s="31"/>
      <c r="B606" s="32" t="s">
        <v>1410</v>
      </c>
      <c r="C606" s="53" t="s">
        <v>698</v>
      </c>
      <c r="D606" s="37">
        <v>43726</v>
      </c>
      <c r="E606" s="33"/>
      <c r="F606" s="69">
        <f t="shared" si="22"/>
        <v>44457</v>
      </c>
      <c r="G606" s="51" t="str">
        <f t="shared" ca="1" si="23"/>
        <v>Expired</v>
      </c>
      <c r="H606" s="38" t="s">
        <v>9</v>
      </c>
      <c r="I606" s="53" t="s">
        <v>2146</v>
      </c>
      <c r="J606" s="38" t="s">
        <v>17</v>
      </c>
      <c r="K606" s="48" t="s">
        <v>210</v>
      </c>
      <c r="L606" s="48">
        <v>46350</v>
      </c>
      <c r="M606" s="34" t="s">
        <v>1411</v>
      </c>
      <c r="N606" s="39" t="s">
        <v>1412</v>
      </c>
    </row>
    <row r="607" spans="1:14">
      <c r="B607" s="45" t="s">
        <v>1529</v>
      </c>
      <c r="C607" s="33">
        <v>44035</v>
      </c>
      <c r="D607" s="37">
        <v>44034</v>
      </c>
      <c r="F607" s="46">
        <f t="shared" si="22"/>
        <v>44764</v>
      </c>
      <c r="G607" s="80" t="str">
        <f t="shared" ca="1" si="23"/>
        <v>OK</v>
      </c>
      <c r="H607" s="48" t="s">
        <v>373</v>
      </c>
      <c r="I607" s="34" t="s">
        <v>1101</v>
      </c>
      <c r="J607" s="62" t="str">
        <f>"Fishers"</f>
        <v>Fishers</v>
      </c>
      <c r="K607" s="62" t="str">
        <f>"IN"</f>
        <v>IN</v>
      </c>
      <c r="L607" s="62" t="str">
        <f>"46038"</f>
        <v>46038</v>
      </c>
      <c r="M607" s="34"/>
      <c r="N607" s="105" t="s">
        <v>1458</v>
      </c>
    </row>
    <row r="608" spans="1:14">
      <c r="B608" s="32" t="s">
        <v>930</v>
      </c>
      <c r="C608" s="34" t="s">
        <v>698</v>
      </c>
      <c r="D608" s="37">
        <v>43025</v>
      </c>
      <c r="E608" s="8">
        <v>43845</v>
      </c>
      <c r="F608" s="68">
        <f t="shared" si="22"/>
        <v>44576</v>
      </c>
      <c r="G608" s="38" t="str">
        <f t="shared" ca="1" si="23"/>
        <v>OK</v>
      </c>
      <c r="H608" s="38" t="s">
        <v>9</v>
      </c>
      <c r="I608" s="53" t="s">
        <v>2146</v>
      </c>
      <c r="J608" s="43" t="s">
        <v>17</v>
      </c>
      <c r="K608" s="32" t="s">
        <v>210</v>
      </c>
      <c r="L608" s="34">
        <v>46350</v>
      </c>
      <c r="M608" s="34" t="s">
        <v>931</v>
      </c>
      <c r="N608" s="39" t="s">
        <v>932</v>
      </c>
    </row>
    <row r="609" spans="1:14">
      <c r="B609" s="32" t="s">
        <v>2015</v>
      </c>
      <c r="C609" s="33">
        <v>44498</v>
      </c>
      <c r="D609" s="37">
        <v>44497</v>
      </c>
      <c r="F609" s="46">
        <f t="shared" si="22"/>
        <v>45227</v>
      </c>
      <c r="G609" s="80" t="str">
        <f t="shared" ca="1" si="23"/>
        <v>OK</v>
      </c>
      <c r="H609" s="53" t="s">
        <v>468</v>
      </c>
      <c r="I609" s="48" t="s">
        <v>783</v>
      </c>
      <c r="J609" s="61" t="s">
        <v>222</v>
      </c>
      <c r="K609" s="48" t="s">
        <v>210</v>
      </c>
      <c r="L609" s="61">
        <v>47710</v>
      </c>
      <c r="M609" s="53" t="s">
        <v>2157</v>
      </c>
      <c r="N609" s="29" t="s">
        <v>2094</v>
      </c>
    </row>
    <row r="610" spans="1:14">
      <c r="A610" s="75"/>
      <c r="B610" s="78" t="s">
        <v>710</v>
      </c>
      <c r="C610" s="81" t="s">
        <v>698</v>
      </c>
      <c r="D610" s="69">
        <v>42579</v>
      </c>
      <c r="E610" s="33">
        <v>44369</v>
      </c>
      <c r="F610" s="68">
        <f t="shared" si="22"/>
        <v>45099</v>
      </c>
      <c r="G610" s="80" t="str">
        <f t="shared" ca="1" si="23"/>
        <v>OK</v>
      </c>
      <c r="H610" s="87" t="str">
        <f>"CDM Smith, Inc."</f>
        <v>CDM Smith, Inc.</v>
      </c>
      <c r="I610" s="87" t="s">
        <v>1896</v>
      </c>
      <c r="J610" s="87" t="s">
        <v>1882</v>
      </c>
      <c r="K610" s="87" t="s">
        <v>1883</v>
      </c>
      <c r="L610" s="87">
        <v>37921</v>
      </c>
      <c r="M610" s="81"/>
      <c r="N610" s="82" t="s">
        <v>711</v>
      </c>
    </row>
    <row r="611" spans="1:14">
      <c r="B611" s="32" t="s">
        <v>1413</v>
      </c>
      <c r="C611" s="33">
        <v>43727</v>
      </c>
      <c r="D611" s="37">
        <v>43726</v>
      </c>
      <c r="E611" s="33">
        <v>44461</v>
      </c>
      <c r="F611" s="69">
        <f t="shared" si="22"/>
        <v>45191</v>
      </c>
      <c r="G611" s="51" t="str">
        <f t="shared" ca="1" si="23"/>
        <v>OK</v>
      </c>
      <c r="H611" s="34" t="s">
        <v>1298</v>
      </c>
      <c r="I611" s="34" t="s">
        <v>1414</v>
      </c>
      <c r="J611" s="43" t="s">
        <v>211</v>
      </c>
      <c r="K611" s="32" t="s">
        <v>210</v>
      </c>
      <c r="L611" s="34">
        <v>46216</v>
      </c>
      <c r="M611" s="34" t="s">
        <v>1415</v>
      </c>
      <c r="N611" s="39" t="s">
        <v>1416</v>
      </c>
    </row>
    <row r="612" spans="1:14">
      <c r="B612" s="7" t="s">
        <v>1702</v>
      </c>
      <c r="C612" s="33">
        <v>44133</v>
      </c>
      <c r="D612" s="37">
        <v>44132</v>
      </c>
      <c r="F612" s="37">
        <f t="shared" si="22"/>
        <v>44862</v>
      </c>
      <c r="G612" s="31" t="str">
        <f t="shared" ca="1" si="23"/>
        <v>OK</v>
      </c>
      <c r="H612" s="53" t="s">
        <v>81</v>
      </c>
      <c r="I612" s="61" t="s">
        <v>923</v>
      </c>
      <c r="J612" s="66" t="s">
        <v>85</v>
      </c>
      <c r="K612" s="63" t="s">
        <v>210</v>
      </c>
      <c r="L612" s="61">
        <v>46321</v>
      </c>
      <c r="M612" s="34"/>
      <c r="N612" s="105" t="s">
        <v>1753</v>
      </c>
    </row>
    <row r="613" spans="1:14">
      <c r="A613" s="31"/>
      <c r="B613" s="32" t="s">
        <v>2016</v>
      </c>
      <c r="C613" s="33">
        <v>44498</v>
      </c>
      <c r="D613" s="37">
        <v>44497</v>
      </c>
      <c r="E613" s="33"/>
      <c r="F613" s="46">
        <f t="shared" si="22"/>
        <v>45227</v>
      </c>
      <c r="G613" s="80" t="str">
        <f t="shared" ca="1" si="23"/>
        <v>OK</v>
      </c>
      <c r="H613" s="53" t="s">
        <v>9</v>
      </c>
      <c r="I613" s="53" t="s">
        <v>2146</v>
      </c>
      <c r="J613" s="43" t="s">
        <v>17</v>
      </c>
      <c r="K613" s="32" t="s">
        <v>210</v>
      </c>
      <c r="L613" s="34">
        <v>46350</v>
      </c>
      <c r="M613" s="53" t="s">
        <v>2158</v>
      </c>
      <c r="N613" s="29" t="s">
        <v>2095</v>
      </c>
    </row>
    <row r="614" spans="1:14">
      <c r="A614" s="31"/>
      <c r="B614" s="32" t="s">
        <v>1015</v>
      </c>
      <c r="C614" s="33">
        <v>43236</v>
      </c>
      <c r="D614" s="37">
        <v>43235</v>
      </c>
      <c r="E614" s="79">
        <v>44000</v>
      </c>
      <c r="F614" s="68">
        <f t="shared" si="22"/>
        <v>44730</v>
      </c>
      <c r="G614" s="38" t="str">
        <f t="shared" ca="1" si="23"/>
        <v>OK</v>
      </c>
      <c r="H614" s="34" t="s">
        <v>1016</v>
      </c>
      <c r="I614" s="48" t="s">
        <v>1029</v>
      </c>
      <c r="J614" s="49" t="s">
        <v>1027</v>
      </c>
      <c r="K614" s="50" t="s">
        <v>232</v>
      </c>
      <c r="L614" s="61">
        <v>40392</v>
      </c>
      <c r="M614" s="53" t="s">
        <v>1028</v>
      </c>
      <c r="N614" s="39" t="s">
        <v>1017</v>
      </c>
    </row>
    <row r="615" spans="1:14">
      <c r="A615" s="31"/>
      <c r="B615" s="32" t="s">
        <v>2017</v>
      </c>
      <c r="C615" s="33">
        <v>44498</v>
      </c>
      <c r="D615" s="37">
        <v>44497</v>
      </c>
      <c r="E615" s="33"/>
      <c r="F615" s="46">
        <f t="shared" si="22"/>
        <v>45227</v>
      </c>
      <c r="G615" s="80" t="str">
        <f t="shared" ca="1" si="23"/>
        <v>OK</v>
      </c>
      <c r="H615" s="53" t="s">
        <v>52</v>
      </c>
      <c r="I615" s="34" t="s">
        <v>1424</v>
      </c>
      <c r="J615" s="34" t="s">
        <v>211</v>
      </c>
      <c r="K615" s="48" t="s">
        <v>210</v>
      </c>
      <c r="L615" s="34">
        <v>46240</v>
      </c>
      <c r="M615" s="34"/>
      <c r="N615" s="39" t="s">
        <v>2096</v>
      </c>
    </row>
    <row r="616" spans="1:14">
      <c r="A616" s="31"/>
      <c r="B616" s="32" t="s">
        <v>1258</v>
      </c>
      <c r="C616" s="33">
        <v>43601</v>
      </c>
      <c r="D616" s="37">
        <v>43600</v>
      </c>
      <c r="E616" s="79">
        <v>44000</v>
      </c>
      <c r="F616" s="46">
        <f t="shared" si="22"/>
        <v>44730</v>
      </c>
      <c r="G616" s="51" t="str">
        <f t="shared" ca="1" si="23"/>
        <v>OK</v>
      </c>
      <c r="H616" s="38" t="s">
        <v>52</v>
      </c>
      <c r="I616" s="34" t="s">
        <v>1424</v>
      </c>
      <c r="J616" s="34" t="s">
        <v>211</v>
      </c>
      <c r="K616" s="48" t="s">
        <v>210</v>
      </c>
      <c r="L616" s="34">
        <v>46240</v>
      </c>
      <c r="M616" s="34"/>
      <c r="N616" s="39" t="s">
        <v>1259</v>
      </c>
    </row>
    <row r="617" spans="1:14">
      <c r="A617" s="31"/>
      <c r="B617" s="45" t="s">
        <v>1520</v>
      </c>
      <c r="C617" s="33">
        <v>44035</v>
      </c>
      <c r="D617" s="37">
        <v>44034</v>
      </c>
      <c r="E617" s="33"/>
      <c r="F617" s="46">
        <f t="shared" si="22"/>
        <v>44764</v>
      </c>
      <c r="G617" s="80" t="str">
        <f t="shared" ca="1" si="23"/>
        <v>OK</v>
      </c>
      <c r="H617" s="48" t="s">
        <v>134</v>
      </c>
      <c r="I617" s="34" t="s">
        <v>1180</v>
      </c>
      <c r="J617" s="43" t="s">
        <v>211</v>
      </c>
      <c r="K617" s="48" t="s">
        <v>210</v>
      </c>
      <c r="L617" s="34">
        <v>46201</v>
      </c>
      <c r="M617" s="34"/>
      <c r="N617" s="105" t="s">
        <v>1451</v>
      </c>
    </row>
    <row r="618" spans="1:14">
      <c r="A618" s="75"/>
      <c r="B618" s="78" t="s">
        <v>1138</v>
      </c>
      <c r="C618" s="79">
        <v>43362</v>
      </c>
      <c r="D618" s="69">
        <v>43361</v>
      </c>
      <c r="E618" s="79">
        <v>44090</v>
      </c>
      <c r="F618" s="68">
        <f t="shared" si="22"/>
        <v>44820</v>
      </c>
      <c r="G618" s="80" t="str">
        <f t="shared" ca="1" si="23"/>
        <v>OK</v>
      </c>
      <c r="H618" s="58" t="s">
        <v>29</v>
      </c>
      <c r="I618" s="81" t="s">
        <v>610</v>
      </c>
      <c r="J618" s="92" t="s">
        <v>142</v>
      </c>
      <c r="K618" s="78" t="s">
        <v>210</v>
      </c>
      <c r="L618" s="81">
        <v>47933</v>
      </c>
      <c r="M618" s="81" t="s">
        <v>1139</v>
      </c>
      <c r="N618" s="82" t="s">
        <v>1140</v>
      </c>
    </row>
    <row r="619" spans="1:14">
      <c r="B619" s="32" t="s">
        <v>1369</v>
      </c>
      <c r="C619" s="34" t="s">
        <v>1358</v>
      </c>
      <c r="D619" s="37">
        <v>43726</v>
      </c>
      <c r="F619" s="69">
        <f t="shared" si="22"/>
        <v>44457</v>
      </c>
      <c r="G619" s="51" t="str">
        <f t="shared" ca="1" si="23"/>
        <v>Expired</v>
      </c>
      <c r="H619" s="34" t="s">
        <v>1809</v>
      </c>
      <c r="I619" s="61" t="s">
        <v>1871</v>
      </c>
      <c r="J619" s="43" t="s">
        <v>211</v>
      </c>
      <c r="K619" s="32" t="s">
        <v>210</v>
      </c>
      <c r="L619" s="34">
        <v>46203</v>
      </c>
      <c r="M619" s="53" t="s">
        <v>1434</v>
      </c>
      <c r="N619" s="29" t="s">
        <v>1815</v>
      </c>
    </row>
    <row r="620" spans="1:14">
      <c r="B620" s="44" t="s">
        <v>49</v>
      </c>
      <c r="C620" s="46">
        <v>41141</v>
      </c>
      <c r="D620" s="46">
        <v>39681</v>
      </c>
      <c r="E620" s="8">
        <v>43845</v>
      </c>
      <c r="F620" s="68">
        <f t="shared" si="22"/>
        <v>44576</v>
      </c>
      <c r="G620" s="51" t="str">
        <f t="shared" ca="1" si="23"/>
        <v>OK</v>
      </c>
      <c r="H620" s="38" t="s">
        <v>244</v>
      </c>
      <c r="I620" s="38" t="s">
        <v>698</v>
      </c>
      <c r="J620" s="38" t="s">
        <v>698</v>
      </c>
      <c r="K620" s="38" t="s">
        <v>698</v>
      </c>
      <c r="L620" s="38" t="s">
        <v>698</v>
      </c>
      <c r="M620" s="38"/>
      <c r="N620" s="41"/>
    </row>
    <row r="621" spans="1:14">
      <c r="A621" s="31"/>
      <c r="B621" s="32" t="s">
        <v>506</v>
      </c>
      <c r="C621" s="33">
        <v>42486</v>
      </c>
      <c r="D621" s="37">
        <v>41921</v>
      </c>
      <c r="E621" s="33">
        <v>44090</v>
      </c>
      <c r="F621" s="69">
        <f t="shared" si="22"/>
        <v>44820</v>
      </c>
      <c r="G621" s="65" t="str">
        <f t="shared" ca="1" si="23"/>
        <v>OK</v>
      </c>
      <c r="H621" s="61" t="s">
        <v>488</v>
      </c>
      <c r="I621" s="61" t="s">
        <v>489</v>
      </c>
      <c r="J621" s="61" t="s">
        <v>490</v>
      </c>
      <c r="K621" s="61" t="s">
        <v>535</v>
      </c>
      <c r="L621" s="61">
        <v>85008</v>
      </c>
      <c r="M621" s="48" t="s">
        <v>1071</v>
      </c>
      <c r="N621" s="40" t="s">
        <v>507</v>
      </c>
    </row>
    <row r="622" spans="1:14">
      <c r="A622" s="31"/>
      <c r="B622" s="45" t="s">
        <v>293</v>
      </c>
      <c r="C622" s="46">
        <v>41444</v>
      </c>
      <c r="D622" s="46">
        <v>37511</v>
      </c>
      <c r="E622" s="33">
        <v>43845</v>
      </c>
      <c r="F622" s="68">
        <f t="shared" si="22"/>
        <v>44576</v>
      </c>
      <c r="G622" s="38" t="str">
        <f t="shared" ca="1" si="23"/>
        <v>OK</v>
      </c>
      <c r="H622" s="31" t="s">
        <v>134</v>
      </c>
      <c r="I622" s="34" t="s">
        <v>1180</v>
      </c>
      <c r="J622" s="43" t="s">
        <v>211</v>
      </c>
      <c r="K622" s="48" t="s">
        <v>210</v>
      </c>
      <c r="L622" s="34">
        <v>46201</v>
      </c>
      <c r="M622" s="48" t="s">
        <v>1194</v>
      </c>
      <c r="N622" s="40" t="s">
        <v>1195</v>
      </c>
    </row>
    <row r="623" spans="1:14">
      <c r="A623" s="31"/>
      <c r="B623" s="32" t="s">
        <v>2018</v>
      </c>
      <c r="C623" s="33">
        <v>44498</v>
      </c>
      <c r="D623" s="37">
        <v>44497</v>
      </c>
      <c r="F623" s="46">
        <f t="shared" si="22"/>
        <v>45227</v>
      </c>
      <c r="G623" s="80" t="str">
        <f t="shared" ca="1" si="23"/>
        <v>OK</v>
      </c>
      <c r="H623" s="53" t="s">
        <v>722</v>
      </c>
      <c r="I623" s="48" t="s">
        <v>1864</v>
      </c>
      <c r="J623" s="48" t="s">
        <v>211</v>
      </c>
      <c r="K623" s="48" t="s">
        <v>210</v>
      </c>
      <c r="L623" s="48">
        <v>46250</v>
      </c>
      <c r="M623" s="34"/>
      <c r="N623" s="29" t="s">
        <v>2097</v>
      </c>
    </row>
    <row r="624" spans="1:14">
      <c r="B624" s="7" t="s">
        <v>1307</v>
      </c>
      <c r="C624" s="33">
        <v>43756</v>
      </c>
      <c r="D624" s="37">
        <v>41921</v>
      </c>
      <c r="E624" s="33">
        <v>44369</v>
      </c>
      <c r="F624" s="69">
        <f t="shared" si="22"/>
        <v>45099</v>
      </c>
      <c r="G624" s="65" t="str">
        <f t="shared" ca="1" si="23"/>
        <v>OK</v>
      </c>
      <c r="H624" s="38" t="s">
        <v>698</v>
      </c>
      <c r="I624" s="81" t="s">
        <v>698</v>
      </c>
      <c r="J624" s="81" t="s">
        <v>698</v>
      </c>
      <c r="K624" s="81" t="s">
        <v>698</v>
      </c>
      <c r="L624" s="81" t="s">
        <v>698</v>
      </c>
      <c r="M624" s="53"/>
      <c r="N624" s="40" t="s">
        <v>883</v>
      </c>
    </row>
    <row r="625" spans="1:14">
      <c r="B625" s="45" t="s">
        <v>203</v>
      </c>
      <c r="C625" s="33">
        <v>44498</v>
      </c>
      <c r="D625" s="46">
        <v>42485</v>
      </c>
      <c r="E625" s="33">
        <v>44369</v>
      </c>
      <c r="F625" s="68">
        <f t="shared" si="22"/>
        <v>45099</v>
      </c>
      <c r="G625" s="38" t="str">
        <f t="shared" ca="1" si="23"/>
        <v>OK</v>
      </c>
      <c r="H625" s="55" t="s">
        <v>359</v>
      </c>
      <c r="I625" s="38" t="s">
        <v>11</v>
      </c>
      <c r="J625" s="36" t="str">
        <f>"Zionsville"</f>
        <v>Zionsville</v>
      </c>
      <c r="K625" s="36" t="str">
        <f>"IN"</f>
        <v>IN</v>
      </c>
      <c r="L625" s="36" t="str">
        <f>"46077"</f>
        <v>46077</v>
      </c>
      <c r="M625" s="55" t="s">
        <v>572</v>
      </c>
      <c r="N625" s="42" t="s">
        <v>204</v>
      </c>
    </row>
    <row r="626" spans="1:14">
      <c r="A626" s="31"/>
      <c r="B626" s="45" t="s">
        <v>333</v>
      </c>
      <c r="C626" s="33">
        <v>44498</v>
      </c>
      <c r="D626" s="46">
        <v>38576</v>
      </c>
      <c r="E626" s="33">
        <v>43845</v>
      </c>
      <c r="F626" s="68">
        <f t="shared" si="22"/>
        <v>44576</v>
      </c>
      <c r="G626" s="38" t="str">
        <f t="shared" ca="1" si="23"/>
        <v>OK</v>
      </c>
      <c r="H626" s="48" t="s">
        <v>359</v>
      </c>
      <c r="I626" s="38" t="s">
        <v>11</v>
      </c>
      <c r="J626" s="36" t="str">
        <f>"Zionsville"</f>
        <v>Zionsville</v>
      </c>
      <c r="K626" s="36" t="str">
        <f>"IN"</f>
        <v>IN</v>
      </c>
      <c r="L626" s="36" t="str">
        <f>"46077"</f>
        <v>46077</v>
      </c>
      <c r="M626" s="48" t="s">
        <v>573</v>
      </c>
      <c r="N626" s="40" t="s">
        <v>362</v>
      </c>
    </row>
    <row r="627" spans="1:14">
      <c r="A627" s="31"/>
      <c r="B627" s="32" t="s">
        <v>1018</v>
      </c>
      <c r="C627" s="33">
        <v>43236</v>
      </c>
      <c r="D627" s="37">
        <v>43235</v>
      </c>
      <c r="E627" s="46">
        <v>44216</v>
      </c>
      <c r="F627" s="68">
        <f t="shared" si="22"/>
        <v>44946</v>
      </c>
      <c r="G627" s="38" t="str">
        <f t="shared" ca="1" si="23"/>
        <v>OK</v>
      </c>
      <c r="H627" s="38" t="s">
        <v>135</v>
      </c>
      <c r="I627" s="48" t="s">
        <v>436</v>
      </c>
      <c r="J627" s="48" t="s">
        <v>211</v>
      </c>
      <c r="K627" s="48" t="s">
        <v>210</v>
      </c>
      <c r="L627" s="38">
        <v>46268</v>
      </c>
      <c r="M627" s="48" t="s">
        <v>1855</v>
      </c>
      <c r="N627" s="40" t="s">
        <v>1019</v>
      </c>
    </row>
    <row r="628" spans="1:14">
      <c r="B628" s="44" t="s">
        <v>7</v>
      </c>
      <c r="C628" s="46">
        <v>41141</v>
      </c>
      <c r="D628" s="46">
        <v>40255</v>
      </c>
      <c r="E628" s="79">
        <v>44000</v>
      </c>
      <c r="F628" s="68">
        <f t="shared" ref="F628:F659" si="24">IF(B628="","",IF(E628="",DATE(YEAR(D628)+2,MONTH(D628),DAY(D628)),DATE(YEAR(E628)+2,MONTH(E628),DAY(E628))))</f>
        <v>44730</v>
      </c>
      <c r="G628" s="38" t="str">
        <f t="shared" ref="G628:G659" ca="1" si="25">IF(B628="","",IF(F628&lt;TODAY(),"Expired","OK"))</f>
        <v>OK</v>
      </c>
      <c r="H628" s="35" t="str">
        <f>"Lochmueller Group"</f>
        <v>Lochmueller Group</v>
      </c>
      <c r="I628" s="35" t="s">
        <v>1602</v>
      </c>
      <c r="J628" s="35" t="s">
        <v>1603</v>
      </c>
      <c r="K628" s="35" t="str">
        <f>"IN"</f>
        <v>IN</v>
      </c>
      <c r="L628" s="36">
        <v>46714</v>
      </c>
      <c r="M628" s="38" t="s">
        <v>1073</v>
      </c>
      <c r="N628" s="41" t="s">
        <v>1072</v>
      </c>
    </row>
    <row r="629" spans="1:14">
      <c r="B629" s="32" t="s">
        <v>775</v>
      </c>
      <c r="C629" s="33">
        <v>42668</v>
      </c>
      <c r="D629" s="37">
        <v>42667</v>
      </c>
      <c r="E629" s="79">
        <v>44000</v>
      </c>
      <c r="F629" s="68">
        <f t="shared" si="24"/>
        <v>44730</v>
      </c>
      <c r="G629" s="38" t="str">
        <f t="shared" ca="1" si="25"/>
        <v>OK</v>
      </c>
      <c r="H629" s="38" t="s">
        <v>9</v>
      </c>
      <c r="I629" s="53" t="s">
        <v>2146</v>
      </c>
      <c r="J629" s="49" t="s">
        <v>17</v>
      </c>
      <c r="K629" s="48" t="s">
        <v>210</v>
      </c>
      <c r="L629" s="61">
        <v>46250</v>
      </c>
      <c r="M629" s="61" t="s">
        <v>776</v>
      </c>
      <c r="N629" s="40" t="s">
        <v>777</v>
      </c>
    </row>
    <row r="630" spans="1:14">
      <c r="B630" s="32" t="s">
        <v>1260</v>
      </c>
      <c r="C630" s="33">
        <v>43601</v>
      </c>
      <c r="D630" s="37">
        <v>43600</v>
      </c>
      <c r="E630" s="46">
        <v>44216</v>
      </c>
      <c r="F630" s="46">
        <f t="shared" si="24"/>
        <v>44946</v>
      </c>
      <c r="G630" s="51" t="str">
        <f t="shared" ca="1" si="25"/>
        <v>OK</v>
      </c>
      <c r="H630" s="34" t="s">
        <v>793</v>
      </c>
      <c r="I630" s="34" t="s">
        <v>1288</v>
      </c>
      <c r="J630" s="43" t="s">
        <v>1289</v>
      </c>
      <c r="K630" s="32" t="s">
        <v>299</v>
      </c>
      <c r="L630" s="34">
        <v>44114</v>
      </c>
      <c r="M630" s="34" t="s">
        <v>1290</v>
      </c>
      <c r="N630" s="39" t="s">
        <v>1261</v>
      </c>
    </row>
    <row r="631" spans="1:14">
      <c r="A631" s="31"/>
      <c r="B631" s="32" t="s">
        <v>1554</v>
      </c>
      <c r="C631" s="33">
        <v>44035</v>
      </c>
      <c r="D631" s="37">
        <v>44034</v>
      </c>
      <c r="E631" s="33"/>
      <c r="F631" s="46">
        <f t="shared" si="24"/>
        <v>44764</v>
      </c>
      <c r="G631" s="80" t="str">
        <f t="shared" ca="1" si="25"/>
        <v>OK</v>
      </c>
      <c r="H631" s="71" t="s">
        <v>367</v>
      </c>
      <c r="I631" s="34" t="s">
        <v>1589</v>
      </c>
      <c r="J631" s="43" t="s">
        <v>211</v>
      </c>
      <c r="K631" s="32" t="s">
        <v>210</v>
      </c>
      <c r="L631" s="34">
        <v>46278</v>
      </c>
      <c r="M631" s="34" t="s">
        <v>1590</v>
      </c>
      <c r="N631" s="105" t="s">
        <v>1482</v>
      </c>
    </row>
    <row r="632" spans="1:14">
      <c r="A632" s="31"/>
      <c r="B632" s="50" t="s">
        <v>98</v>
      </c>
      <c r="C632" s="46">
        <v>41320</v>
      </c>
      <c r="D632" s="46">
        <v>41011</v>
      </c>
      <c r="E632" s="46">
        <v>43628</v>
      </c>
      <c r="F632" s="68">
        <f t="shared" si="24"/>
        <v>44359</v>
      </c>
      <c r="G632" s="38" t="str">
        <f t="shared" ca="1" si="25"/>
        <v>Expired</v>
      </c>
      <c r="H632" s="48" t="s">
        <v>102</v>
      </c>
      <c r="I632" s="36" t="str">
        <f>"853 W 80th Place"</f>
        <v>853 W 80th Place</v>
      </c>
      <c r="J632" s="36" t="str">
        <f>"Merrillville"</f>
        <v>Merrillville</v>
      </c>
      <c r="K632" s="36" t="str">
        <f>"IN"</f>
        <v>IN</v>
      </c>
      <c r="L632" s="36" t="str">
        <f>"46410"</f>
        <v>46410</v>
      </c>
      <c r="M632" s="48" t="s">
        <v>590</v>
      </c>
      <c r="N632" s="41" t="s">
        <v>108</v>
      </c>
    </row>
    <row r="633" spans="1:14">
      <c r="B633" s="50" t="s">
        <v>322</v>
      </c>
      <c r="C633" s="46">
        <v>41444</v>
      </c>
      <c r="D633" s="46">
        <v>38085</v>
      </c>
      <c r="E633" s="46">
        <v>44216</v>
      </c>
      <c r="F633" s="68">
        <f t="shared" si="24"/>
        <v>44946</v>
      </c>
      <c r="G633" s="38" t="str">
        <f t="shared" ca="1" si="25"/>
        <v>OK</v>
      </c>
      <c r="H633" s="48" t="s">
        <v>614</v>
      </c>
      <c r="I633" s="61" t="s">
        <v>437</v>
      </c>
      <c r="J633" s="61" t="s">
        <v>211</v>
      </c>
      <c r="K633" s="48" t="s">
        <v>210</v>
      </c>
      <c r="L633" s="61">
        <v>46268</v>
      </c>
      <c r="M633" s="38"/>
      <c r="N633" s="29" t="s">
        <v>1915</v>
      </c>
    </row>
    <row r="634" spans="1:14">
      <c r="A634" s="75"/>
      <c r="B634" s="56" t="s">
        <v>344</v>
      </c>
      <c r="C634" s="68">
        <v>41141</v>
      </c>
      <c r="D634" s="68">
        <v>40402</v>
      </c>
      <c r="E634" s="8">
        <v>44369</v>
      </c>
      <c r="F634" s="68">
        <f t="shared" si="24"/>
        <v>45099</v>
      </c>
      <c r="G634" s="80" t="str">
        <f t="shared" ca="1" si="25"/>
        <v>OK</v>
      </c>
      <c r="H634" s="58" t="s">
        <v>345</v>
      </c>
      <c r="I634" s="58" t="s">
        <v>346</v>
      </c>
      <c r="J634" s="58" t="s">
        <v>441</v>
      </c>
      <c r="K634" s="71" t="s">
        <v>210</v>
      </c>
      <c r="L634" s="71">
        <v>47553</v>
      </c>
      <c r="M634" s="58" t="s">
        <v>347</v>
      </c>
      <c r="N634" s="86" t="s">
        <v>442</v>
      </c>
    </row>
    <row r="635" spans="1:14">
      <c r="A635" s="31"/>
      <c r="B635" s="32" t="s">
        <v>712</v>
      </c>
      <c r="C635" s="34" t="s">
        <v>698</v>
      </c>
      <c r="D635" s="37">
        <v>42579</v>
      </c>
      <c r="E635" s="33">
        <v>44090</v>
      </c>
      <c r="F635" s="68">
        <f t="shared" si="24"/>
        <v>44820</v>
      </c>
      <c r="G635" s="51" t="str">
        <f t="shared" ca="1" si="25"/>
        <v>OK</v>
      </c>
      <c r="H635" s="38" t="s">
        <v>9</v>
      </c>
      <c r="I635" s="53" t="s">
        <v>2146</v>
      </c>
      <c r="J635" s="38" t="s">
        <v>17</v>
      </c>
      <c r="K635" s="48" t="s">
        <v>210</v>
      </c>
      <c r="L635" s="48">
        <v>46350</v>
      </c>
      <c r="M635" s="34"/>
      <c r="N635" s="39" t="s">
        <v>713</v>
      </c>
    </row>
    <row r="636" spans="1:14">
      <c r="A636" s="31"/>
      <c r="B636" s="32" t="s">
        <v>2019</v>
      </c>
      <c r="C636" s="34" t="s">
        <v>698</v>
      </c>
      <c r="D636" s="37">
        <v>44497</v>
      </c>
      <c r="E636" s="33"/>
      <c r="F636" s="46">
        <f t="shared" si="24"/>
        <v>45227</v>
      </c>
      <c r="G636" s="80" t="str">
        <f t="shared" ca="1" si="25"/>
        <v>OK</v>
      </c>
      <c r="H636" s="53" t="s">
        <v>522</v>
      </c>
      <c r="I636" s="48" t="s">
        <v>611</v>
      </c>
      <c r="J636" s="43" t="s">
        <v>211</v>
      </c>
      <c r="K636" s="32" t="s">
        <v>210</v>
      </c>
      <c r="L636" s="34">
        <v>46140</v>
      </c>
      <c r="M636" s="53" t="s">
        <v>2159</v>
      </c>
      <c r="N636" s="29" t="s">
        <v>2098</v>
      </c>
    </row>
    <row r="637" spans="1:14">
      <c r="B637" s="32" t="s">
        <v>1435</v>
      </c>
      <c r="C637" s="33">
        <v>42486</v>
      </c>
      <c r="D637" s="37">
        <v>42485</v>
      </c>
      <c r="E637" s="33">
        <v>44369</v>
      </c>
      <c r="F637" s="68">
        <f t="shared" si="24"/>
        <v>45099</v>
      </c>
      <c r="G637" s="51" t="str">
        <f t="shared" ca="1" si="25"/>
        <v>OK</v>
      </c>
      <c r="H637" s="34" t="s">
        <v>244</v>
      </c>
      <c r="I637" s="34" t="s">
        <v>803</v>
      </c>
      <c r="J637" s="34" t="s">
        <v>211</v>
      </c>
      <c r="K637" s="34" t="s">
        <v>210</v>
      </c>
      <c r="L637" s="34">
        <v>46204</v>
      </c>
      <c r="M637" s="34" t="s">
        <v>1151</v>
      </c>
      <c r="N637" s="39" t="s">
        <v>1436</v>
      </c>
    </row>
    <row r="638" spans="1:14">
      <c r="B638" s="50" t="s">
        <v>99</v>
      </c>
      <c r="C638" s="46">
        <v>41444</v>
      </c>
      <c r="D638" s="46">
        <v>39919</v>
      </c>
      <c r="E638" s="79">
        <v>44000</v>
      </c>
      <c r="F638" s="68">
        <f t="shared" si="24"/>
        <v>44730</v>
      </c>
      <c r="G638" s="38" t="str">
        <f t="shared" ca="1" si="25"/>
        <v>OK</v>
      </c>
      <c r="H638" s="48" t="s">
        <v>154</v>
      </c>
      <c r="I638" s="48" t="s">
        <v>103</v>
      </c>
      <c r="J638" s="48" t="s">
        <v>143</v>
      </c>
      <c r="K638" s="48" t="s">
        <v>210</v>
      </c>
      <c r="L638" s="48">
        <v>47274</v>
      </c>
      <c r="M638" s="48" t="s">
        <v>112</v>
      </c>
      <c r="N638" s="41" t="s">
        <v>109</v>
      </c>
    </row>
    <row r="639" spans="1:14">
      <c r="B639" s="32" t="s">
        <v>1020</v>
      </c>
      <c r="C639" s="33">
        <v>43236</v>
      </c>
      <c r="D639" s="37">
        <v>43235</v>
      </c>
      <c r="E639" s="8">
        <v>44369</v>
      </c>
      <c r="F639" s="68">
        <f t="shared" si="24"/>
        <v>45099</v>
      </c>
      <c r="G639" s="38" t="str">
        <f t="shared" ca="1" si="25"/>
        <v>OK</v>
      </c>
      <c r="H639" s="38" t="s">
        <v>8</v>
      </c>
      <c r="I639" s="38" t="s">
        <v>10</v>
      </c>
      <c r="J639" s="38" t="s">
        <v>17</v>
      </c>
      <c r="K639" s="48" t="s">
        <v>210</v>
      </c>
      <c r="L639" s="48">
        <v>46350</v>
      </c>
      <c r="M639" s="34"/>
      <c r="N639" s="39" t="s">
        <v>1021</v>
      </c>
    </row>
    <row r="640" spans="1:14">
      <c r="A640" s="31"/>
      <c r="B640" s="32" t="s">
        <v>1262</v>
      </c>
      <c r="C640" s="33">
        <v>43601</v>
      </c>
      <c r="D640" s="37">
        <v>43600</v>
      </c>
      <c r="E640" s="33">
        <v>44369</v>
      </c>
      <c r="F640" s="46">
        <f t="shared" si="24"/>
        <v>45099</v>
      </c>
      <c r="G640" s="51" t="str">
        <f t="shared" ca="1" si="25"/>
        <v>OK</v>
      </c>
      <c r="H640" s="34" t="s">
        <v>1263</v>
      </c>
      <c r="I640" s="48" t="s">
        <v>1319</v>
      </c>
      <c r="J640" s="48" t="s">
        <v>211</v>
      </c>
      <c r="K640" s="48" t="s">
        <v>210</v>
      </c>
      <c r="L640" s="61">
        <v>46250</v>
      </c>
      <c r="M640" s="34"/>
      <c r="N640" s="39" t="s">
        <v>1264</v>
      </c>
    </row>
    <row r="641" spans="1:14">
      <c r="B641" s="50" t="s">
        <v>425</v>
      </c>
      <c r="C641" s="46">
        <v>42580</v>
      </c>
      <c r="D641" s="46">
        <v>41011</v>
      </c>
      <c r="E641" s="8">
        <v>44369</v>
      </c>
      <c r="F641" s="68">
        <f t="shared" si="24"/>
        <v>45099</v>
      </c>
      <c r="G641" s="51" t="str">
        <f t="shared" ca="1" si="25"/>
        <v>OK</v>
      </c>
      <c r="H641" s="48" t="s">
        <v>614</v>
      </c>
      <c r="I641" s="61" t="s">
        <v>437</v>
      </c>
      <c r="J641" s="61" t="s">
        <v>211</v>
      </c>
      <c r="K641" s="48" t="s">
        <v>210</v>
      </c>
      <c r="L641" s="61">
        <v>46268</v>
      </c>
      <c r="M641" s="48"/>
      <c r="N641" s="29" t="s">
        <v>1916</v>
      </c>
    </row>
    <row r="642" spans="1:14">
      <c r="B642" s="32" t="s">
        <v>1703</v>
      </c>
      <c r="C642" s="33">
        <v>44133</v>
      </c>
      <c r="D642" s="37">
        <v>44132</v>
      </c>
      <c r="F642" s="37">
        <f t="shared" si="24"/>
        <v>44862</v>
      </c>
      <c r="G642" s="31" t="str">
        <f t="shared" ca="1" si="25"/>
        <v>OK</v>
      </c>
      <c r="H642" s="53" t="s">
        <v>351</v>
      </c>
      <c r="I642" s="52" t="s">
        <v>1075</v>
      </c>
      <c r="J642" s="48" t="s">
        <v>211</v>
      </c>
      <c r="K642" s="48" t="s">
        <v>210</v>
      </c>
      <c r="L642" s="48">
        <v>46240</v>
      </c>
      <c r="M642" s="34" t="s">
        <v>260</v>
      </c>
      <c r="N642" s="105" t="s">
        <v>1754</v>
      </c>
    </row>
    <row r="643" spans="1:14">
      <c r="A643" s="75"/>
      <c r="B643" s="78" t="s">
        <v>714</v>
      </c>
      <c r="C643" s="81" t="s">
        <v>698</v>
      </c>
      <c r="D643" s="69">
        <v>42579</v>
      </c>
      <c r="E643" s="79">
        <v>43628</v>
      </c>
      <c r="F643" s="68">
        <f t="shared" si="24"/>
        <v>44359</v>
      </c>
      <c r="G643" s="80" t="str">
        <f t="shared" ca="1" si="25"/>
        <v>Expired</v>
      </c>
      <c r="H643" s="81" t="s">
        <v>136</v>
      </c>
      <c r="I643" s="77" t="s">
        <v>182</v>
      </c>
      <c r="J643" s="77" t="s">
        <v>211</v>
      </c>
      <c r="K643" s="71" t="s">
        <v>210</v>
      </c>
      <c r="L643" s="77">
        <v>46202</v>
      </c>
      <c r="M643" s="81"/>
      <c r="N643" s="82" t="s">
        <v>715</v>
      </c>
    </row>
    <row r="644" spans="1:14">
      <c r="B644" s="32" t="s">
        <v>1704</v>
      </c>
      <c r="C644" s="53" t="s">
        <v>698</v>
      </c>
      <c r="D644" s="37">
        <v>44132</v>
      </c>
      <c r="E644" s="33"/>
      <c r="F644" s="37">
        <f t="shared" si="24"/>
        <v>44862</v>
      </c>
      <c r="G644" s="31" t="str">
        <f t="shared" ca="1" si="25"/>
        <v>OK</v>
      </c>
      <c r="H644" s="53" t="s">
        <v>1598</v>
      </c>
      <c r="I644" s="34" t="s">
        <v>117</v>
      </c>
      <c r="J644" s="43" t="s">
        <v>387</v>
      </c>
      <c r="K644" s="32" t="s">
        <v>210</v>
      </c>
      <c r="L644" s="34">
        <v>46808</v>
      </c>
      <c r="M644" s="34"/>
      <c r="N644" s="105" t="s">
        <v>1755</v>
      </c>
    </row>
    <row r="645" spans="1:14">
      <c r="A645" s="31"/>
      <c r="B645" s="45" t="s">
        <v>857</v>
      </c>
      <c r="C645" s="33">
        <v>42916</v>
      </c>
      <c r="D645" s="37">
        <v>42915</v>
      </c>
      <c r="E645" s="33">
        <v>44090</v>
      </c>
      <c r="F645" s="37">
        <f t="shared" si="24"/>
        <v>44820</v>
      </c>
      <c r="G645" s="30" t="str">
        <f t="shared" ca="1" si="25"/>
        <v>OK</v>
      </c>
      <c r="H645" s="34" t="s">
        <v>1809</v>
      </c>
      <c r="I645" s="61" t="s">
        <v>1871</v>
      </c>
      <c r="J645" s="43" t="s">
        <v>211</v>
      </c>
      <c r="K645" s="32" t="s">
        <v>210</v>
      </c>
      <c r="L645" s="34">
        <v>46203</v>
      </c>
      <c r="M645" s="53" t="s">
        <v>1434</v>
      </c>
      <c r="N645" s="29" t="s">
        <v>1816</v>
      </c>
    </row>
    <row r="646" spans="1:14">
      <c r="B646" s="50" t="s">
        <v>350</v>
      </c>
      <c r="C646" s="46">
        <v>41141</v>
      </c>
      <c r="D646" s="46">
        <v>38576</v>
      </c>
      <c r="E646" s="46">
        <v>44216</v>
      </c>
      <c r="F646" s="68">
        <f t="shared" si="24"/>
        <v>44946</v>
      </c>
      <c r="G646" s="38" t="str">
        <f t="shared" ca="1" si="25"/>
        <v>OK</v>
      </c>
      <c r="H646" s="48" t="s">
        <v>365</v>
      </c>
      <c r="I646" s="48" t="s">
        <v>1851</v>
      </c>
      <c r="J646" s="48" t="s">
        <v>242</v>
      </c>
      <c r="K646" s="48" t="s">
        <v>210</v>
      </c>
      <c r="L646" s="48">
        <v>47265</v>
      </c>
      <c r="M646" s="48" t="s">
        <v>243</v>
      </c>
      <c r="N646" s="40" t="s">
        <v>366</v>
      </c>
    </row>
    <row r="647" spans="1:14">
      <c r="B647" s="44" t="s">
        <v>591</v>
      </c>
      <c r="C647" s="46">
        <v>41141</v>
      </c>
      <c r="D647" s="46">
        <v>40402</v>
      </c>
      <c r="E647" s="33">
        <v>44461</v>
      </c>
      <c r="F647" s="68">
        <f t="shared" si="24"/>
        <v>45191</v>
      </c>
      <c r="G647" s="51" t="str">
        <f t="shared" ca="1" si="25"/>
        <v>OK</v>
      </c>
      <c r="H647" s="38" t="s">
        <v>51</v>
      </c>
      <c r="I647" s="38" t="s">
        <v>54</v>
      </c>
      <c r="J647" s="38" t="s">
        <v>84</v>
      </c>
      <c r="K647" s="48" t="s">
        <v>210</v>
      </c>
      <c r="L647" s="48">
        <v>47591</v>
      </c>
      <c r="M647" s="48" t="s">
        <v>348</v>
      </c>
      <c r="N647" s="40" t="s">
        <v>349</v>
      </c>
    </row>
    <row r="648" spans="1:14">
      <c r="A648" s="75"/>
      <c r="B648" s="56" t="s">
        <v>234</v>
      </c>
      <c r="C648" s="68">
        <v>41002</v>
      </c>
      <c r="D648" s="68">
        <v>38751</v>
      </c>
      <c r="E648" s="33">
        <v>44369</v>
      </c>
      <c r="F648" s="68">
        <f t="shared" si="24"/>
        <v>45099</v>
      </c>
      <c r="G648" s="58" t="str">
        <f t="shared" ca="1" si="25"/>
        <v>OK</v>
      </c>
      <c r="H648" s="58" t="s">
        <v>137</v>
      </c>
      <c r="I648" s="58" t="s">
        <v>55</v>
      </c>
      <c r="J648" s="58" t="s">
        <v>211</v>
      </c>
      <c r="K648" s="71" t="s">
        <v>210</v>
      </c>
      <c r="L648" s="58">
        <v>46204</v>
      </c>
      <c r="M648" s="58" t="s">
        <v>1879</v>
      </c>
      <c r="N648" s="86" t="s">
        <v>1305</v>
      </c>
    </row>
    <row r="649" spans="1:14">
      <c r="A649" s="31"/>
      <c r="B649" s="32" t="s">
        <v>1705</v>
      </c>
      <c r="C649" s="33">
        <v>44133</v>
      </c>
      <c r="D649" s="37">
        <v>44132</v>
      </c>
      <c r="E649" s="33"/>
      <c r="F649" s="37">
        <f t="shared" si="24"/>
        <v>44862</v>
      </c>
      <c r="G649" s="31" t="str">
        <f t="shared" ca="1" si="25"/>
        <v>OK</v>
      </c>
      <c r="H649" s="53" t="s">
        <v>1263</v>
      </c>
      <c r="I649" s="34" t="s">
        <v>1801</v>
      </c>
      <c r="J649" s="43" t="s">
        <v>211</v>
      </c>
      <c r="K649" s="32" t="s">
        <v>210</v>
      </c>
      <c r="L649" s="34">
        <v>46256</v>
      </c>
      <c r="M649" s="34" t="s">
        <v>1802</v>
      </c>
      <c r="N649" s="105" t="s">
        <v>1756</v>
      </c>
    </row>
    <row r="650" spans="1:14">
      <c r="B650" s="32" t="s">
        <v>1706</v>
      </c>
      <c r="C650" s="53" t="s">
        <v>698</v>
      </c>
      <c r="D650" s="37">
        <v>44132</v>
      </c>
      <c r="E650" s="33"/>
      <c r="F650" s="37">
        <f t="shared" si="24"/>
        <v>44862</v>
      </c>
      <c r="G650" s="31" t="str">
        <f t="shared" ca="1" si="25"/>
        <v>OK</v>
      </c>
      <c r="H650" s="53" t="s">
        <v>1598</v>
      </c>
      <c r="I650" s="34" t="s">
        <v>117</v>
      </c>
      <c r="J650" s="43" t="s">
        <v>387</v>
      </c>
      <c r="K650" s="32" t="s">
        <v>210</v>
      </c>
      <c r="L650" s="34">
        <v>46808</v>
      </c>
      <c r="M650" s="34"/>
      <c r="N650" s="105" t="s">
        <v>1757</v>
      </c>
    </row>
    <row r="651" spans="1:14">
      <c r="B651" s="7" t="s">
        <v>1566</v>
      </c>
      <c r="C651" s="33">
        <v>44035</v>
      </c>
      <c r="D651" s="37">
        <v>44034</v>
      </c>
      <c r="E651" s="46">
        <v>44216</v>
      </c>
      <c r="F651" s="46">
        <f t="shared" si="24"/>
        <v>44946</v>
      </c>
      <c r="G651" s="80" t="str">
        <f t="shared" ca="1" si="25"/>
        <v>OK</v>
      </c>
      <c r="H651" s="81" t="s">
        <v>698</v>
      </c>
      <c r="I651" s="81" t="s">
        <v>698</v>
      </c>
      <c r="J651" s="81" t="s">
        <v>698</v>
      </c>
      <c r="K651" s="81" t="s">
        <v>698</v>
      </c>
      <c r="L651" s="81" t="s">
        <v>698</v>
      </c>
      <c r="M651" s="53"/>
      <c r="N651" s="105"/>
    </row>
    <row r="652" spans="1:14">
      <c r="B652" s="45" t="s">
        <v>215</v>
      </c>
      <c r="C652" s="73">
        <v>37672</v>
      </c>
      <c r="D652" s="73">
        <v>37672</v>
      </c>
      <c r="E652" s="79">
        <v>44000</v>
      </c>
      <c r="F652" s="68">
        <f t="shared" si="24"/>
        <v>44730</v>
      </c>
      <c r="G652" s="38" t="str">
        <f t="shared" ca="1" si="25"/>
        <v>OK</v>
      </c>
      <c r="H652" s="48" t="s">
        <v>614</v>
      </c>
      <c r="I652" s="48" t="s">
        <v>221</v>
      </c>
      <c r="J652" s="48" t="s">
        <v>222</v>
      </c>
      <c r="K652" s="48" t="s">
        <v>210</v>
      </c>
      <c r="L652" s="48">
        <v>47715</v>
      </c>
      <c r="M652" s="38" t="s">
        <v>223</v>
      </c>
      <c r="N652" s="41" t="s">
        <v>1074</v>
      </c>
    </row>
    <row r="653" spans="1:14">
      <c r="B653" s="32" t="s">
        <v>1707</v>
      </c>
      <c r="C653" s="33">
        <v>44133</v>
      </c>
      <c r="D653" s="37">
        <v>44132</v>
      </c>
      <c r="E653" s="33"/>
      <c r="F653" s="37">
        <f t="shared" si="24"/>
        <v>44862</v>
      </c>
      <c r="G653" s="31" t="str">
        <f t="shared" ca="1" si="25"/>
        <v>OK</v>
      </c>
      <c r="H653" s="53" t="s">
        <v>136</v>
      </c>
      <c r="I653" s="34" t="s">
        <v>182</v>
      </c>
      <c r="J653" s="43" t="s">
        <v>211</v>
      </c>
      <c r="K653" s="32" t="s">
        <v>309</v>
      </c>
      <c r="L653" s="34">
        <v>46202</v>
      </c>
      <c r="M653" s="34" t="s">
        <v>1804</v>
      </c>
      <c r="N653" s="105" t="s">
        <v>1758</v>
      </c>
    </row>
    <row r="654" spans="1:14">
      <c r="B654" s="32" t="s">
        <v>1022</v>
      </c>
      <c r="C654" s="33">
        <v>43236</v>
      </c>
      <c r="D654" s="37">
        <v>43235</v>
      </c>
      <c r="E654" s="79">
        <v>44000</v>
      </c>
      <c r="F654" s="68">
        <f t="shared" si="24"/>
        <v>44730</v>
      </c>
      <c r="G654" s="38" t="str">
        <f t="shared" ca="1" si="25"/>
        <v>OK</v>
      </c>
      <c r="H654" s="34" t="s">
        <v>373</v>
      </c>
      <c r="I654" s="34" t="s">
        <v>1101</v>
      </c>
      <c r="J654" s="62" t="str">
        <f>"Fishers"</f>
        <v>Fishers</v>
      </c>
      <c r="K654" s="62" t="str">
        <f>"IN"</f>
        <v>IN</v>
      </c>
      <c r="L654" s="62" t="str">
        <f>"46038"</f>
        <v>46038</v>
      </c>
      <c r="M654" s="48" t="s">
        <v>1034</v>
      </c>
      <c r="N654" s="39" t="s">
        <v>1023</v>
      </c>
    </row>
    <row r="655" spans="1:14">
      <c r="B655" s="45" t="s">
        <v>1527</v>
      </c>
      <c r="C655" s="33">
        <v>44035</v>
      </c>
      <c r="D655" s="37">
        <v>44034</v>
      </c>
      <c r="F655" s="46">
        <f t="shared" si="24"/>
        <v>44764</v>
      </c>
      <c r="G655" s="80" t="str">
        <f t="shared" ca="1" si="25"/>
        <v>OK</v>
      </c>
      <c r="H655" s="81" t="s">
        <v>698</v>
      </c>
      <c r="I655" s="81" t="s">
        <v>698</v>
      </c>
      <c r="J655" s="81" t="s">
        <v>698</v>
      </c>
      <c r="K655" s="81" t="s">
        <v>698</v>
      </c>
      <c r="L655" s="81" t="s">
        <v>698</v>
      </c>
      <c r="M655" s="53"/>
      <c r="N655" s="105" t="s">
        <v>1456</v>
      </c>
    </row>
    <row r="656" spans="1:14">
      <c r="A656" s="31"/>
      <c r="B656" s="45" t="s">
        <v>1524</v>
      </c>
      <c r="C656" s="33">
        <v>44035</v>
      </c>
      <c r="D656" s="37">
        <v>44034</v>
      </c>
      <c r="E656" s="33"/>
      <c r="F656" s="46">
        <f t="shared" si="24"/>
        <v>44764</v>
      </c>
      <c r="G656" s="80" t="str">
        <f t="shared" ca="1" si="25"/>
        <v>OK</v>
      </c>
      <c r="H656" s="34" t="s">
        <v>135</v>
      </c>
      <c r="I656" s="34" t="s">
        <v>436</v>
      </c>
      <c r="J656" s="43" t="s">
        <v>211</v>
      </c>
      <c r="K656" s="32" t="s">
        <v>210</v>
      </c>
      <c r="L656" s="34">
        <v>46268</v>
      </c>
      <c r="M656" s="34" t="s">
        <v>1588</v>
      </c>
      <c r="N656" s="105" t="s">
        <v>1453</v>
      </c>
    </row>
    <row r="657" spans="1:14">
      <c r="A657" s="31"/>
      <c r="B657" s="32" t="s">
        <v>1562</v>
      </c>
      <c r="C657" s="33">
        <v>44035</v>
      </c>
      <c r="D657" s="37">
        <v>44034</v>
      </c>
      <c r="E657" s="33"/>
      <c r="F657" s="46">
        <f t="shared" si="24"/>
        <v>44764</v>
      </c>
      <c r="G657" s="80" t="str">
        <f t="shared" ca="1" si="25"/>
        <v>OK</v>
      </c>
      <c r="H657" s="101" t="s">
        <v>1298</v>
      </c>
      <c r="I657" s="34" t="s">
        <v>1414</v>
      </c>
      <c r="J657" s="43" t="s">
        <v>211</v>
      </c>
      <c r="K657" s="32" t="s">
        <v>210</v>
      </c>
      <c r="L657" s="34">
        <v>46216</v>
      </c>
      <c r="M657" s="53" t="s">
        <v>1860</v>
      </c>
      <c r="N657" s="91" t="s">
        <v>1653</v>
      </c>
    </row>
    <row r="658" spans="1:14">
      <c r="B658" s="32" t="s">
        <v>1265</v>
      </c>
      <c r="C658" s="97">
        <v>43601</v>
      </c>
      <c r="D658" s="37">
        <v>43600</v>
      </c>
      <c r="E658" s="33">
        <v>43600</v>
      </c>
      <c r="F658" s="46">
        <f t="shared" si="24"/>
        <v>44331</v>
      </c>
      <c r="G658" s="51" t="str">
        <f t="shared" ca="1" si="25"/>
        <v>Expired</v>
      </c>
      <c r="H658" s="34" t="s">
        <v>1266</v>
      </c>
      <c r="I658" s="34" t="s">
        <v>1276</v>
      </c>
      <c r="J658" s="43" t="s">
        <v>211</v>
      </c>
      <c r="K658" s="32" t="s">
        <v>210</v>
      </c>
      <c r="L658" s="34">
        <v>46225</v>
      </c>
      <c r="M658" s="34" t="s">
        <v>1277</v>
      </c>
      <c r="N658" s="29" t="s">
        <v>1902</v>
      </c>
    </row>
    <row r="659" spans="1:14">
      <c r="A659" s="75"/>
      <c r="B659" s="57" t="s">
        <v>550</v>
      </c>
      <c r="C659" s="68">
        <v>39919</v>
      </c>
      <c r="D659" s="68">
        <v>39919</v>
      </c>
      <c r="E659" s="46">
        <v>44216</v>
      </c>
      <c r="F659" s="46">
        <f t="shared" si="24"/>
        <v>44946</v>
      </c>
      <c r="G659" s="80" t="str">
        <f t="shared" ca="1" si="25"/>
        <v>OK</v>
      </c>
      <c r="H659" s="81" t="s">
        <v>698</v>
      </c>
      <c r="I659" s="81" t="s">
        <v>698</v>
      </c>
      <c r="J659" s="89" t="s">
        <v>1831</v>
      </c>
      <c r="K659" s="89" t="s">
        <v>210</v>
      </c>
      <c r="L659" s="81">
        <v>46750</v>
      </c>
      <c r="M659" s="58"/>
      <c r="N659" s="84" t="s">
        <v>551</v>
      </c>
    </row>
    <row r="660" spans="1:14">
      <c r="B660" s="7" t="s">
        <v>2020</v>
      </c>
      <c r="C660" s="33">
        <v>44498</v>
      </c>
      <c r="D660" s="10">
        <v>44497</v>
      </c>
      <c r="E660" s="33"/>
      <c r="F660" s="46">
        <f t="shared" ref="F660" si="26">IF(B660="","",IF(E660="",DATE(YEAR(D660)+2,MONTH(D660),DAY(D660)),DATE(YEAR(E660)+2,MONTH(E660),DAY(E660))))</f>
        <v>45227</v>
      </c>
      <c r="G660" s="80" t="str">
        <f t="shared" ref="G660" ca="1" si="27">IF(B660="","",IF(F660&lt;TODAY(),"Expired","OK"))</f>
        <v>OK</v>
      </c>
      <c r="H660" s="53" t="s">
        <v>722</v>
      </c>
      <c r="I660" s="48" t="s">
        <v>1864</v>
      </c>
      <c r="J660" s="48" t="s">
        <v>211</v>
      </c>
      <c r="K660" s="48" t="s">
        <v>210</v>
      </c>
      <c r="L660" s="48">
        <v>46250</v>
      </c>
      <c r="M660" s="34"/>
      <c r="N660" s="29" t="s">
        <v>2099</v>
      </c>
    </row>
  </sheetData>
  <sheetProtection sheet="1" objects="1" scenarios="1"/>
  <sortState xmlns:xlrd2="http://schemas.microsoft.com/office/spreadsheetml/2017/richdata2" ref="A2:N661">
    <sortCondition ref="B2:B661"/>
  </sortState>
  <phoneticPr fontId="0" type="noConversion"/>
  <hyperlinks>
    <hyperlink ref="N70" r:id="rId1" xr:uid="{00000000-0004-0000-0000-000000000000}"/>
    <hyperlink ref="N304" r:id="rId2" xr:uid="{00000000-0004-0000-0000-000001000000}"/>
    <hyperlink ref="N293" r:id="rId3" xr:uid="{00000000-0004-0000-0000-000002000000}"/>
    <hyperlink ref="N143" r:id="rId4" xr:uid="{00000000-0004-0000-0000-000003000000}"/>
    <hyperlink ref="N107" r:id="rId5" xr:uid="{00000000-0004-0000-0000-000004000000}"/>
    <hyperlink ref="N646" r:id="rId6" xr:uid="{00000000-0004-0000-0000-000008000000}"/>
    <hyperlink ref="N626" r:id="rId7" xr:uid="{00000000-0004-0000-0000-000009000000}"/>
    <hyperlink ref="N72" r:id="rId8" xr:uid="{00000000-0004-0000-0000-00000B000000}"/>
    <hyperlink ref="N17" r:id="rId9" xr:uid="{00000000-0004-0000-0000-00000C000000}"/>
    <hyperlink ref="N125" r:id="rId10" xr:uid="{00000000-0004-0000-0000-00000D000000}"/>
    <hyperlink ref="N272" r:id="rId11" xr:uid="{00000000-0004-0000-0000-00000E000000}"/>
    <hyperlink ref="N310" r:id="rId12" xr:uid="{00000000-0004-0000-0000-00000F000000}"/>
    <hyperlink ref="N206" r:id="rId13" xr:uid="{00000000-0004-0000-0000-000010000000}"/>
    <hyperlink ref="N422" r:id="rId14" xr:uid="{00000000-0004-0000-0000-000011000000}"/>
    <hyperlink ref="N466" r:id="rId15" xr:uid="{00000000-0004-0000-0000-000012000000}"/>
    <hyperlink ref="N499" r:id="rId16" xr:uid="{00000000-0004-0000-0000-000013000000}"/>
    <hyperlink ref="N526" r:id="rId17" xr:uid="{00000000-0004-0000-0000-000014000000}"/>
    <hyperlink ref="N528" r:id="rId18" xr:uid="{00000000-0004-0000-0000-000015000000}"/>
    <hyperlink ref="N556" r:id="rId19" xr:uid="{00000000-0004-0000-0000-000017000000}"/>
    <hyperlink ref="N622" r:id="rId20" xr:uid="{00000000-0004-0000-0000-000018000000}"/>
    <hyperlink ref="N271" r:id="rId21" xr:uid="{00000000-0004-0000-0000-000019000000}"/>
    <hyperlink ref="N101" r:id="rId22" xr:uid="{00000000-0004-0000-0000-00001A000000}"/>
    <hyperlink ref="N82" r:id="rId23" xr:uid="{00000000-0004-0000-0000-00001B000000}"/>
    <hyperlink ref="N289" r:id="rId24" xr:uid="{00000000-0004-0000-0000-00001E000000}"/>
    <hyperlink ref="N464" r:id="rId25" xr:uid="{00000000-0004-0000-0000-00001F000000}"/>
    <hyperlink ref="N174" r:id="rId26" xr:uid="{00000000-0004-0000-0000-000020000000}"/>
    <hyperlink ref="N119" r:id="rId27" xr:uid="{00000000-0004-0000-0000-000021000000}"/>
    <hyperlink ref="N568" r:id="rId28" xr:uid="{00000000-0004-0000-0000-000024000000}"/>
    <hyperlink ref="N574" r:id="rId29" xr:uid="{00000000-0004-0000-0000-000025000000}"/>
    <hyperlink ref="N283" r:id="rId30" xr:uid="{00000000-0004-0000-0000-000026000000}"/>
    <hyperlink ref="N85" r:id="rId31" xr:uid="{00000000-0004-0000-0000-000028000000}"/>
    <hyperlink ref="N181" r:id="rId32" xr:uid="{00000000-0004-0000-0000-000029000000}"/>
    <hyperlink ref="N312" r:id="rId33" display="userdave7591@cs.com" xr:uid="{00000000-0004-0000-0000-00002B000000}"/>
    <hyperlink ref="N447" r:id="rId34" xr:uid="{00000000-0004-0000-0000-00002C000000}"/>
    <hyperlink ref="N648" r:id="rId35" xr:uid="{00000000-0004-0000-0000-00002D000000}"/>
    <hyperlink ref="N448" r:id="rId36" xr:uid="{00000000-0004-0000-0000-00002E000000}"/>
    <hyperlink ref="N413" r:id="rId37" xr:uid="{00000000-0004-0000-0000-00002F000000}"/>
    <hyperlink ref="N517" r:id="rId38" xr:uid="{00000000-0004-0000-0000-000030000000}"/>
    <hyperlink ref="N146" r:id="rId39" xr:uid="{00000000-0004-0000-0000-000031000000}"/>
    <hyperlink ref="N263" r:id="rId40" display="mailto:jhoffmann@empowerresults.com" xr:uid="{00000000-0004-0000-0000-000032000000}"/>
    <hyperlink ref="N84" r:id="rId41" xr:uid="{00000000-0004-0000-0000-000033000000}"/>
    <hyperlink ref="N71" r:id="rId42" xr:uid="{00000000-0004-0000-0000-000034000000}"/>
    <hyperlink ref="N430" r:id="rId43" xr:uid="{00000000-0004-0000-0000-000035000000}"/>
    <hyperlink ref="N406" r:id="rId44" xr:uid="{00000000-0004-0000-0000-000036000000}"/>
    <hyperlink ref="N186" r:id="rId45" xr:uid="{00000000-0004-0000-0000-000037000000}"/>
    <hyperlink ref="N26" r:id="rId46" xr:uid="{00000000-0004-0000-0000-000038000000}"/>
    <hyperlink ref="N253" r:id="rId47" xr:uid="{00000000-0004-0000-0000-00003A000000}"/>
    <hyperlink ref="N41" r:id="rId48" xr:uid="{00000000-0004-0000-0000-00003C000000}"/>
    <hyperlink ref="N625" r:id="rId49" xr:uid="{00000000-0004-0000-0000-00003D000000}"/>
    <hyperlink ref="N473" r:id="rId50" xr:uid="{00000000-0004-0000-0000-00003E000000}"/>
    <hyperlink ref="N214" r:id="rId51" xr:uid="{00000000-0004-0000-0000-00003F000000}"/>
    <hyperlink ref="N108" r:id="rId52" xr:uid="{00000000-0004-0000-0000-000040000000}"/>
    <hyperlink ref="N412" r:id="rId53" xr:uid="{00000000-0004-0000-0000-000041000000}"/>
    <hyperlink ref="N110" r:id="rId54" xr:uid="{00000000-0004-0000-0000-000042000000}"/>
    <hyperlink ref="N342" r:id="rId55" xr:uid="{00000000-0004-0000-0000-000043000000}"/>
    <hyperlink ref="N329" r:id="rId56" xr:uid="{00000000-0004-0000-0000-000044000000}"/>
    <hyperlink ref="N529" r:id="rId57" xr:uid="{00000000-0004-0000-0000-000045000000}"/>
    <hyperlink ref="N358" r:id="rId58" xr:uid="{00000000-0004-0000-0000-000046000000}"/>
    <hyperlink ref="N230" r:id="rId59" xr:uid="{00000000-0004-0000-0000-000047000000}"/>
    <hyperlink ref="N571" r:id="rId60" xr:uid="{00000000-0004-0000-0000-000049000000}"/>
    <hyperlink ref="N217" r:id="rId61" xr:uid="{00000000-0004-0000-0000-00004A000000}"/>
    <hyperlink ref="N80" r:id="rId62" xr:uid="{00000000-0004-0000-0000-00004B000000}"/>
    <hyperlink ref="N601" r:id="rId63" xr:uid="{00000000-0004-0000-0000-00004C000000}"/>
    <hyperlink ref="N123" r:id="rId64" xr:uid="{00000000-0004-0000-0000-00004D000000}"/>
    <hyperlink ref="N343" r:id="rId65" xr:uid="{00000000-0004-0000-0000-00004E000000}"/>
    <hyperlink ref="N500" r:id="rId66" xr:uid="{00000000-0004-0000-0000-00004F000000}"/>
    <hyperlink ref="N547" r:id="rId67" xr:uid="{00000000-0004-0000-0000-000050000000}"/>
    <hyperlink ref="N512" r:id="rId68" xr:uid="{00000000-0004-0000-0000-000051000000}"/>
    <hyperlink ref="N209" r:id="rId69" xr:uid="{00000000-0004-0000-0000-000052000000}"/>
    <hyperlink ref="N185" r:id="rId70" xr:uid="{00000000-0004-0000-0000-000053000000}"/>
    <hyperlink ref="N54" r:id="rId71" xr:uid="{00000000-0004-0000-0000-000054000000}"/>
    <hyperlink ref="N25" r:id="rId72" xr:uid="{00000000-0004-0000-0000-000057000000}"/>
    <hyperlink ref="N431" r:id="rId73" xr:uid="{00000000-0004-0000-0000-000058000000}"/>
    <hyperlink ref="N490" r:id="rId74" xr:uid="{00000000-0004-0000-0000-000059000000}"/>
    <hyperlink ref="N319" r:id="rId75" xr:uid="{00000000-0004-0000-0000-00005B000000}"/>
    <hyperlink ref="N207" r:id="rId76" xr:uid="{00000000-0004-0000-0000-00005C000000}"/>
    <hyperlink ref="N120" r:id="rId77" xr:uid="{00000000-0004-0000-0000-00005D000000}"/>
    <hyperlink ref="N124" r:id="rId78" xr:uid="{00000000-0004-0000-0000-00005E000000}"/>
    <hyperlink ref="N399" r:id="rId79" xr:uid="{00000000-0004-0000-0000-00005F000000}"/>
    <hyperlink ref="N353" r:id="rId80" xr:uid="{00000000-0004-0000-0000-000061000000}"/>
    <hyperlink ref="N572" r:id="rId81" xr:uid="{00000000-0004-0000-0000-000063000000}"/>
    <hyperlink ref="N345" r:id="rId82" xr:uid="{00000000-0004-0000-0000-000064000000}"/>
    <hyperlink ref="N349" r:id="rId83" xr:uid="{00000000-0004-0000-0000-000065000000}"/>
    <hyperlink ref="N632" r:id="rId84" xr:uid="{00000000-0004-0000-0000-000066000000}"/>
    <hyperlink ref="N385" r:id="rId85" xr:uid="{00000000-0004-0000-0000-000067000000}"/>
    <hyperlink ref="N638" r:id="rId86" xr:uid="{00000000-0004-0000-0000-00006A000000}"/>
    <hyperlink ref="N389" r:id="rId87" xr:uid="{00000000-0004-0000-0000-00006C000000}"/>
    <hyperlink ref="N83" r:id="rId88" xr:uid="{00000000-0004-0000-0000-00006D000000}"/>
    <hyperlink ref="N173" r:id="rId89" xr:uid="{00000000-0004-0000-0000-00006E000000}"/>
    <hyperlink ref="N128" r:id="rId90" xr:uid="{00000000-0004-0000-0000-00006F000000}"/>
    <hyperlink ref="N135" r:id="rId91" xr:uid="{00000000-0004-0000-0000-000070000000}"/>
    <hyperlink ref="N463" r:id="rId92" xr:uid="{00000000-0004-0000-0000-000073000000}"/>
    <hyperlink ref="N432" r:id="rId93" xr:uid="{00000000-0004-0000-0000-000074000000}"/>
    <hyperlink ref="N591" r:id="rId94" xr:uid="{00000000-0004-0000-0000-000075000000}"/>
    <hyperlink ref="N520" r:id="rId95" xr:uid="{00000000-0004-0000-0000-000077000000}"/>
    <hyperlink ref="N225" r:id="rId96" xr:uid="{00000000-0004-0000-0000-000078000000}"/>
    <hyperlink ref="N78" r:id="rId97" xr:uid="{00000000-0004-0000-0000-000079000000}"/>
    <hyperlink ref="N259" r:id="rId98" xr:uid="{00000000-0004-0000-0000-00007C000000}"/>
    <hyperlink ref="N317" r:id="rId99" xr:uid="{00000000-0004-0000-0000-000081000000}"/>
    <hyperlink ref="N154" r:id="rId100" xr:uid="{00000000-0004-0000-0000-000082000000}"/>
    <hyperlink ref="N634" r:id="rId101" xr:uid="{00000000-0004-0000-0000-000083000000}"/>
    <hyperlink ref="N647" r:id="rId102" xr:uid="{00000000-0004-0000-0000-000085000000}"/>
    <hyperlink ref="N344" r:id="rId103" xr:uid="{00000000-0004-0000-0000-000086000000}"/>
    <hyperlink ref="N486" r:id="rId104" xr:uid="{00000000-0004-0000-0000-000088000000}"/>
    <hyperlink ref="N536" r:id="rId105" xr:uid="{00000000-0004-0000-0000-000089000000}"/>
    <hyperlink ref="N506" r:id="rId106" xr:uid="{00000000-0004-0000-0000-00008C000000}"/>
    <hyperlink ref="N40" r:id="rId107" xr:uid="{00000000-0004-0000-0000-00008D000000}"/>
    <hyperlink ref="N371" r:id="rId108" xr:uid="{00000000-0004-0000-0000-00008F000000}"/>
    <hyperlink ref="N573" r:id="rId109" xr:uid="{00000000-0004-0000-0000-000092000000}"/>
    <hyperlink ref="N440" r:id="rId110" xr:uid="{00000000-0004-0000-0000-000093000000}"/>
    <hyperlink ref="N374" r:id="rId111" xr:uid="{00000000-0004-0000-0000-000095000000}"/>
    <hyperlink ref="N201" r:id="rId112" xr:uid="{00000000-0004-0000-0000-000097000000}"/>
    <hyperlink ref="N68" r:id="rId113" xr:uid="{00000000-0004-0000-0000-000098000000}"/>
    <hyperlink ref="N141" r:id="rId114" xr:uid="{00000000-0004-0000-0000-000099000000}"/>
    <hyperlink ref="N256" r:id="rId115" xr:uid="{00000000-0004-0000-0000-00009A000000}"/>
    <hyperlink ref="N480" r:id="rId116" xr:uid="{00000000-0004-0000-0000-00009C000000}"/>
    <hyperlink ref="N199" r:id="rId117" xr:uid="{00000000-0004-0000-0000-00009E000000}"/>
    <hyperlink ref="N524" r:id="rId118" xr:uid="{00000000-0004-0000-0000-00009F000000}"/>
    <hyperlink ref="N421" r:id="rId119" xr:uid="{00000000-0004-0000-0000-0000A1000000}"/>
    <hyperlink ref="N281" r:id="rId120" xr:uid="{00000000-0004-0000-0000-0000A4000000}"/>
    <hyperlink ref="N301" r:id="rId121" xr:uid="{00000000-0004-0000-0000-0000A5000000}"/>
    <hyperlink ref="N184" r:id="rId122" xr:uid="{00000000-0004-0000-0000-0000A6000000}"/>
    <hyperlink ref="N37" r:id="rId123" xr:uid="{00000000-0004-0000-0000-0000A7000000}"/>
    <hyperlink ref="N38" r:id="rId124" xr:uid="{00000000-0004-0000-0000-0000A8000000}"/>
    <hyperlink ref="N196" r:id="rId125" xr:uid="{00000000-0004-0000-0000-0000A9000000}"/>
    <hyperlink ref="N407" r:id="rId126" xr:uid="{00000000-0004-0000-0000-0000AB000000}"/>
    <hyperlink ref="N487" r:id="rId127" xr:uid="{00000000-0004-0000-0000-0000AC000000}"/>
    <hyperlink ref="N539" r:id="rId128" xr:uid="{00000000-0004-0000-0000-0000AD000000}"/>
    <hyperlink ref="N621" r:id="rId129" xr:uid="{00000000-0004-0000-0000-0000B1000000}"/>
    <hyperlink ref="N624" r:id="rId130" xr:uid="{00000000-0004-0000-0000-0000B2000000}"/>
    <hyperlink ref="N390" r:id="rId131" xr:uid="{00000000-0004-0000-0000-0000B3000000}"/>
    <hyperlink ref="N88" r:id="rId132" xr:uid="{00000000-0004-0000-0000-0000B6000000}"/>
    <hyperlink ref="N397" r:id="rId133" xr:uid="{00000000-0004-0000-0000-0000B7000000}"/>
    <hyperlink ref="N222" r:id="rId134" xr:uid="{00000000-0004-0000-0000-0000B8000000}"/>
    <hyperlink ref="N600" r:id="rId135" xr:uid="{00000000-0004-0000-0000-0000BA000000}"/>
    <hyperlink ref="N176" r:id="rId136" xr:uid="{00000000-0004-0000-0000-0000BB000000}"/>
    <hyperlink ref="N229" r:id="rId137" xr:uid="{00000000-0004-0000-0000-0000BC000000}"/>
    <hyperlink ref="N3" r:id="rId138" xr:uid="{00000000-0004-0000-0000-0000BD000000}"/>
    <hyperlink ref="N401" r:id="rId139" xr:uid="{00000000-0004-0000-0000-0000BF000000}"/>
    <hyperlink ref="N508" r:id="rId140" xr:uid="{00000000-0004-0000-0000-0000C3000000}"/>
    <hyperlink ref="N62" r:id="rId141" xr:uid="{00000000-0004-0000-0000-0000C5000000}"/>
    <hyperlink ref="N579" r:id="rId142" xr:uid="{00000000-0004-0000-0000-0000C6000000}"/>
    <hyperlink ref="N208" r:id="rId143" xr:uid="{00000000-0004-0000-0000-0000C7000000}"/>
    <hyperlink ref="N87" r:id="rId144" xr:uid="{00000000-0004-0000-0000-0000CA000000}"/>
    <hyperlink ref="N593" r:id="rId145" xr:uid="{00000000-0004-0000-0000-0000CB000000}"/>
    <hyperlink ref="N30" r:id="rId146" xr:uid="{00000000-0004-0000-0000-0000CD000000}"/>
    <hyperlink ref="N177" r:id="rId147" xr:uid="{00000000-0004-0000-0000-0000CE000000}"/>
    <hyperlink ref="N659" r:id="rId148" xr:uid="{00000000-0004-0000-0000-0000D1000000}"/>
    <hyperlink ref="N408" r:id="rId149" xr:uid="{00000000-0004-0000-0000-0000D2000000}"/>
    <hyperlink ref="N122" r:id="rId150" xr:uid="{00000000-0004-0000-0000-0000D6000000}"/>
    <hyperlink ref="N35" r:id="rId151" xr:uid="{00000000-0004-0000-0000-0000D7000000}"/>
    <hyperlink ref="N27" r:id="rId152" xr:uid="{00000000-0004-0000-0000-0000D9000000}"/>
    <hyperlink ref="N11" r:id="rId153" xr:uid="{00000000-0004-0000-0000-0000DB000000}"/>
    <hyperlink ref="N14" r:id="rId154" xr:uid="{00000000-0004-0000-0000-0000DC000000}"/>
    <hyperlink ref="N21" r:id="rId155" xr:uid="{00000000-0004-0000-0000-0000DD000000}"/>
    <hyperlink ref="N45" r:id="rId156" xr:uid="{00000000-0004-0000-0000-0000DE000000}"/>
    <hyperlink ref="N53" r:id="rId157" xr:uid="{00000000-0004-0000-0000-0000DF000000}"/>
    <hyperlink ref="N56" r:id="rId158" xr:uid="{00000000-0004-0000-0000-0000E0000000}"/>
    <hyperlink ref="N158" r:id="rId159" xr:uid="{00000000-0004-0000-0000-0000E5000000}"/>
    <hyperlink ref="N505" r:id="rId160" xr:uid="{00000000-0004-0000-0000-0000E6000000}"/>
    <hyperlink ref="N287" r:id="rId161" xr:uid="{00000000-0004-0000-0000-0000EC000000}"/>
    <hyperlink ref="N637" r:id="rId162" xr:uid="{00000000-0004-0000-0000-0000ED000000}"/>
    <hyperlink ref="N441" r:id="rId163" xr:uid="{00000000-0004-0000-0000-0000EF000000}"/>
    <hyperlink ref="N129" r:id="rId164" xr:uid="{00000000-0004-0000-0000-0000F0000000}"/>
    <hyperlink ref="N481" r:id="rId165" xr:uid="{00000000-0004-0000-0000-0000F1000000}"/>
    <hyperlink ref="N91" r:id="rId166" xr:uid="{00000000-0004-0000-0000-0000F3000000}"/>
    <hyperlink ref="N337" r:id="rId167" xr:uid="{00000000-0004-0000-0000-0000F4000000}"/>
    <hyperlink ref="N250" r:id="rId168" xr:uid="{00000000-0004-0000-0000-0000F7000000}"/>
    <hyperlink ref="N57" r:id="rId169" xr:uid="{00000000-0004-0000-0000-0000F9000000}"/>
    <hyperlink ref="N153" r:id="rId170" xr:uid="{00000000-0004-0000-0000-0000FA000000}"/>
    <hyperlink ref="N436" r:id="rId171" xr:uid="{00000000-0004-0000-0000-0000FB000000}"/>
    <hyperlink ref="N544" r:id="rId172" xr:uid="{00000000-0004-0000-0000-0000FC000000}"/>
    <hyperlink ref="N559" r:id="rId173" xr:uid="{00000000-0004-0000-0000-0000FE000000}"/>
    <hyperlink ref="N391" r:id="rId174" xr:uid="{00000000-0004-0000-0000-0000FF000000}"/>
    <hyperlink ref="N205" r:id="rId175" xr:uid="{00000000-0004-0000-0000-000000010000}"/>
    <hyperlink ref="N260" r:id="rId176" xr:uid="{00000000-0004-0000-0000-000001010000}"/>
    <hyperlink ref="N540" r:id="rId177" xr:uid="{00000000-0004-0000-0000-000002010000}"/>
    <hyperlink ref="N462" r:id="rId178" xr:uid="{00000000-0004-0000-0000-000003010000}"/>
    <hyperlink ref="N394" r:id="rId179" xr:uid="{00000000-0004-0000-0000-000005010000}"/>
    <hyperlink ref="N327" r:id="rId180" xr:uid="{00000000-0004-0000-0000-000006010000}"/>
    <hyperlink ref="N335" r:id="rId181" xr:uid="{00000000-0004-0000-0000-00000A010000}"/>
    <hyperlink ref="N509" r:id="rId182" xr:uid="{00000000-0004-0000-0000-00000D010000}"/>
    <hyperlink ref="N515" r:id="rId183" xr:uid="{00000000-0004-0000-0000-00000E010000}"/>
    <hyperlink ref="N560" r:id="rId184" xr:uid="{00000000-0004-0000-0000-000010010000}"/>
    <hyperlink ref="N211" r:id="rId185" xr:uid="{00000000-0004-0000-0000-000015010000}"/>
    <hyperlink ref="N567" r:id="rId186" xr:uid="{00000000-0004-0000-0000-00001C010000}"/>
    <hyperlink ref="N585" r:id="rId187" xr:uid="{00000000-0004-0000-0000-00001E010000}"/>
    <hyperlink ref="N610" r:id="rId188" xr:uid="{00000000-0004-0000-0000-00001F010000}"/>
    <hyperlink ref="N635" r:id="rId189" xr:uid="{00000000-0004-0000-0000-000020010000}"/>
    <hyperlink ref="N643" r:id="rId190" xr:uid="{00000000-0004-0000-0000-000021010000}"/>
    <hyperlink ref="N126" r:id="rId191" xr:uid="{00000000-0004-0000-0000-000023010000}"/>
    <hyperlink ref="N92" r:id="rId192" xr:uid="{00000000-0004-0000-0000-000024010000}"/>
    <hyperlink ref="N157" r:id="rId193" xr:uid="{00000000-0004-0000-0000-000026010000}"/>
    <hyperlink ref="N294" r:id="rId194" xr:uid="{00000000-0004-0000-0000-000027010000}"/>
    <hyperlink ref="N484" r:id="rId195" xr:uid="{00000000-0004-0000-0000-000028010000}"/>
    <hyperlink ref="N548" r:id="rId196" xr:uid="{00000000-0004-0000-0000-000029010000}"/>
    <hyperlink ref="N295" r:id="rId197" xr:uid="{00000000-0004-0000-0000-00002A010000}"/>
    <hyperlink ref="N147" r:id="rId198" xr:uid="{00000000-0004-0000-0000-00002B010000}"/>
    <hyperlink ref="N93" r:id="rId199" xr:uid="{00000000-0004-0000-0000-00002C010000}"/>
    <hyperlink ref="N165" r:id="rId200" xr:uid="{00000000-0004-0000-0000-00002D010000}"/>
    <hyperlink ref="N166" r:id="rId201" xr:uid="{00000000-0004-0000-0000-00002E010000}"/>
    <hyperlink ref="N396" r:id="rId202" xr:uid="{00000000-0004-0000-0000-000032010000}"/>
    <hyperlink ref="N445" r:id="rId203" xr:uid="{00000000-0004-0000-0000-000034010000}"/>
    <hyperlink ref="N461" r:id="rId204" xr:uid="{00000000-0004-0000-0000-000035010000}"/>
    <hyperlink ref="N471" r:id="rId205" xr:uid="{00000000-0004-0000-0000-000036010000}"/>
    <hyperlink ref="N479" r:id="rId206" xr:uid="{00000000-0004-0000-0000-000037010000}"/>
    <hyperlink ref="N489" r:id="rId207" xr:uid="{00000000-0004-0000-0000-000039010000}"/>
    <hyperlink ref="N545" r:id="rId208" xr:uid="{00000000-0004-0000-0000-00003B010000}"/>
    <hyperlink ref="N629" r:id="rId209" xr:uid="{00000000-0004-0000-0000-00003C010000}"/>
    <hyperlink ref="N202" r:id="rId210" xr:uid="{00000000-0004-0000-0000-00003E010000}"/>
    <hyperlink ref="N179" r:id="rId211" xr:uid="{00000000-0004-0000-0000-000040010000}"/>
    <hyperlink ref="N127" r:id="rId212" xr:uid="{00000000-0004-0000-0000-000041010000}"/>
    <hyperlink ref="N541" r:id="rId213" xr:uid="{00000000-0004-0000-0000-000042010000}"/>
    <hyperlink ref="N273" r:id="rId214" xr:uid="{00000000-0004-0000-0000-000043010000}"/>
    <hyperlink ref="N602" r:id="rId215" xr:uid="{00000000-0004-0000-0000-000044010000}"/>
    <hyperlink ref="N10" r:id="rId216" xr:uid="{00000000-0004-0000-0000-000045010000}"/>
    <hyperlink ref="N33" r:id="rId217" xr:uid="{00000000-0004-0000-0000-000046010000}"/>
    <hyperlink ref="N47" r:id="rId218" xr:uid="{00000000-0004-0000-0000-000047010000}"/>
    <hyperlink ref="N59" r:id="rId219" xr:uid="{00000000-0004-0000-0000-000048010000}"/>
    <hyperlink ref="N73" r:id="rId220" xr:uid="{00000000-0004-0000-0000-000049010000}"/>
    <hyperlink ref="N145" r:id="rId221" xr:uid="{00000000-0004-0000-0000-00004C010000}"/>
    <hyperlink ref="N175" r:id="rId222" xr:uid="{00000000-0004-0000-0000-00004D010000}"/>
    <hyperlink ref="N180" r:id="rId223" xr:uid="{00000000-0004-0000-0000-00004E010000}"/>
    <hyperlink ref="N204" r:id="rId224" xr:uid="{00000000-0004-0000-0000-00004F010000}"/>
    <hyperlink ref="N213" r:id="rId225" xr:uid="{00000000-0004-0000-0000-000050010000}"/>
    <hyperlink ref="N220" r:id="rId226" xr:uid="{00000000-0004-0000-0000-000051010000}"/>
    <hyperlink ref="N246" r:id="rId227" xr:uid="{00000000-0004-0000-0000-000052010000}"/>
    <hyperlink ref="N275" r:id="rId228" xr:uid="{00000000-0004-0000-0000-000053010000}"/>
    <hyperlink ref="N292" r:id="rId229" xr:uid="{00000000-0004-0000-0000-000054010000}"/>
    <hyperlink ref="N352" r:id="rId230" xr:uid="{00000000-0004-0000-0000-000056010000}"/>
    <hyperlink ref="N320" r:id="rId231" xr:uid="{00000000-0004-0000-0000-000057010000}"/>
    <hyperlink ref="N381" r:id="rId232" xr:uid="{00000000-0004-0000-0000-000058010000}"/>
    <hyperlink ref="N439" r:id="rId233" xr:uid="{00000000-0004-0000-0000-00005C010000}"/>
    <hyperlink ref="N472" r:id="rId234" xr:uid="{00000000-0004-0000-0000-00005F010000}"/>
    <hyperlink ref="N511" r:id="rId235" xr:uid="{00000000-0004-0000-0000-000060010000}"/>
    <hyperlink ref="N513" r:id="rId236" xr:uid="{00000000-0004-0000-0000-000062010000}"/>
    <hyperlink ref="N590" r:id="rId237" xr:uid="{00000000-0004-0000-0000-000065010000}"/>
    <hyperlink ref="N115" r:id="rId238" xr:uid="{00000000-0004-0000-0000-000069010000}"/>
    <hyperlink ref="N589" r:id="rId239" xr:uid="{00000000-0004-0000-0000-00006A010000}"/>
    <hyperlink ref="N61" r:id="rId240" xr:uid="{00000000-0004-0000-0000-00006C010000}"/>
    <hyperlink ref="N76" r:id="rId241" xr:uid="{00000000-0004-0000-0000-00006D010000}"/>
    <hyperlink ref="N94" r:id="rId242" xr:uid="{00000000-0004-0000-0000-00006E010000}"/>
    <hyperlink ref="N190" r:id="rId243" xr:uid="{00000000-0004-0000-0000-000070010000}"/>
    <hyperlink ref="N243" r:id="rId244" xr:uid="{00000000-0004-0000-0000-000071010000}"/>
    <hyperlink ref="N248" r:id="rId245" xr:uid="{00000000-0004-0000-0000-000072010000}"/>
    <hyperlink ref="N258" r:id="rId246" xr:uid="{00000000-0004-0000-0000-000073010000}"/>
    <hyperlink ref="N280" r:id="rId247" xr:uid="{00000000-0004-0000-0000-000074010000}"/>
    <hyperlink ref="N290" r:id="rId248" xr:uid="{00000000-0004-0000-0000-000075010000}"/>
    <hyperlink ref="N296" r:id="rId249" xr:uid="{00000000-0004-0000-0000-000076010000}"/>
    <hyperlink ref="N338" r:id="rId250" xr:uid="{00000000-0004-0000-0000-000078010000}"/>
    <hyperlink ref="N543" r:id="rId251" xr:uid="{00000000-0004-0000-0000-00007C010000}"/>
    <hyperlink ref="N583" r:id="rId252" xr:uid="{00000000-0004-0000-0000-00007D010000}"/>
    <hyperlink ref="N598" r:id="rId253" xr:uid="{00000000-0004-0000-0000-00007E010000}"/>
    <hyperlink ref="N608" r:id="rId254" xr:uid="{00000000-0004-0000-0000-00007F010000}"/>
    <hyperlink ref="N130" r:id="rId255" xr:uid="{00000000-0004-0000-0000-000080010000}"/>
    <hyperlink ref="N155" r:id="rId256" xr:uid="{00000000-0004-0000-0000-000081010000}"/>
    <hyperlink ref="N86" r:id="rId257" xr:uid="{00000000-0004-0000-0000-000082010000}"/>
    <hyperlink ref="N133" r:id="rId258" xr:uid="{00000000-0004-0000-0000-000084010000}"/>
    <hyperlink ref="N377" r:id="rId259" xr:uid="{00000000-0004-0000-0000-000085010000}"/>
    <hyperlink ref="N233" r:id="rId260" xr:uid="{00000000-0004-0000-0000-000086010000}"/>
    <hyperlink ref="N36" r:id="rId261" xr:uid="{00000000-0004-0000-0000-000089010000}"/>
    <hyperlink ref="N49" r:id="rId262" xr:uid="{00000000-0004-0000-0000-00008B010000}"/>
    <hyperlink ref="N58" r:id="rId263" xr:uid="{00000000-0004-0000-0000-00008C010000}"/>
    <hyperlink ref="N89" r:id="rId264" xr:uid="{00000000-0004-0000-0000-00008E010000}"/>
    <hyperlink ref="N96" r:id="rId265" xr:uid="{00000000-0004-0000-0000-000090010000}"/>
    <hyperlink ref="N134" r:id="rId266" xr:uid="{00000000-0004-0000-0000-000091010000}"/>
    <hyperlink ref="N140" r:id="rId267" xr:uid="{00000000-0004-0000-0000-000092010000}"/>
    <hyperlink ref="N223" r:id="rId268" xr:uid="{00000000-0004-0000-0000-000093010000}"/>
    <hyperlink ref="N224" r:id="rId269" xr:uid="{00000000-0004-0000-0000-000094010000}"/>
    <hyperlink ref="N251" r:id="rId270" xr:uid="{00000000-0004-0000-0000-000096010000}"/>
    <hyperlink ref="N303" r:id="rId271" xr:uid="{00000000-0004-0000-0000-000099010000}"/>
    <hyperlink ref="N330" r:id="rId272" xr:uid="{00000000-0004-0000-0000-00009B010000}"/>
    <hyperlink ref="N350" r:id="rId273" xr:uid="{00000000-0004-0000-0000-00009C010000}"/>
    <hyperlink ref="N367" r:id="rId274" xr:uid="{00000000-0004-0000-0000-00009D010000}"/>
    <hyperlink ref="N373" r:id="rId275" xr:uid="{00000000-0004-0000-0000-00009E010000}"/>
    <hyperlink ref="N378" r:id="rId276" xr:uid="{00000000-0004-0000-0000-00009F010000}"/>
    <hyperlink ref="N393" r:id="rId277" xr:uid="{00000000-0004-0000-0000-0000A0010000}"/>
    <hyperlink ref="N402" r:id="rId278" xr:uid="{00000000-0004-0000-0000-0000A1010000}"/>
    <hyperlink ref="N575" r:id="rId279" xr:uid="{00000000-0004-0000-0000-0000A3010000}"/>
    <hyperlink ref="N614" r:id="rId280" xr:uid="{00000000-0004-0000-0000-0000A4010000}"/>
    <hyperlink ref="N627" r:id="rId281" xr:uid="{00000000-0004-0000-0000-0000A5010000}"/>
    <hyperlink ref="N639" r:id="rId282" xr:uid="{00000000-0004-0000-0000-0000A6010000}"/>
    <hyperlink ref="N654" r:id="rId283" xr:uid="{00000000-0004-0000-0000-0000A9010000}"/>
    <hyperlink ref="N400" r:id="rId284" xr:uid="{00000000-0004-0000-0000-0000AA010000}"/>
    <hyperlink ref="N131" r:id="rId285" xr:uid="{00000000-0004-0000-0000-0000AC010000}"/>
    <hyperlink ref="N269" r:id="rId286" xr:uid="{00000000-0004-0000-0000-0000AD010000}"/>
    <hyperlink ref="N392" r:id="rId287" xr:uid="{00000000-0004-0000-0000-0000AE010000}"/>
    <hyperlink ref="N514" r:id="rId288" xr:uid="{00000000-0004-0000-0000-0000AF010000}"/>
    <hyperlink ref="N551" r:id="rId289" xr:uid="{00000000-0004-0000-0000-0000B0010000}"/>
    <hyperlink ref="N561" r:id="rId290" xr:uid="{00000000-0004-0000-0000-0000B1010000}"/>
    <hyperlink ref="N578" r:id="rId291" xr:uid="{00000000-0004-0000-0000-0000B2010000}"/>
    <hyperlink ref="N628" r:id="rId292" xr:uid="{00000000-0004-0000-0000-0000B3010000}"/>
    <hyperlink ref="N652" r:id="rId293" xr:uid="{00000000-0004-0000-0000-0000B4010000}"/>
    <hyperlink ref="N299" r:id="rId294" display="mailto:AKattmann@lochgroup.com" xr:uid="{00000000-0004-0000-0000-0000B6010000}"/>
    <hyperlink ref="N67" r:id="rId295" xr:uid="{00000000-0004-0000-0000-0000B7010000}"/>
    <hyperlink ref="N22" r:id="rId296" xr:uid="{00000000-0004-0000-0000-0000B9010000}"/>
    <hyperlink ref="N24" r:id="rId297" xr:uid="{00000000-0004-0000-0000-0000BA010000}"/>
    <hyperlink ref="N43" r:id="rId298" xr:uid="{00000000-0004-0000-0000-0000BC010000}"/>
    <hyperlink ref="N63" r:id="rId299" xr:uid="{00000000-0004-0000-0000-0000BD010000}"/>
    <hyperlink ref="N150" r:id="rId300" xr:uid="{00000000-0004-0000-0000-0000C1010000}"/>
    <hyperlink ref="N239" r:id="rId301" xr:uid="{00000000-0004-0000-0000-0000C4010000}"/>
    <hyperlink ref="N339" r:id="rId302" xr:uid="{00000000-0004-0000-0000-0000C5010000}"/>
    <hyperlink ref="N384" r:id="rId303" xr:uid="{00000000-0004-0000-0000-0000C8010000}"/>
    <hyperlink ref="N429" r:id="rId304" xr:uid="{00000000-0004-0000-0000-0000CA010000}"/>
    <hyperlink ref="N525" r:id="rId305" xr:uid="{00000000-0004-0000-0000-0000CB010000}"/>
    <hyperlink ref="N468" r:id="rId306" xr:uid="{00000000-0004-0000-0000-0000CD010000}"/>
    <hyperlink ref="N493" r:id="rId307" xr:uid="{00000000-0004-0000-0000-0000CE010000}"/>
    <hyperlink ref="N618" r:id="rId308" xr:uid="{00000000-0004-0000-0000-0000D0010000}"/>
    <hyperlink ref="N555" r:id="rId309" xr:uid="{00000000-0004-0000-0000-0000D2010000}"/>
    <hyperlink ref="N488" r:id="rId310" xr:uid="{00000000-0004-0000-0000-0000D3010000}"/>
    <hyperlink ref="N577" r:id="rId311" xr:uid="{00000000-0004-0000-0000-0000D5010000}"/>
    <hyperlink ref="N424" r:id="rId312" xr:uid="{00000000-0004-0000-0000-0000D6010000}"/>
    <hyperlink ref="N235" r:id="rId313" xr:uid="{00000000-0004-0000-0000-0000D9010000}"/>
    <hyperlink ref="N9" r:id="rId314" xr:uid="{00000000-0004-0000-0000-0000DA010000}"/>
    <hyperlink ref="N12" r:id="rId315" xr:uid="{00000000-0004-0000-0000-0000DB010000}"/>
    <hyperlink ref="N19" r:id="rId316" xr:uid="{00000000-0004-0000-0000-0000DC010000}"/>
    <hyperlink ref="N79" r:id="rId317" xr:uid="{00000000-0004-0000-0000-0000DD010000}"/>
    <hyperlink ref="N98" r:id="rId318" xr:uid="{00000000-0004-0000-0000-0000DE010000}"/>
    <hyperlink ref="N162" r:id="rId319" xr:uid="{00000000-0004-0000-0000-0000DF010000}"/>
    <hyperlink ref="N188" r:id="rId320" xr:uid="{00000000-0004-0000-0000-0000E0010000}"/>
    <hyperlink ref="N219" r:id="rId321" xr:uid="{00000000-0004-0000-0000-0000E1010000}"/>
    <hyperlink ref="N270" r:id="rId322" xr:uid="{00000000-0004-0000-0000-0000E2010000}"/>
    <hyperlink ref="N276" r:id="rId323" xr:uid="{00000000-0004-0000-0000-0000E3010000}"/>
    <hyperlink ref="N284" r:id="rId324" xr:uid="{00000000-0004-0000-0000-0000E4010000}"/>
    <hyperlink ref="N300" r:id="rId325" xr:uid="{00000000-0004-0000-0000-0000E5010000}"/>
    <hyperlink ref="N309" r:id="rId326" xr:uid="{00000000-0004-0000-0000-0000E6010000}"/>
    <hyperlink ref="N311" r:id="rId327" xr:uid="{00000000-0004-0000-0000-0000E7010000}"/>
    <hyperlink ref="N326" r:id="rId328" xr:uid="{00000000-0004-0000-0000-0000E8010000}"/>
    <hyperlink ref="N368" r:id="rId329" xr:uid="{00000000-0004-0000-0000-0000E9010000}"/>
    <hyperlink ref="N372" r:id="rId330" xr:uid="{00000000-0004-0000-0000-0000EA010000}"/>
    <hyperlink ref="N403" r:id="rId331" xr:uid="{00000000-0004-0000-0000-0000EC010000}"/>
    <hyperlink ref="N417" r:id="rId332" xr:uid="{00000000-0004-0000-0000-0000ED010000}"/>
    <hyperlink ref="N492" r:id="rId333" xr:uid="{00000000-0004-0000-0000-0000F0010000}"/>
    <hyperlink ref="N502" r:id="rId334" xr:uid="{00000000-0004-0000-0000-0000F1010000}"/>
    <hyperlink ref="N549" r:id="rId335" xr:uid="{00000000-0004-0000-0000-0000F2010000}"/>
    <hyperlink ref="N605" r:id="rId336" xr:uid="{00000000-0004-0000-0000-0000F5010000}"/>
    <hyperlink ref="N616" r:id="rId337" xr:uid="{00000000-0004-0000-0000-0000F6010000}"/>
    <hyperlink ref="N630" r:id="rId338" xr:uid="{00000000-0004-0000-0000-0000F8010000}"/>
    <hyperlink ref="N640" r:id="rId339" xr:uid="{00000000-0004-0000-0000-0000F9010000}"/>
    <hyperlink ref="N395" r:id="rId340" xr:uid="{00000000-0004-0000-0000-0000FB010000}"/>
    <hyperlink ref="N308" r:id="rId341" xr:uid="{00000000-0004-0000-0000-0000FD010000}"/>
    <hyperlink ref="N491" r:id="rId342" display="mailto:dawnreplogle@resogrp.com" xr:uid="{00000000-0004-0000-0000-0000FE010000}"/>
    <hyperlink ref="N418" r:id="rId343" xr:uid="{00000000-0004-0000-0000-0000FF010000}"/>
    <hyperlink ref="N564" r:id="rId344" display="mailto:msteiner@cashwaggner.com" xr:uid="{00000000-0004-0000-0000-000001020000}"/>
    <hyperlink ref="N566" r:id="rId345" xr:uid="{00000000-0004-0000-0000-000002020000}"/>
    <hyperlink ref="N191" r:id="rId346" display="mailto:jfurgason@cbbel-in.com" xr:uid="{00000000-0004-0000-0000-000003020000}"/>
    <hyperlink ref="N161" r:id="rId347" xr:uid="{00000000-0004-0000-0000-000004020000}"/>
    <hyperlink ref="N595" r:id="rId348" xr:uid="{00000000-0004-0000-0000-000005020000}"/>
    <hyperlink ref="N563" r:id="rId349" xr:uid="{00000000-0004-0000-0000-000006020000}"/>
    <hyperlink ref="N535" r:id="rId350" xr:uid="{00000000-0004-0000-0000-000007020000}"/>
    <hyperlink ref="N455" r:id="rId351" xr:uid="{00000000-0004-0000-0000-000008020000}"/>
    <hyperlink ref="N333" r:id="rId352" xr:uid="{00000000-0004-0000-0000-000009020000}"/>
    <hyperlink ref="N168" r:id="rId353" xr:uid="{00000000-0004-0000-0000-00000C020000}"/>
    <hyperlink ref="N588" r:id="rId354" xr:uid="{00000000-0004-0000-0000-00000D020000}"/>
    <hyperlink ref="N142" r:id="rId355" xr:uid="{00000000-0004-0000-0000-00000F020000}"/>
    <hyperlink ref="N178" r:id="rId356" xr:uid="{00000000-0004-0000-0000-000010020000}"/>
    <hyperlink ref="N340" r:id="rId357" xr:uid="{00000000-0004-0000-0000-000011020000}"/>
    <hyperlink ref="N315" r:id="rId358" xr:uid="{00000000-0004-0000-0000-000012020000}"/>
    <hyperlink ref="N444" r:id="rId359" xr:uid="{00000000-0004-0000-0000-000013020000}"/>
    <hyperlink ref="N498" r:id="rId360" xr:uid="{00000000-0004-0000-0000-000014020000}"/>
    <hyperlink ref="N365" r:id="rId361" xr:uid="{00000000-0004-0000-0000-000015020000}"/>
    <hyperlink ref="N496" r:id="rId362" xr:uid="{00000000-0004-0000-0000-000016020000}"/>
    <hyperlink ref="N4" r:id="rId363" xr:uid="{00000000-0004-0000-0000-000018020000}"/>
    <hyperlink ref="N23" r:id="rId364" xr:uid="{00000000-0004-0000-0000-000019020000}"/>
    <hyperlink ref="N160" r:id="rId365" xr:uid="{00000000-0004-0000-0000-00001B020000}"/>
    <hyperlink ref="N171" r:id="rId366" xr:uid="{00000000-0004-0000-0000-00001C020000}"/>
    <hyperlink ref="N200" r:id="rId367" xr:uid="{00000000-0004-0000-0000-00001D020000}"/>
    <hyperlink ref="N216" r:id="rId368" xr:uid="{00000000-0004-0000-0000-00001E020000}"/>
    <hyperlink ref="N314" r:id="rId369" xr:uid="{00000000-0004-0000-0000-00001F020000}"/>
    <hyperlink ref="N361" r:id="rId370" xr:uid="{00000000-0004-0000-0000-000021020000}"/>
    <hyperlink ref="N457" r:id="rId371" xr:uid="{00000000-0004-0000-0000-000022020000}"/>
    <hyperlink ref="N510" r:id="rId372" xr:uid="{00000000-0004-0000-0000-000023020000}"/>
    <hyperlink ref="N518" r:id="rId373" xr:uid="{00000000-0004-0000-0000-000024020000}"/>
    <hyperlink ref="N527" r:id="rId374" xr:uid="{00000000-0004-0000-0000-000025020000}"/>
    <hyperlink ref="N582" r:id="rId375" xr:uid="{00000000-0004-0000-0000-000026020000}"/>
    <hyperlink ref="N532" r:id="rId376" xr:uid="{00000000-0004-0000-0000-000027020000}"/>
    <hyperlink ref="N606" r:id="rId377" xr:uid="{00000000-0004-0000-0000-000029020000}"/>
    <hyperlink ref="N611" r:id="rId378" xr:uid="{00000000-0004-0000-0000-00002A020000}"/>
    <hyperlink ref="N494" r:id="rId379" xr:uid="{00000000-0004-0000-0000-00002B020000}"/>
    <hyperlink ref="N503" r:id="rId380" xr:uid="{00000000-0004-0000-0000-00002C020000}"/>
    <hyperlink ref="N476" r:id="rId381" xr:uid="{00000000-0004-0000-0000-000030020000}"/>
    <hyperlink ref="N282" r:id="rId382" xr:uid="{00000000-0004-0000-0000-000031020000}"/>
    <hyperlink ref="N187" r:id="rId383" xr:uid="{00000000-0004-0000-0000-000032020000}"/>
    <hyperlink ref="N6" r:id="rId384" xr:uid="{00000000-0004-0000-0000-00001C000000}"/>
    <hyperlink ref="N5" r:id="rId385" xr:uid="{7E918C9B-89D1-4DB3-BBDE-558DF83E62CD}"/>
    <hyperlink ref="N65" r:id="rId386" xr:uid="{4D948E84-6AFC-480C-B772-02E8F16F35B8}"/>
    <hyperlink ref="N478" r:id="rId387" xr:uid="{091364E1-819E-4A1D-BC62-7BFE29DD84B1}"/>
    <hyperlink ref="N328" r:id="rId388" display="mailto:karl.krukenberg@wsp.com" xr:uid="{ED6EC2DF-6BA4-4384-9465-55C13E54F369}"/>
    <hyperlink ref="N114" r:id="rId389" display="mailto:DCorbin@indot.IN.gov" xr:uid="{762351DD-EDE7-40E5-A710-3ACBC7D25DBD}"/>
    <hyperlink ref="N137" r:id="rId390" xr:uid="{138AA138-1CAF-49FF-B498-D45B5DC16B39}"/>
    <hyperlink ref="N148" r:id="rId391" xr:uid="{976FF633-6035-468D-BD83-0680957AEE27}"/>
    <hyperlink ref="N13" r:id="rId392" xr:uid="{669A97B7-C25C-41A1-89FE-1A281BE0FCE0}"/>
    <hyperlink ref="N388" r:id="rId393" xr:uid="{8C1A0497-4CFA-48BD-9563-E09BEBE0F0FE}"/>
    <hyperlink ref="N118" r:id="rId394" xr:uid="{07F157B7-3B9B-4D75-A118-77B3D983A9E8}"/>
    <hyperlink ref="N215" r:id="rId395" xr:uid="{455175C6-3E6B-46B7-9F37-7C4F93555DA5}"/>
    <hyperlink ref="N597" r:id="rId396" xr:uid="{4C5B3BC5-1E17-4576-898F-B6291BDE5CFB}"/>
    <hyperlink ref="N221" r:id="rId397" xr:uid="{C4D22EBA-C43A-458F-BF25-818DD875DC76}"/>
    <hyperlink ref="N167" r:id="rId398" xr:uid="{A54026DE-A6B8-4D8E-B0A8-0260B8F73CC2}"/>
    <hyperlink ref="N570" r:id="rId399" xr:uid="{B2DAAB11-7B7C-414A-8952-EB2C36B4B16D}"/>
    <hyperlink ref="N44" r:id="rId400" xr:uid="{2F064564-2F86-4E2D-9BF6-A2EF314EEBEB}"/>
    <hyperlink ref="N562" r:id="rId401" xr:uid="{99D682C8-3474-44A6-ACD4-B774AE1E2053}"/>
    <hyperlink ref="N255" r:id="rId402" xr:uid="{384E7766-50F6-4CA7-82B5-7B02FE520AFB}"/>
    <hyperlink ref="N316" r:id="rId403" xr:uid="{0C103C71-B5A5-4E67-8A23-804B84C5A03B}"/>
    <hyperlink ref="N423" r:id="rId404" xr:uid="{A7F179E1-87A6-44DB-8FA0-A2D636F89BD7}"/>
    <hyperlink ref="N428" r:id="rId405" xr:uid="{A74B21EC-03AB-4F25-A658-11D537465814}"/>
    <hyperlink ref="N265" r:id="rId406" xr:uid="{C4D06F74-4C04-45B8-A8B6-03AA3F0C4B91}"/>
    <hyperlink ref="N152" r:id="rId407" xr:uid="{A554CA01-0667-4E33-88F1-6D898FC7A1D7}"/>
    <hyperlink ref="N375" r:id="rId408" xr:uid="{FA14CEDE-15A7-4420-98F0-331A53C86D42}"/>
    <hyperlink ref="N307" r:id="rId409" xr:uid="{3FF6BE26-9D46-4D69-B5C7-D1B46CCA33E8}"/>
    <hyperlink ref="N34" r:id="rId410" xr:uid="{C604B3CF-FC48-4D01-8F85-ACB9DA361843}"/>
    <hyperlink ref="N362" r:id="rId411" xr:uid="{8A2A40C7-B9B9-45AE-9DCF-B13B3DF8C741}"/>
    <hyperlink ref="N318" r:id="rId412" xr:uid="{B4AF171F-AA04-46F0-853A-BA90A5E5F207}"/>
    <hyperlink ref="N247" r:id="rId413" xr:uid="{AF0071BC-713C-4F1E-8415-23BE42B9878F}"/>
    <hyperlink ref="N29" r:id="rId414" xr:uid="{B8A33C40-FD8D-4CCD-AD5B-ECE2BF6844CF}"/>
    <hyperlink ref="N656" r:id="rId415" xr:uid="{EA0B80A0-A8A5-4CA8-9851-C0BB1357F441}"/>
    <hyperlink ref="N264" r:id="rId416" xr:uid="{CA5DEACE-0741-4FFB-9C0C-858575C8B77B}"/>
    <hyperlink ref="N97" r:id="rId417" xr:uid="{6D9D8AD3-A1AF-4227-8DEA-3B1F7EDE4DB3}"/>
    <hyperlink ref="N189" r:id="rId418" xr:uid="{23D65623-1AD6-4D84-AC66-D22EE88867D3}"/>
    <hyperlink ref="N542" r:id="rId419" xr:uid="{9837D174-F75D-4256-8B0A-8A3782109D9E}"/>
    <hyperlink ref="N323" r:id="rId420" xr:uid="{3806915D-879B-4D56-959D-16D4768E46F0}"/>
    <hyperlink ref="N306" r:id="rId421" xr:uid="{BADFA9EB-C0BB-44BB-A577-C1F5A2D85EC1}"/>
    <hyperlink ref="N617" r:id="rId422" xr:uid="{D1FBD507-7826-488A-A4F2-BF849BCFFFAD}"/>
    <hyperlink ref="N75" r:id="rId423" xr:uid="{A52813E5-934E-4F57-8082-090AD607DA9E}"/>
    <hyperlink ref="N39" r:id="rId424" xr:uid="{08BEF4CD-685A-45FD-92EB-103095A6BE41}"/>
    <hyperlink ref="N631" r:id="rId425" xr:uid="{58A37CC8-8ED5-44D5-890A-46DDD1D53D3A}"/>
    <hyperlink ref="N465" r:id="rId426" xr:uid="{F2A1BF02-D5E3-4A39-BB3E-4D116B4C238E}"/>
    <hyperlink ref="N348" r:id="rId427" xr:uid="{19A3A7C6-C107-4A29-A260-F0CAFE1F47DD}"/>
    <hyperlink ref="N192" r:id="rId428" xr:uid="{0AF87942-5C46-4D6B-881C-C9E8197131E0}"/>
    <hyperlink ref="N156" r:id="rId429" xr:uid="{94870666-5480-4D69-B6C6-66041EF2F779}"/>
    <hyperlink ref="N164" r:id="rId430" xr:uid="{E4E93E1F-0103-4A3E-BD5E-A2C33BA45D33}"/>
    <hyperlink ref="N324" r:id="rId431" xr:uid="{53BDD9F4-658A-496A-8FF9-FAF7DD928E6A}"/>
    <hyperlink ref="N346" r:id="rId432" xr:uid="{C3D01B3F-F6FD-435C-A095-416A654C7E6E}"/>
    <hyperlink ref="N415" r:id="rId433" xr:uid="{AA90FA20-2AF8-4478-9D52-6D55DE201EF9}"/>
    <hyperlink ref="N380" r:id="rId434" xr:uid="{7EBFDD1B-1FE3-4D7D-BCD1-2A14E24780AE}"/>
    <hyperlink ref="N212" r:id="rId435" xr:uid="{4C86D42C-629C-4D60-A42E-54AFFFF21DD8}"/>
    <hyperlink ref="N364" r:id="rId436" xr:uid="{708803BB-392A-45D2-85F3-C49777E532F4}"/>
    <hyperlink ref="N106" r:id="rId437" xr:uid="{E8404B3A-BD46-466F-9B5A-B7B685C1098B}"/>
    <hyperlink ref="N226" r:id="rId438" xr:uid="{916B307D-D2CC-4E9A-AAE5-43E9E227B0BD}"/>
    <hyperlink ref="N138" r:id="rId439" xr:uid="{CAB93921-8590-4FB0-8CF2-7676EDC74E9F}"/>
    <hyperlink ref="N655" r:id="rId440" xr:uid="{C0AA0D27-9522-4C04-A901-248D8E9F6051}"/>
    <hyperlink ref="N240" r:id="rId441" xr:uid="{EE562869-2545-4AC3-8FED-B3ABEBF4876D}"/>
    <hyperlink ref="N262" r:id="rId442" xr:uid="{4884A944-27FE-4667-84EE-EE05111ACE7A}"/>
    <hyperlink ref="N305" r:id="rId443" xr:uid="{665753F3-79CA-40D9-9742-450AD045917F}"/>
    <hyperlink ref="N607" r:id="rId444" xr:uid="{DACD8C74-325B-4C2C-A40B-00592C336322}"/>
    <hyperlink ref="N102" r:id="rId445" xr:uid="{723CB269-1428-4BDF-A83B-6523FA7608D2}"/>
    <hyperlink ref="N469" r:id="rId446" xr:uid="{8BF715FB-50FC-4567-988C-A76E0874BF1D}"/>
    <hyperlink ref="N113" r:id="rId447" xr:uid="{44F5D4A7-5ECE-406A-ABE8-CCB2E3D7CEBB}"/>
    <hyperlink ref="N370" r:id="rId448" xr:uid="{B8572B24-B49D-437B-A0C6-4C1A08645816}"/>
    <hyperlink ref="N477" r:id="rId449" xr:uid="{83524462-9AF9-40AD-8004-B766E270A168}"/>
    <hyperlink ref="N117" r:id="rId450" xr:uid="{7D6EA5B9-EC5E-4C1D-8CDA-52C9AFDDA8F4}"/>
    <hyperlink ref="N31" r:id="rId451" xr:uid="{F5680FCB-0CDE-4A85-A62F-C29D9CFAEDF7}"/>
    <hyperlink ref="N132" r:id="rId452" xr:uid="{57D6285F-7698-4847-8948-2B2D67AF57A1}"/>
    <hyperlink ref="N416" r:id="rId453" xr:uid="{C4272D3B-6D49-4870-8919-D0B77CCEFD34}"/>
    <hyperlink ref="N69" r:id="rId454" xr:uid="{65AC24EF-ADDE-4374-9642-36DF967E12E9}"/>
    <hyperlink ref="N109" r:id="rId455" xr:uid="{34581B6E-BFEE-48FE-A895-902AF66554ED}"/>
    <hyperlink ref="N599" r:id="rId456" xr:uid="{9CBDFD6D-3149-46BF-804E-C69EBEF9DDB5}"/>
    <hyperlink ref="N427" r:id="rId457" xr:uid="{2AA0F797-63A6-479E-878E-16C88C7D149C}"/>
    <hyperlink ref="N398" r:id="rId458" xr:uid="{F72B34C5-2838-4640-B3AF-C4B39655C323}"/>
    <hyperlink ref="N596" r:id="rId459" xr:uid="{8C61676F-65C3-4753-AA3E-1C8DF9027FA3}"/>
    <hyperlink ref="N451" r:id="rId460" xr:uid="{EC23A648-72BF-4078-9629-1B55F23F9730}"/>
    <hyperlink ref="N657" r:id="rId461" xr:uid="{8F754F0C-840E-4D07-9A11-2FC1C36B66AA}"/>
    <hyperlink ref="N649" r:id="rId462" xr:uid="{606EAE0F-BE27-4420-A73B-65013F17DC10}"/>
    <hyperlink ref="N182" r:id="rId463" xr:uid="{1072B67F-B49E-4980-8242-557BFD57B682}"/>
    <hyperlink ref="N51" r:id="rId464" xr:uid="{4A15B665-6438-4A64-A0B6-FB6BA11961AB}"/>
    <hyperlink ref="N242" r:id="rId465" xr:uid="{F63D817E-B32C-422C-8980-AD4D670A2115}"/>
    <hyperlink ref="N419" r:id="rId466" xr:uid="{355B3B41-E596-4634-BC49-3CED53413538}"/>
    <hyperlink ref="N274" r:id="rId467" xr:uid="{292898E2-4624-430B-8F34-7D6940C5D833}"/>
    <hyperlink ref="N453" r:id="rId468" xr:uid="{EE2AEABB-AFD9-4B96-B05E-D3FF0657512F}"/>
    <hyperlink ref="N232" r:id="rId469" xr:uid="{F1F644E5-568A-4C60-A149-3EF8A3F23D64}"/>
    <hyperlink ref="N435" r:id="rId470" xr:uid="{64054FA9-5F89-447C-A593-F9A364B66864}"/>
    <hyperlink ref="N653" r:id="rId471" xr:uid="{4FF35C67-B1F4-417D-BE7D-6E86D2505C95}"/>
    <hyperlink ref="N55" r:id="rId472" xr:uid="{EDAD49F0-0271-457D-9CB2-E7BD6E82E1AD}"/>
    <hyperlink ref="N241" r:id="rId473" xr:uid="{CE8429E6-E0CB-4754-B4F5-E33E37685DD8}"/>
    <hyperlink ref="N581" r:id="rId474" xr:uid="{EE3373B0-F670-42A4-8856-E843D17BA333}"/>
    <hyperlink ref="N151" r:id="rId475" xr:uid="{CF2166D7-4EC2-4746-9BFA-5F2FA8F95E76}"/>
    <hyperlink ref="N7" r:id="rId476" xr:uid="{7E6DC3A8-1707-4F06-9641-AD62FE78491E}"/>
    <hyperlink ref="N291" r:id="rId477" xr:uid="{F105214A-2B33-4CBC-9C15-0734FA182680}"/>
    <hyperlink ref="N32" r:id="rId478" xr:uid="{618A8CF4-62F5-44FE-B47D-E4C9115E245D}"/>
    <hyperlink ref="N104" r:id="rId479" xr:uid="{B4465659-8E36-44C9-9F3C-229CE4BF16CB}"/>
    <hyperlink ref="N105" r:id="rId480" xr:uid="{E0F63807-D3DA-4D4B-8F88-4B97C7C0F1BE}"/>
    <hyperlink ref="N285" r:id="rId481" xr:uid="{C819755F-F440-43B6-9115-32BCB18C370C}"/>
    <hyperlink ref="N341" r:id="rId482" xr:uid="{00B1EE67-B44B-4BC4-B7E0-58932A4792B4}"/>
    <hyperlink ref="N644" r:id="rId483" xr:uid="{AA180508-9232-48A3-91EB-B5456BE20680}"/>
    <hyperlink ref="N650" r:id="rId484" xr:uid="{128EE874-C243-4B92-8CC1-DE55ABB6D382}"/>
    <hyperlink ref="N546" r:id="rId485" xr:uid="{AC5BF2B6-82D1-47AA-A777-A81AD1B388CD}"/>
    <hyperlink ref="N592" r:id="rId486" xr:uid="{6F0C6E6B-BEF8-4D04-83A2-9DA098D90636}"/>
    <hyperlink ref="N195" r:id="rId487" xr:uid="{534C5064-1389-42CE-9E28-81C693F29AD7}"/>
    <hyperlink ref="N357" r:id="rId488" xr:uid="{E280AD3A-A2CC-4859-8B5C-8F4753C6A3EC}"/>
    <hyperlink ref="N360" r:id="rId489" xr:uid="{D0256F92-040B-4652-AD12-343C9D71BE68}"/>
    <hyperlink ref="N198" r:id="rId490" xr:uid="{187DF119-B2DB-4F70-A6A0-58838B20B04C}"/>
    <hyperlink ref="N516" r:id="rId491" xr:uid="{27F6B27B-D93D-44F6-8BD6-F24CFF167D12}"/>
    <hyperlink ref="N434" r:id="rId492" xr:uid="{5C6FEA7B-0BAA-4686-87AC-C00A199AA910}"/>
    <hyperlink ref="N437" r:id="rId493" xr:uid="{4AA27F5B-86F9-4938-850D-3B29B9F03E74}"/>
    <hyperlink ref="N558" r:id="rId494" xr:uid="{B5B3FDEC-700C-47E1-BD91-82E76478E6D6}"/>
    <hyperlink ref="N519" r:id="rId495" xr:uid="{1FF837FC-4A46-41EB-93F6-86D00C8523ED}"/>
    <hyperlink ref="N336" r:id="rId496" xr:uid="{222121F4-3DE2-4B13-B12B-73BD84B3529C}"/>
    <hyperlink ref="N642" r:id="rId497" xr:uid="{300D2AB6-B081-47E8-BC35-F626F5963356}"/>
    <hyperlink ref="N433" r:id="rId498" xr:uid="{393BFB34-89B9-4C7A-8978-5C5A55A939F0}"/>
    <hyperlink ref="N16" r:id="rId499" xr:uid="{AE7DCC3B-AE83-4CEB-AA84-1398C22863A4}"/>
    <hyperlink ref="N74" r:id="rId500" xr:uid="{73746519-F0D9-4A2E-B3E8-2A3B425E6175}"/>
    <hyperlink ref="N386" r:id="rId501" xr:uid="{10ED95B6-88A1-459D-8CB4-FAD4FA41B54F}"/>
    <hyperlink ref="N426" r:id="rId502" xr:uid="{0CC57A9A-3124-4373-87EB-12D0C65FDBD1}"/>
    <hyperlink ref="N530" r:id="rId503" xr:uid="{AD735A97-9F8C-4BB2-9974-3CEB347D685B}"/>
    <hyperlink ref="N334" r:id="rId504" xr:uid="{A62EA062-278D-47FF-9D4B-19E98C0C6A71}"/>
    <hyperlink ref="N537" r:id="rId505" xr:uid="{C29ED7D1-7267-4BF4-8226-EDB593087B0B}"/>
    <hyperlink ref="N210" r:id="rId506" xr:uid="{1F3AD444-BB6B-4B7A-8F22-9FA07A1FA12F}"/>
    <hyperlink ref="N351" r:id="rId507" xr:uid="{40808112-E2FC-47CA-9A06-3AAA70B353C0}"/>
    <hyperlink ref="N442" r:id="rId508" xr:uid="{0E8793D4-8875-4BD5-BCDA-AEECAE7B3AF7}"/>
    <hyperlink ref="N48" r:id="rId509" xr:uid="{79701E32-C731-474D-A8F5-F9339179739D}"/>
    <hyperlink ref="N77" r:id="rId510" xr:uid="{FCE98ED4-8361-4B7C-83DC-0D3E3668A334}"/>
    <hyperlink ref="N238" r:id="rId511" xr:uid="{7B629FB1-28A8-49BC-A890-E7BED0F69F43}"/>
    <hyperlink ref="N497" r:id="rId512" xr:uid="{6CC20EA7-447B-49C5-AAB0-CACE55F7E126}"/>
    <hyperlink ref="N612" r:id="rId513" xr:uid="{E2FFF0EA-1AB4-4229-AEF2-EEDF37395CA5}"/>
    <hyperlink ref="N136" r:id="rId514" xr:uid="{B8884D16-364D-4E02-A7C7-CBFF90518439}"/>
    <hyperlink ref="N425" r:id="rId515" xr:uid="{4E837CFC-58AE-4E2B-ACF2-11DCE4292115}"/>
    <hyperlink ref="N387" r:id="rId516" xr:uid="{345B615B-F06E-4A0B-97BC-CE40C817318A}"/>
    <hyperlink ref="N482" r:id="rId517" xr:uid="{337AA404-19FF-4321-B39B-67BB026B6775}"/>
    <hyperlink ref="N507" r:id="rId518" xr:uid="{79A8E1E7-0A15-4429-A1CD-3BD93517FCEA}"/>
    <hyperlink ref="N604" r:id="rId519" xr:uid="{1B1834B6-B058-4BC7-9023-414CB6F251B0}"/>
    <hyperlink ref="N619" r:id="rId520" xr:uid="{1D6B95C6-0AC7-4BB5-BDE5-5CE3C4AF9497}"/>
    <hyperlink ref="N645" r:id="rId521" xr:uid="{C2069653-D40A-4B16-884A-878CCCE8B9FF}"/>
    <hyperlink ref="N183" r:id="rId522" xr:uid="{D74C0EF5-BB0E-4EB8-8D34-5353D55C657D}"/>
    <hyperlink ref="N379" r:id="rId523" display="mailto:BMccord@dnr.IN.gov" xr:uid="{195D9384-5103-437D-9DB2-3DFA9A79F1DB}"/>
    <hyperlink ref="N347" r:id="rId524" display="mailto:BLayton@bfsengr.com" xr:uid="{BF05E1FF-BCA6-4CDD-8B1F-95B76BF4196E}"/>
    <hyperlink ref="N550" r:id="rId525" display="mailto:brian.smith@aecom.com" xr:uid="{C121F8C7-9417-44AC-B3B4-674D9E2A8073}"/>
    <hyperlink ref="N586" r:id="rId526" display="mailto:btaylor@aztec.us" xr:uid="{FA310161-36FB-4E8C-B13D-A8F530E2134B}"/>
    <hyperlink ref="N467" r:id="rId527" display="mailto:rpluckebaum@corradino.com" xr:uid="{90DEB77C-39A2-4387-AEBB-FC94C7BE1D4A}"/>
    <hyperlink ref="N565" r:id="rId528" display="mailto:devin.stettler@ucindy.com" xr:uid="{04CECCE7-6F99-4E6B-B59C-B346239A26CD}"/>
    <hyperlink ref="N504" r:id="rId529" tooltip="mailto:mroberts@vsengineering.com" display="mailto:mroberts@vsengineering.com" xr:uid="{7BC867BE-EECD-4A99-97CB-0915BCF66A62}"/>
    <hyperlink ref="N159" r:id="rId530" xr:uid="{21565E3F-9C3D-4046-9DCD-E1262E782FC8}"/>
    <hyperlink ref="N20" r:id="rId531" xr:uid="{7901389A-0170-40FA-A931-B0A7ADFBB56C}"/>
    <hyperlink ref="N355" r:id="rId532" xr:uid="{F7A3E17B-BDFD-4EAE-A357-E616073624C9}"/>
    <hyperlink ref="N100" r:id="rId533" display="mailto:eclements@usagg.com" xr:uid="{E830DED9-5398-48FE-A14A-84013A9CF142}"/>
    <hyperlink ref="N149" r:id="rId534" display="mailto:jearl@chacompanies.com" xr:uid="{E479E9CF-A982-4BAB-9AE1-24B9A5E51CBD}"/>
    <hyperlink ref="N603" r:id="rId535" display="mailto:lvale@hwlochner.com" xr:uid="{5CF91E06-06D5-4D90-A03D-93032ED6F120}"/>
    <hyperlink ref="N286" r:id="rId536" display="mailto:k.jasinski@gaiconsultants.com" xr:uid="{147FF3C0-9462-4A88-B26C-55F77DCBBCA0}"/>
    <hyperlink ref="N458" r:id="rId537" xr:uid="{693FBD59-0C89-4B22-82EE-A29B22AA507E}"/>
    <hyperlink ref="N658" r:id="rId538" display="mailto:gretchen.zortman@indy.gov" xr:uid="{C21FE9C7-6EB7-4872-9B07-F21A38A409A2}"/>
    <hyperlink ref="N163" r:id="rId539" display="mailto:eewing@quantaenv.com" xr:uid="{7DEE1E84-CFD4-4BC4-8A14-D77BBF007501}"/>
    <hyperlink ref="N266" r:id="rId540" display="mailto:thollandsworth@vsengineering.com" xr:uid="{1869296B-2C14-4B78-A8A1-AB14FFA28C3A}"/>
    <hyperlink ref="N354" r:id="rId541" display="mailto:clevenda@quiggengineering.com" xr:uid="{7E7F689E-3EE1-4ADE-A314-AD7C9E8697CC}"/>
    <hyperlink ref="N369" r:id="rId542" display="mailto:marriotthm@cdmsmith.com" xr:uid="{FA3BC11E-2430-41FE-BCE8-826B68F394E5}"/>
    <hyperlink ref="N633" r:id="rId543" display="mailto:twieseke@lochgroup.com" xr:uid="{F47B0A7E-AFD2-4736-AFDE-BB7075A964CF}"/>
    <hyperlink ref="N641" r:id="rId544" display="mailto:rwinebrinner@lochgroup.com" xr:uid="{616F6A6F-E7EC-413D-BD41-1FA8CFDDBE92}"/>
    <hyperlink ref="N252" r:id="rId545" display="mailto:jhignite@mjinc.com" xr:uid="{47B29D94-EFE2-4017-B7A2-85AC335B2C17}"/>
    <hyperlink ref="N332" r:id="rId546" display="mailto:rkuruc@hbkengineering.com" xr:uid="{0DDE7B40-E43C-4DE0-B5C7-73B1D85F5B61}"/>
    <hyperlink ref="N443" r:id="rId547" display="mailto:michael.oliphant@ucindy.com" xr:uid="{96923BE4-EE08-4F1E-9FF7-8A8EC0A86751}"/>
    <hyperlink ref="N111" r:id="rId548" display="mailto:aimcoop3@gmail.com" xr:uid="{D91BA27E-7292-4BC2-AFFA-916AC2559C65}"/>
    <hyperlink ref="N60" r:id="rId549" xr:uid="{33B02E70-3ED5-4E46-8C6A-15224116F198}"/>
    <hyperlink ref="N52" r:id="rId550" display="mailto:kaylee.blum@cardno.com" xr:uid="{973EE43B-2EDF-4F44-BEC3-218097FC9DC3}"/>
    <hyperlink ref="N485" r:id="rId551" display="mailto:richray512@gmail.com" xr:uid="{2F8B7854-6D48-44F8-A764-1EA331385D50}"/>
    <hyperlink ref="N64" r:id="rId552" display="mailto:dbourff@cfsenv.com" xr:uid="{E61D2CFE-0546-4677-833B-4AE77295387D}"/>
    <hyperlink ref="N313" r:id="rId553" display="mailto:pkillian@cfsenv.com" xr:uid="{6E4620F4-4DA3-4F9C-B74F-1B22809CDCE1}"/>
    <hyperlink ref="N116" r:id="rId554" xr:uid="{3343F53E-D961-4A9F-8858-5EA93CE845FA}"/>
    <hyperlink ref="N139" r:id="rId555" xr:uid="{0B89FDC3-9F43-4F39-8F34-3F48F3CABFFB}"/>
    <hyperlink ref="N144" r:id="rId556" xr:uid="{F676CB1F-564A-4E0F-8541-750DCA4FF712}"/>
    <hyperlink ref="N169" r:id="rId557" xr:uid="{6B7DDD23-6BB1-4BE6-A1AA-89553BDD158F}"/>
    <hyperlink ref="N170" r:id="rId558" xr:uid="{67EB39D8-EDCC-4F1B-A204-2200951CC62F}"/>
    <hyperlink ref="N172" r:id="rId559" xr:uid="{3E3D26DC-8751-4BF0-A009-C2B2B4810CF9}"/>
    <hyperlink ref="N194" r:id="rId560" xr:uid="{5FD926F2-BD4F-4314-99D8-D3028C39D270}"/>
    <hyperlink ref="N197" r:id="rId561" xr:uid="{21666DD1-4E24-4F0E-A2C2-78AEB10CA915}"/>
    <hyperlink ref="N218" r:id="rId562" xr:uid="{39692A31-7EE7-41E5-847B-4BE7CABA25A9}"/>
    <hyperlink ref="N228" r:id="rId563" xr:uid="{694EDDE2-A225-4D4D-B445-4DA35A1A73F1}"/>
    <hyperlink ref="N231" r:id="rId564" xr:uid="{19E61AF2-8C10-4B2D-ABAC-5B2B2CDBEF64}"/>
    <hyperlink ref="N234" r:id="rId565" xr:uid="{8CB42FE7-0485-45C1-A10B-D63EBA70ABCB}"/>
    <hyperlink ref="N236" r:id="rId566" xr:uid="{D67AFFDE-2482-41E0-B0AB-338F8E378CDD}"/>
    <hyperlink ref="N237" r:id="rId567" xr:uid="{47ED9A5C-6C9A-4CEA-A55D-E2E9040D06B2}"/>
    <hyperlink ref="N2" r:id="rId568" xr:uid="{6F1A9675-76BA-43D3-AC88-5F340AE5AE66}"/>
    <hyperlink ref="N15" r:id="rId569" xr:uid="{2697DFB3-6CC7-4962-8F46-86271B89CF40}"/>
    <hyperlink ref="N18" r:id="rId570" xr:uid="{CD6353CA-BAE2-4C0C-88D1-0DF8B35AEEED}"/>
    <hyperlink ref="N28" r:id="rId571" xr:uid="{F6BC45C1-0281-4A2B-97F1-2664126116EA}"/>
    <hyperlink ref="N42" r:id="rId572" xr:uid="{806AA63C-6816-4EA1-A12A-CD82616D1FAA}"/>
    <hyperlink ref="N81" r:id="rId573" xr:uid="{0DCE7809-F8BF-440F-9B3F-1A84D30BCEEB}"/>
    <hyperlink ref="N90" r:id="rId574" xr:uid="{4CA06DF7-33C3-4716-B159-674DDACA0CAC}"/>
    <hyperlink ref="N103" r:id="rId575" xr:uid="{146A6E5D-91A8-44AA-8620-F89C885CD28B}"/>
    <hyperlink ref="N193" r:id="rId576" xr:uid="{90C98DE6-4806-48EA-88BD-6113BE7D252C}"/>
    <hyperlink ref="N254" r:id="rId577" xr:uid="{CC206797-BABE-4D7F-AAF2-4683ED95085B}"/>
    <hyperlink ref="N261" r:id="rId578" xr:uid="{87638C5F-8D90-4387-9209-4835070F61E6}"/>
    <hyperlink ref="N267" r:id="rId579" xr:uid="{E12643C6-C076-4910-B7FF-0AFE5BF6A55B}"/>
    <hyperlink ref="N268" r:id="rId580" xr:uid="{60801018-47E8-44F2-A392-6C82E1B00298}"/>
    <hyperlink ref="N277" r:id="rId581" xr:uid="{5E2B0FC9-B7CF-49AE-BF2D-FD81AA9449F1}"/>
    <hyperlink ref="N279" r:id="rId582" xr:uid="{4BF0DAB7-A9AA-43F7-899C-C88E7F9C91E5}"/>
    <hyperlink ref="N288" r:id="rId583" xr:uid="{D59CAF74-CFD1-4E4D-8172-AF8FDE5FED56}"/>
    <hyperlink ref="N298" r:id="rId584" xr:uid="{F1C0B818-5731-46F4-A89B-58796B56024E}"/>
    <hyperlink ref="N302" r:id="rId585" xr:uid="{2A2C534D-3B61-470E-89EC-7C1F7F5F5831}"/>
    <hyperlink ref="N321" r:id="rId586" xr:uid="{3B63A027-FDCF-4C59-B84E-8FDFF8674221}"/>
    <hyperlink ref="N322" r:id="rId587" xr:uid="{D5F6A503-D037-448F-96AE-C1A300DE2C7D}"/>
    <hyperlink ref="N331" r:id="rId588" xr:uid="{69E52162-447D-442B-A2B5-D89780021B3E}"/>
    <hyperlink ref="N356" r:id="rId589" xr:uid="{16D1816A-49F0-4EF7-9AE9-1CF510D42A0C}"/>
    <hyperlink ref="N359" r:id="rId590" xr:uid="{0C555018-DBEE-4D09-93EA-E9734083E4D2}"/>
    <hyperlink ref="N363" r:id="rId591" xr:uid="{B22F4701-2829-49FE-AEAD-F91C7F4940EA}"/>
    <hyperlink ref="N382" r:id="rId592" xr:uid="{092C7089-2E79-4E1E-80FB-7F49873FE2EC}"/>
    <hyperlink ref="N383" r:id="rId593" xr:uid="{08969966-1F65-47BD-8A6B-BA41563C63E8}"/>
    <hyperlink ref="N405" r:id="rId594" xr:uid="{E3BB415F-1A78-4467-8452-282F8EB7312F}"/>
    <hyperlink ref="N404" r:id="rId595" xr:uid="{4E95EA8E-6E00-4472-8955-3C778965D9AA}"/>
    <hyperlink ref="N409" r:id="rId596" xr:uid="{744F4837-7152-4CC1-B550-5421A7DF1E44}"/>
    <hyperlink ref="N450" r:id="rId597" xr:uid="{C0A7C28A-6903-497D-90B7-44002D88DF83}"/>
    <hyperlink ref="N452" r:id="rId598" xr:uid="{AF075681-BABF-4118-872A-A7A7C21C1F45}"/>
    <hyperlink ref="N456" r:id="rId599" xr:uid="{1755B219-0A15-40C1-9494-ACCCB42ED25A}"/>
    <hyperlink ref="N475" r:id="rId600" xr:uid="{B882BC07-E4B5-4009-947E-E9442792DB08}"/>
    <hyperlink ref="N501" r:id="rId601" xr:uid="{9310C5A6-125F-490A-8E18-F9D0CB69231A}"/>
    <hyperlink ref="N522" r:id="rId602" xr:uid="{25F84D64-89FA-4E88-AC33-5703C7BBD760}"/>
    <hyperlink ref="N531" r:id="rId603" xr:uid="{11A2D52A-AE29-42A1-96BC-5CDA636E998F}"/>
    <hyperlink ref="N552" r:id="rId604" xr:uid="{08A3834B-9ADF-4382-AF17-6C58C54BD88F}"/>
    <hyperlink ref="N553" r:id="rId605" xr:uid="{059545D9-D46B-407A-A009-40905957CF4B}"/>
    <hyperlink ref="N576" r:id="rId606" xr:uid="{1AB5607F-CFE6-41F2-8929-545054DDB831}"/>
    <hyperlink ref="N615" r:id="rId607" xr:uid="{618FF795-A3A1-4BF5-B67B-1F82E8BAEB73}"/>
    <hyperlink ref="N420" r:id="rId608" xr:uid="{B11378F5-7DE3-4FE0-A017-715D4CC59360}"/>
    <hyperlink ref="N438" r:id="rId609" xr:uid="{7C2526DE-5326-42C7-90C2-DDFC1ADFBBF2}"/>
    <hyperlink ref="N449" r:id="rId610" xr:uid="{B49DE23B-9C9F-41FB-8E56-589E088A5A14}"/>
    <hyperlink ref="N470" r:id="rId611" xr:uid="{4BE55356-75FD-4974-8423-0FFC835412B9}"/>
    <hyperlink ref="N483" r:id="rId612" xr:uid="{150871B2-5DDA-4D6F-8D6D-77C1E65F2E99}"/>
    <hyperlink ref="N521" r:id="rId613" xr:uid="{782D851B-83A9-43AB-A1C8-41C87F8BCD35}"/>
    <hyperlink ref="N533" r:id="rId614" xr:uid="{DA777EA4-E4BA-4742-82E4-A1D76598BDC8}"/>
    <hyperlink ref="N538" r:id="rId615" xr:uid="{AB4505FA-64F4-4BC6-A614-474289E763B9}"/>
    <hyperlink ref="N569" r:id="rId616" xr:uid="{32A36128-071D-4F8F-9C26-51CD4315F26E}"/>
    <hyperlink ref="N580" r:id="rId617" xr:uid="{5DE118D3-ACDA-452B-B466-2A69B8F7112C}"/>
    <hyperlink ref="N587" r:id="rId618" xr:uid="{1B1280C1-B208-4B64-9167-E5A2FCBDF049}"/>
    <hyperlink ref="N609" r:id="rId619" xr:uid="{CA3EDCD8-6718-435A-8131-D56033D6FE7A}"/>
    <hyperlink ref="N613" r:id="rId620" xr:uid="{9A73A2F1-BF42-42C9-945F-7EB32AE63D54}"/>
    <hyperlink ref="N623" r:id="rId621" xr:uid="{ADC32025-D4D8-486D-8F54-88A8907DBD1D}"/>
    <hyperlink ref="N636" r:id="rId622" xr:uid="{D2931194-EEA8-4623-B031-5D8F314E564C}"/>
    <hyperlink ref="N660" r:id="rId623" xr:uid="{62912A71-0C1A-43DE-BB7F-91E0E331891E}"/>
    <hyperlink ref="N278" r:id="rId624" xr:uid="{28AF86CE-5622-47C4-9419-9C322C48C100}"/>
    <hyperlink ref="N257" r:id="rId625" xr:uid="{74E8EB7A-1201-4F37-A40D-512D3EB25F19}"/>
    <hyperlink ref="N474" r:id="rId626" xr:uid="{EB14CE47-3246-4719-909F-E94969CA4768}"/>
    <hyperlink ref="N523" r:id="rId627" xr:uid="{89497DD0-F483-4EA5-8B2D-3FB1BA967614}"/>
    <hyperlink ref="N366" r:id="rId628" xr:uid="{73B9D21E-0BBA-40A8-BFB8-A54DC30FBDC3}"/>
    <hyperlink ref="N410" r:id="rId629" xr:uid="{F26EB2A3-28F5-4AF6-9694-7F62A0ADE729}"/>
    <hyperlink ref="N594" r:id="rId630" xr:uid="{0564BE4B-5FE2-49AD-BA8F-9E7AB3E3F36B}"/>
    <hyperlink ref="N244" r:id="rId631" xr:uid="{6D2E5E6B-F1BC-41F2-9E3C-1193C611E890}"/>
    <hyperlink ref="N245" r:id="rId632" xr:uid="{5E5E5937-42E2-4B4F-ABE0-B98313F809E1}"/>
  </hyperlinks>
  <printOptions gridLines="1"/>
  <pageMargins left="0.5" right="0.5" top="0.5" bottom="0.75" header="0.5" footer="0.5"/>
  <pageSetup paperSize="5" scale="75" orientation="landscape" r:id="rId633"/>
  <headerFooter alignWithMargins="0">
    <oddFooter>&amp;L&amp;F&amp;C&amp;D&amp;R&amp;P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Bales, Ronald</cp:lastModifiedBy>
  <cp:lastPrinted>2005-08-22T14:47:19Z</cp:lastPrinted>
  <dcterms:created xsi:type="dcterms:W3CDTF">1996-10-14T23:33:28Z</dcterms:created>
  <dcterms:modified xsi:type="dcterms:W3CDTF">2021-11-04T18:52:49Z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00bdb57be53942ba892942a59f9b1483</vt:lpwstr>
  </property>
</Properties>
</file>