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al Estate\Production\HOME Homebuyer\Final Versions for posting\"/>
    </mc:Choice>
  </mc:AlternateContent>
  <xr:revisionPtr revIDLastSave="0" documentId="13_ncr:1_{BFB04E30-9D44-4FDF-B0E2-0460248DB7F2}" xr6:coauthVersionLast="47" xr6:coauthVersionMax="47" xr10:uidLastSave="{00000000-0000-0000-0000-000000000000}"/>
  <workbookProtection workbookAlgorithmName="SHA-512" workbookHashValue="PaamvzDEqA8OhjywmS1Gx+DiQ6XB7A/NIxDa3IMa1bA6eKaJXdnKANAb66k6n3t5W/gKys3ETPzNqGRPj7Azwg==" workbookSaltValue="Ze9/o40RCp5TwhQ0sa1nlA==" workbookSpinCount="100000" lockStructure="1"/>
  <bookViews>
    <workbookView xWindow="-28920" yWindow="-120" windowWidth="29040" windowHeight="17640" xr2:uid="{1D06C5C7-2AA2-4D2B-AE29-F73DB853439A}"/>
  </bookViews>
  <sheets>
    <sheet name="Commitment" sheetId="2" r:id="rId1"/>
    <sheet name="Closing" sheetId="5" r:id="rId2"/>
    <sheet name="Sheet2" sheetId="4" state="hidden" r:id="rId3"/>
  </sheets>
  <definedNames>
    <definedName name="_xlnm.Print_Area" localSheetId="1">Closing!$A$1:$P$59</definedName>
    <definedName name="_xlnm.Print_Area" localSheetId="0">Commitment!$A$1:$O$56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0" i="5" l="1"/>
  <c r="J35" i="5" s="1"/>
  <c r="I27" i="2" l="1"/>
  <c r="O20" i="5" l="1"/>
  <c r="E48" i="2" l="1"/>
  <c r="E51" i="5" l="1"/>
  <c r="E52" i="5"/>
  <c r="E53" i="5"/>
  <c r="E54" i="5"/>
  <c r="E55" i="5"/>
  <c r="E56" i="5"/>
  <c r="E57" i="5"/>
  <c r="E50" i="5"/>
  <c r="E73" i="5"/>
  <c r="E69" i="5"/>
  <c r="E70" i="5"/>
  <c r="E68" i="5"/>
  <c r="C74" i="5"/>
  <c r="C42" i="5"/>
  <c r="E42" i="5" s="1"/>
  <c r="E41" i="5"/>
  <c r="C43" i="2"/>
  <c r="C19" i="2"/>
  <c r="C26" i="2"/>
  <c r="C32" i="2"/>
  <c r="E35" i="5"/>
  <c r="E36" i="5"/>
  <c r="E37" i="5"/>
  <c r="E38" i="5"/>
  <c r="E39" i="5"/>
  <c r="E40" i="5"/>
  <c r="E29" i="5"/>
  <c r="E30" i="5"/>
  <c r="E28" i="5"/>
  <c r="E34" i="5"/>
  <c r="E22" i="5"/>
  <c r="E23" i="5"/>
  <c r="E24" i="5"/>
  <c r="E21" i="5"/>
  <c r="C58" i="5"/>
  <c r="E58" i="5" s="1"/>
  <c r="C31" i="5"/>
  <c r="C25" i="5"/>
  <c r="D79" i="5"/>
  <c r="E25" i="5" l="1"/>
  <c r="E31" i="5"/>
  <c r="C18" i="5" l="1"/>
  <c r="E13" i="5"/>
  <c r="E14" i="5"/>
  <c r="E15" i="5"/>
  <c r="E16" i="5"/>
  <c r="E17" i="5"/>
  <c r="E66" i="2" l="1"/>
  <c r="E59" i="2"/>
  <c r="E43" i="2"/>
  <c r="E32" i="2"/>
  <c r="E26" i="2"/>
  <c r="E19" i="2"/>
  <c r="E77" i="2" l="1"/>
  <c r="E62" i="2"/>
  <c r="E63" i="2" s="1"/>
  <c r="J14" i="5"/>
  <c r="J9" i="5"/>
  <c r="O30" i="5" l="1"/>
  <c r="O29" i="5"/>
  <c r="Q16" i="5"/>
  <c r="Q15" i="5"/>
  <c r="Q14" i="5"/>
  <c r="Q12" i="5"/>
  <c r="L8" i="5"/>
  <c r="E3" i="5"/>
  <c r="D63" i="5"/>
  <c r="E46" i="5"/>
  <c r="E45" i="5"/>
  <c r="E12" i="5"/>
  <c r="E11" i="5"/>
  <c r="E9" i="5"/>
  <c r="E8" i="5"/>
  <c r="E10" i="5"/>
  <c r="C73" i="2"/>
  <c r="E74" i="5" s="1"/>
  <c r="O31" i="5" l="1"/>
  <c r="L27" i="5"/>
  <c r="L28" i="5"/>
  <c r="H22" i="5" l="1"/>
  <c r="J25" i="5" s="1"/>
  <c r="H21" i="5"/>
  <c r="J24" i="5" s="1"/>
  <c r="J7" i="5"/>
  <c r="J46" i="5"/>
  <c r="J47" i="5" s="1"/>
  <c r="J43" i="5"/>
  <c r="K42" i="5" s="1"/>
  <c r="C65" i="5"/>
  <c r="C47" i="5"/>
  <c r="D40" i="4"/>
  <c r="D41" i="4" s="1"/>
  <c r="D37" i="4"/>
  <c r="C37" i="4" s="1"/>
  <c r="D36" i="4"/>
  <c r="D27" i="4"/>
  <c r="D22" i="4"/>
  <c r="D21" i="4"/>
  <c r="D11" i="4"/>
  <c r="D7" i="4"/>
  <c r="J32" i="5" l="1"/>
  <c r="C61" i="5"/>
  <c r="C76" i="5"/>
  <c r="O7" i="5" s="1"/>
  <c r="J10" i="5"/>
  <c r="O8" i="5"/>
  <c r="J42" i="5"/>
  <c r="H23" i="5"/>
  <c r="D14" i="4"/>
  <c r="D16" i="4" s="1"/>
  <c r="D29" i="4"/>
  <c r="D42" i="4" s="1"/>
  <c r="C42" i="4" s="1"/>
  <c r="D35" i="4"/>
  <c r="C35" i="4" s="1"/>
  <c r="D34" i="4"/>
  <c r="C34" i="4" s="1"/>
  <c r="J41" i="5" l="1"/>
  <c r="I41" i="5" s="1"/>
  <c r="J40" i="5"/>
  <c r="O9" i="5"/>
  <c r="J17" i="5"/>
  <c r="C62" i="5"/>
  <c r="J48" i="5"/>
  <c r="J19" i="5" l="1"/>
  <c r="L19" i="5" s="1"/>
  <c r="C77" i="5"/>
  <c r="O24" i="5" s="1"/>
  <c r="O25" i="5" l="1"/>
  <c r="O26" i="5" s="1"/>
  <c r="O11" i="5"/>
  <c r="O21" i="5" l="1"/>
  <c r="N22" i="5" s="1"/>
  <c r="I8" i="2"/>
  <c r="L7" i="5" s="1"/>
  <c r="J39" i="2" l="1"/>
  <c r="I10" i="2"/>
  <c r="D71" i="2"/>
  <c r="D70" i="2"/>
  <c r="D69" i="2"/>
  <c r="C59" i="2"/>
  <c r="G18" i="2"/>
  <c r="G17" i="2"/>
  <c r="C48" i="2"/>
  <c r="I14" i="2"/>
  <c r="N16" i="2"/>
  <c r="N28" i="2" s="1"/>
  <c r="Q25" i="5" s="1"/>
  <c r="E47" i="5" l="1"/>
  <c r="E18" i="5"/>
  <c r="C62" i="2"/>
  <c r="I15" i="2"/>
  <c r="I34" i="2" s="1"/>
  <c r="I39" i="2" s="1"/>
  <c r="I41" i="2" s="1"/>
  <c r="L10" i="5"/>
  <c r="G19" i="2"/>
  <c r="I21" i="2" s="1"/>
  <c r="L29" i="5"/>
  <c r="J9" i="2"/>
  <c r="J23" i="2"/>
  <c r="I42" i="2" l="1"/>
  <c r="I43" i="2" s="1"/>
  <c r="J42" i="2" s="1"/>
  <c r="I45" i="2" s="1"/>
  <c r="I47" i="2" s="1"/>
  <c r="C63" i="2"/>
  <c r="I29" i="2"/>
  <c r="I33" i="2" s="1"/>
  <c r="C66" i="2"/>
  <c r="C75" i="2" s="1"/>
  <c r="L15" i="5" l="1"/>
  <c r="N9" i="2"/>
  <c r="Q8" i="5" s="1"/>
  <c r="I49" i="2"/>
  <c r="I51" i="2"/>
  <c r="I53" i="2"/>
  <c r="I50" i="2"/>
  <c r="I52" i="2"/>
  <c r="I54" i="2"/>
  <c r="C76" i="2" l="1"/>
  <c r="E76" i="5"/>
  <c r="N8" i="2"/>
  <c r="N10" i="2" l="1"/>
  <c r="Q7" i="5"/>
  <c r="N12" i="2"/>
  <c r="E77" i="5"/>
  <c r="N22" i="2"/>
  <c r="N18" i="2" l="1"/>
  <c r="N24" i="2" s="1"/>
  <c r="N29" i="2" s="1"/>
  <c r="Q9" i="5"/>
  <c r="Q11" i="5"/>
  <c r="N15" i="2"/>
  <c r="N27" i="2" s="1"/>
  <c r="Q24" i="5" s="1"/>
  <c r="N30" i="2" l="1"/>
  <c r="Q18" i="5" s="1"/>
  <c r="Q26" i="5"/>
</calcChain>
</file>

<file path=xl/sharedStrings.xml><?xml version="1.0" encoding="utf-8"?>
<sst xmlns="http://schemas.openxmlformats.org/spreadsheetml/2006/main" count="283" uniqueCount="190">
  <si>
    <t>Development Budget</t>
  </si>
  <si>
    <t>Appraisal(s)</t>
  </si>
  <si>
    <t>Architectal &amp; Engineering</t>
  </si>
  <si>
    <t>Asbestos &amp; Lead Based Paint Testing</t>
  </si>
  <si>
    <t>Survey</t>
  </si>
  <si>
    <t>Total Predevelopment:</t>
  </si>
  <si>
    <t>Land &amp; Building</t>
  </si>
  <si>
    <t>Closing Costs at Acquisition</t>
  </si>
  <si>
    <t>Total Acquisition:</t>
  </si>
  <si>
    <t>Tap Fees</t>
  </si>
  <si>
    <t>Site preparation/on-site infrastructure</t>
  </si>
  <si>
    <t>Residential Structures</t>
  </si>
  <si>
    <t>Free-standing Accessory Structures</t>
  </si>
  <si>
    <t>Landscaping</t>
  </si>
  <si>
    <t>Appliances</t>
  </si>
  <si>
    <t>Contractor Profit/OH/GC (if not included above)</t>
  </si>
  <si>
    <t>Total Construction:</t>
  </si>
  <si>
    <t>Marketing/Advertising</t>
  </si>
  <si>
    <t>Total Professional Fees:</t>
  </si>
  <si>
    <t>Inspection &amp; Draw Fees</t>
  </si>
  <si>
    <t>Points &amp; Bank Fees</t>
  </si>
  <si>
    <t>Title Insurance for Construction Loan</t>
  </si>
  <si>
    <t>Builder's Risk Insurance</t>
  </si>
  <si>
    <t>Property Liability Insurance</t>
  </si>
  <si>
    <t>Construction Interest</t>
  </si>
  <si>
    <t>Total Carrying Costs:</t>
  </si>
  <si>
    <t>Developer Fee</t>
  </si>
  <si>
    <t>Subtotal of Hard/Soft costs</t>
  </si>
  <si>
    <t>Developer Fee Calculation</t>
  </si>
  <si>
    <t>Dev. Fee Requested/Proposed</t>
  </si>
  <si>
    <t>Seller's Closing Costs</t>
  </si>
  <si>
    <t>Realtor Commission</t>
  </si>
  <si>
    <t>Seller Paid Transfer Taxes</t>
  </si>
  <si>
    <t>Total Seller's Closing Costs:</t>
  </si>
  <si>
    <t>Development Sources</t>
  </si>
  <si>
    <t>Buyer Analysis</t>
  </si>
  <si>
    <t>Appraised Value/Sales Price</t>
  </si>
  <si>
    <t>Closing Costs/Prepaids</t>
  </si>
  <si>
    <t>Allowable LTV</t>
  </si>
  <si>
    <t>Max Mortgage Based on Value</t>
  </si>
  <si>
    <t>Cash Needs (if unassisted)</t>
  </si>
  <si>
    <t>Total Cash Needed (if unassisted)</t>
  </si>
  <si>
    <t>Interest Rate</t>
  </si>
  <si>
    <t>Term (years)</t>
  </si>
  <si>
    <t>Principal, Interest, &amp; MIP Payment</t>
  </si>
  <si>
    <t>Assosciate Fees (Annual)</t>
  </si>
  <si>
    <t>Insurance (Annual</t>
  </si>
  <si>
    <t>Taxes (Annual)</t>
  </si>
  <si>
    <t>Total Monthly Payment</t>
  </si>
  <si>
    <t>Min. Income (unassisted)</t>
  </si>
  <si>
    <t>of value</t>
  </si>
  <si>
    <t>Total Escrow (Monthly)</t>
  </si>
  <si>
    <t>If Unassisted</t>
  </si>
  <si>
    <t>Downpayment/Closing Costs</t>
  </si>
  <si>
    <t>Projected Buyer Cash</t>
  </si>
  <si>
    <t>Assistance Needed for DPA/Closing</t>
  </si>
  <si>
    <t>Min. Mortgage Needed</t>
  </si>
  <si>
    <t>PITI (and MIP/PMI) after write-down</t>
  </si>
  <si>
    <t>50% AMI Limit for 4-person household</t>
  </si>
  <si>
    <t>Total Development Costs</t>
  </si>
  <si>
    <t>Costs Paid from Sales Proceeds</t>
  </si>
  <si>
    <t>Dev. Period Sources Needed</t>
  </si>
  <si>
    <t>Interim Construction Financing Needed</t>
  </si>
  <si>
    <t>Remaining Financing Gap/Public Construction Loan</t>
  </si>
  <si>
    <t>Total Public Investment</t>
  </si>
  <si>
    <t>Development Subsidy (permanent)</t>
  </si>
  <si>
    <t>"Prefunded" Buyer Assistance (permanent)</t>
  </si>
  <si>
    <t>Buyer Cash Investment (unassisted)</t>
  </si>
  <si>
    <t>Dev. Fee To Be Paid Prior to Closing</t>
  </si>
  <si>
    <t>Total Developer Fee:</t>
  </si>
  <si>
    <t>effective LTV</t>
  </si>
  <si>
    <t>Add'l Construction Period Financing (interim)</t>
  </si>
  <si>
    <t>Max. Total Buyer Assistance Available</t>
  </si>
  <si>
    <t>Min. Buyer Profile (unassisted)</t>
  </si>
  <si>
    <t>Min. Buyer Profile (with assistance)</t>
  </si>
  <si>
    <t>Add'l Mortgage Write-Down Available</t>
  </si>
  <si>
    <t>Construction Contigency</t>
  </si>
  <si>
    <t>sales price</t>
  </si>
  <si>
    <t>Phase I Env./Env. Transaction Screen</t>
  </si>
  <si>
    <t>Subtotal of other interim sources</t>
  </si>
  <si>
    <t>Mortgage Ins. Premium Rate (MIP/PMI)</t>
  </si>
  <si>
    <t>Hard Construction Costs</t>
  </si>
  <si>
    <t>Acquisition</t>
  </si>
  <si>
    <t>Carrying &amp; Financing Costs</t>
  </si>
  <si>
    <t>Sales Price at Appraised/Market Value</t>
  </si>
  <si>
    <t>Total Development Cost (TDC)</t>
  </si>
  <si>
    <t>As-Completed Value/Sales Price</t>
  </si>
  <si>
    <t>Development Subsidy/Appraisal Gap</t>
  </si>
  <si>
    <t>Property Taxes during Dev Period</t>
  </si>
  <si>
    <t>Approx. Min. AMI for 1-person HH</t>
  </si>
  <si>
    <t>Approx. Min. AMI for 2-person HH</t>
  </si>
  <si>
    <t>Approx. Min. AMI for 3-person HH</t>
  </si>
  <si>
    <t>Approx. Min. AMI for 4-person HH</t>
  </si>
  <si>
    <t>Approx. Min. AMI for 5-person HH</t>
  </si>
  <si>
    <t>Approx. Min. AMI for 6-person HH</t>
  </si>
  <si>
    <t>Min. Income Needed (at max assistance)</t>
  </si>
  <si>
    <t>Sales Price</t>
  </si>
  <si>
    <t>Closing Costs &amp; Prepaids</t>
  </si>
  <si>
    <t>Other Adjustments/Charges (e.g. items paid by seller in advance)</t>
  </si>
  <si>
    <t>Total Cash Needed</t>
  </si>
  <si>
    <t>Buyer's Cash Investment (deposit + cash at closing)</t>
  </si>
  <si>
    <t>Buyer investment for "paid outside closing" items</t>
  </si>
  <si>
    <t>Other Adjustments/Credits (e.g. items unpaid by seller)</t>
  </si>
  <si>
    <t>Buyer's Mortgage</t>
  </si>
  <si>
    <t>Total Buyer Assistance Needed</t>
  </si>
  <si>
    <t>Other Assistance</t>
  </si>
  <si>
    <t>HOME Assistance Needed</t>
  </si>
  <si>
    <t>Annual Interest Rate</t>
  </si>
  <si>
    <t>Mortgage Insurance (Orange = Act. Pmt, Yellow = Rate)</t>
  </si>
  <si>
    <t>Mortgage Term - Years</t>
  </si>
  <si>
    <t>Principal &amp; Interest Payment</t>
  </si>
  <si>
    <t>Mortgage Insurance Payment</t>
  </si>
  <si>
    <t>Taxes--Annual</t>
  </si>
  <si>
    <t>Insurance--Annual</t>
  </si>
  <si>
    <t>Association Fees--Annual</t>
  </si>
  <si>
    <t>Total escrows</t>
  </si>
  <si>
    <t>Total Pmt (PI + MI + TI Escrows)</t>
  </si>
  <si>
    <t>Annual Income (Underwritten)</t>
  </si>
  <si>
    <t>Existing Nonhousing Consumer Debt - Monthly</t>
  </si>
  <si>
    <t>First Mortgage LTV</t>
  </si>
  <si>
    <t>Buyers' Starting Liquid Assets</t>
  </si>
  <si>
    <t>Buyer Cash Investment toward purchase</t>
  </si>
  <si>
    <t>Buyer's Assets AFTER closing</t>
  </si>
  <si>
    <t>Housing Ratio</t>
  </si>
  <si>
    <t>Buyer Cash Investment</t>
  </si>
  <si>
    <t>Remaining Assets/Monthly Pmt</t>
  </si>
  <si>
    <t>Other development costs paid from proceeds</t>
  </si>
  <si>
    <t>Other grants (applied to Dev. Subsidy)</t>
  </si>
  <si>
    <t>Equity (repayable from proceeds)</t>
  </si>
  <si>
    <t>Construction Loan(s) (repayable from proceeds)</t>
  </si>
  <si>
    <t>Subtotal of Dev. Period Sources</t>
  </si>
  <si>
    <t>Balanced/Gap (should be $0)</t>
  </si>
  <si>
    <t>Gross Dev. Subsidy</t>
  </si>
  <si>
    <t>Gross Development Subsidy</t>
  </si>
  <si>
    <t>HOME Buyer Assistance (passed-through)</t>
  </si>
  <si>
    <t>HOME for Development Subsidy</t>
  </si>
  <si>
    <t>"Prefunded" Buyer Assistance (HOME)</t>
  </si>
  <si>
    <t>Construction Loan (repayable from proceeds)</t>
  </si>
  <si>
    <r>
      <t xml:space="preserve">Other (repayable from proceeds) </t>
    </r>
    <r>
      <rPr>
        <i/>
        <sz val="10"/>
        <color theme="1"/>
        <rFont val="Calibri"/>
        <family val="2"/>
        <scheme val="minor"/>
      </rPr>
      <t>describe</t>
    </r>
  </si>
  <si>
    <t>HOME for Dev. Subsidy</t>
  </si>
  <si>
    <t>Total HOME Investment Needed</t>
  </si>
  <si>
    <t>Summary of HOME Investment</t>
  </si>
  <si>
    <t>Funds to Seller on Settlement</t>
  </si>
  <si>
    <t xml:space="preserve">Return of Equity </t>
  </si>
  <si>
    <t>Balance of Dev. Fee</t>
  </si>
  <si>
    <t>Total Funds to Seller/Developer</t>
  </si>
  <si>
    <t>Closing Prorations (unpaid by seller)</t>
  </si>
  <si>
    <t>Closing Prorations (paid by seller in advance)</t>
  </si>
  <si>
    <t>+/(-)</t>
  </si>
  <si>
    <t>Buyer Analysis - Closing</t>
  </si>
  <si>
    <t>Dev. Period Costs</t>
  </si>
  <si>
    <t>Predevelopment &amp; Due Diligence (Soft costs)</t>
  </si>
  <si>
    <t>HOME Request</t>
  </si>
  <si>
    <t>Professional Services (Soft costs)</t>
  </si>
  <si>
    <t>Consultant Fees</t>
  </si>
  <si>
    <t>Client Services (Soft costs)</t>
  </si>
  <si>
    <t>Client in-take/Income Verification</t>
  </si>
  <si>
    <t xml:space="preserve">Building, Demo Permits and Impact Fees </t>
  </si>
  <si>
    <t>Carrying &amp; Financing Costs (Soft costs)</t>
  </si>
  <si>
    <t xml:space="preserve">Credit Reports </t>
  </si>
  <si>
    <t xml:space="preserve">Housing Counseling </t>
  </si>
  <si>
    <t xml:space="preserve">Total Client Services </t>
  </si>
  <si>
    <t xml:space="preserve">Legal &amp; Accounting </t>
  </si>
  <si>
    <t xml:space="preserve">Other Professional Services </t>
  </si>
  <si>
    <t>Cost Estimates, Plans, Specs  &amp; Work Write-ups</t>
  </si>
  <si>
    <t xml:space="preserve">Address: </t>
  </si>
  <si>
    <t xml:space="preserve">Private Lender Origination Fees </t>
  </si>
  <si>
    <t>Recording Fees</t>
  </si>
  <si>
    <t xml:space="preserve">Other: </t>
  </si>
  <si>
    <t xml:space="preserve">Title Search </t>
  </si>
  <si>
    <t>Activity</t>
  </si>
  <si>
    <t>Total Cost</t>
  </si>
  <si>
    <t>Seller's Closing Costs (Not HOME eligible)</t>
  </si>
  <si>
    <t>Target Front End Housing Ratio</t>
  </si>
  <si>
    <t>Other:</t>
  </si>
  <si>
    <t>Predevelopment &amp; Due Diligence (Soft Costs)</t>
  </si>
  <si>
    <t>Professional Services (Soft Costs)</t>
  </si>
  <si>
    <t xml:space="preserve">Total Professional Services </t>
  </si>
  <si>
    <t>Client Services (soft costs)</t>
  </si>
  <si>
    <t>Phase I Env./Env. Transaction Screen/ERR</t>
  </si>
  <si>
    <t>HOME Actually Drawn (Total HOME funds to project)</t>
  </si>
  <si>
    <t>Other grants (applied to Permanent financing)</t>
  </si>
  <si>
    <t>Other (please provide supplement with information)</t>
  </si>
  <si>
    <t>HOME Construction Loan (Proceeds)</t>
  </si>
  <si>
    <t>Total HOME Requested</t>
  </si>
  <si>
    <t>Utilities (Monthly)</t>
  </si>
  <si>
    <t>Utilities (monthly)</t>
  </si>
  <si>
    <t>Insurance (Annual)</t>
  </si>
  <si>
    <t>Assosciation Fees (Annual)</t>
  </si>
  <si>
    <t>Total Escrow w/ Utilities (Monthly)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</si>
</sst>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  <numFmt numFmtId="165" formatCode="0.0%"/>
    <numFmt numFmtId="166" formatCode="0.000%"/>
    <numFmt numFmtId="167" formatCode="0.00000"/>
    <numFmt numFmtId="168" formatCode="&quot;$&quot;#,##0"/>
    <numFmt numFmtId="169" formatCode="&quot;$&quot;#,##0.00"/>
    <numFmt numFmtId="170" formatCode="0.0"/>
    <numFmt numFmtId="171" formatCode="#,##0.0_);[Red]\(#,##0.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94">
    <xf numFmtId="0" fontId="0" fillId="0" borderId="0" xfId="0"/>
    <xf numFmtId="37" fontId="4" fillId="2" borderId="1" xfId="2" applyNumberFormat="1" applyFont="1" applyFill="1" applyBorder="1" applyProtection="1">
      <protection locked="0"/>
    </xf>
    <xf numFmtId="37" fontId="4" fillId="3" borderId="1" xfId="2" applyNumberFormat="1" applyFont="1" applyFill="1" applyBorder="1" applyProtection="1">
      <protection locked="0"/>
    </xf>
    <xf numFmtId="10" fontId="4" fillId="2" borderId="1" xfId="4" applyNumberFormat="1" applyFont="1" applyFill="1" applyBorder="1" applyAlignment="1" applyProtection="1">
      <alignment horizontal="right"/>
      <protection locked="0"/>
    </xf>
    <xf numFmtId="166" fontId="4" fillId="3" borderId="1" xfId="0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10" fontId="4" fillId="3" borderId="1" xfId="0" applyNumberFormat="1" applyFont="1" applyFill="1" applyBorder="1" applyProtection="1">
      <protection locked="0"/>
    </xf>
    <xf numFmtId="37" fontId="4" fillId="2" borderId="2" xfId="2" applyNumberFormat="1" applyFont="1" applyFill="1" applyBorder="1" applyProtection="1">
      <protection locked="0"/>
    </xf>
    <xf numFmtId="37" fontId="4" fillId="2" borderId="11" xfId="2" applyNumberFormat="1" applyFont="1" applyFill="1" applyBorder="1" applyProtection="1">
      <protection locked="0"/>
    </xf>
    <xf numFmtId="164" fontId="3" fillId="0" borderId="0" xfId="2" applyFont="1"/>
    <xf numFmtId="0" fontId="11" fillId="0" borderId="0" xfId="0" applyFont="1"/>
    <xf numFmtId="164" fontId="3" fillId="0" borderId="3" xfId="2" applyFont="1" applyBorder="1"/>
    <xf numFmtId="0" fontId="0" fillId="0" borderId="9" xfId="0" applyBorder="1"/>
    <xf numFmtId="0" fontId="0" fillId="0" borderId="4" xfId="0" applyBorder="1"/>
    <xf numFmtId="0" fontId="8" fillId="0" borderId="7" xfId="0" applyFont="1" applyBorder="1"/>
    <xf numFmtId="0" fontId="0" fillId="0" borderId="10" xfId="0" applyBorder="1"/>
    <xf numFmtId="37" fontId="4" fillId="0" borderId="8" xfId="2" applyNumberFormat="1" applyFont="1" applyBorder="1"/>
    <xf numFmtId="164" fontId="4" fillId="0" borderId="0" xfId="2" applyFont="1"/>
    <xf numFmtId="164" fontId="5" fillId="0" borderId="3" xfId="2" applyFont="1" applyBorder="1" applyAlignment="1">
      <alignment horizontal="left"/>
    </xf>
    <xf numFmtId="164" fontId="5" fillId="0" borderId="9" xfId="2" applyFont="1" applyBorder="1" applyAlignment="1">
      <alignment horizontal="centerContinuous"/>
    </xf>
    <xf numFmtId="164" fontId="5" fillId="0" borderId="0" xfId="2" applyFont="1" applyAlignment="1">
      <alignment horizontal="centerContinuous"/>
    </xf>
    <xf numFmtId="0" fontId="0" fillId="0" borderId="3" xfId="0" applyBorder="1"/>
    <xf numFmtId="164" fontId="5" fillId="0" borderId="5" xfId="2" applyFont="1" applyBorder="1" applyAlignment="1">
      <alignment horizontal="left"/>
    </xf>
    <xf numFmtId="0" fontId="9" fillId="0" borderId="0" xfId="0" applyFont="1"/>
    <xf numFmtId="0" fontId="9" fillId="0" borderId="6" xfId="0" applyFont="1" applyBorder="1"/>
    <xf numFmtId="0" fontId="0" fillId="0" borderId="5" xfId="0" applyBorder="1"/>
    <xf numFmtId="0" fontId="0" fillId="0" borderId="6" xfId="0" applyBorder="1"/>
    <xf numFmtId="164" fontId="4" fillId="0" borderId="5" xfId="2" applyFont="1" applyBorder="1" applyAlignment="1">
      <alignment horizontal="left"/>
    </xf>
    <xf numFmtId="37" fontId="4" fillId="0" borderId="6" xfId="2" applyNumberFormat="1" applyFont="1" applyBorder="1"/>
    <xf numFmtId="37" fontId="4" fillId="0" borderId="1" xfId="2" applyNumberFormat="1" applyFont="1" applyBorder="1"/>
    <xf numFmtId="0" fontId="9" fillId="0" borderId="5" xfId="0" applyFont="1" applyBorder="1"/>
    <xf numFmtId="6" fontId="9" fillId="0" borderId="1" xfId="0" applyNumberFormat="1" applyFont="1" applyBorder="1"/>
    <xf numFmtId="10" fontId="9" fillId="0" borderId="0" xfId="1" applyNumberFormat="1" applyFont="1" applyBorder="1" applyProtection="1"/>
    <xf numFmtId="164" fontId="4" fillId="0" borderId="5" xfId="2" applyFont="1" applyBorder="1"/>
    <xf numFmtId="6" fontId="4" fillId="0" borderId="0" xfId="2" applyNumberFormat="1" applyFont="1"/>
    <xf numFmtId="37" fontId="4" fillId="0" borderId="5" xfId="2" applyNumberFormat="1" applyFont="1" applyBorder="1"/>
    <xf numFmtId="37" fontId="4" fillId="0" borderId="0" xfId="2" applyNumberFormat="1" applyFont="1"/>
    <xf numFmtId="164" fontId="5" fillId="0" borderId="5" xfId="2" applyFont="1" applyBorder="1" applyAlignment="1">
      <alignment horizontal="right"/>
    </xf>
    <xf numFmtId="5" fontId="5" fillId="0" borderId="1" xfId="2" applyNumberFormat="1" applyFont="1" applyBorder="1"/>
    <xf numFmtId="0" fontId="10" fillId="0" borderId="0" xfId="0" applyFont="1"/>
    <xf numFmtId="5" fontId="4" fillId="0" borderId="0" xfId="2" applyNumberFormat="1" applyFont="1"/>
    <xf numFmtId="167" fontId="4" fillId="4" borderId="0" xfId="0" applyNumberFormat="1" applyFont="1" applyFill="1"/>
    <xf numFmtId="0" fontId="9" fillId="0" borderId="5" xfId="0" applyFont="1" applyBorder="1" applyAlignment="1">
      <alignment horizontal="right"/>
    </xf>
    <xf numFmtId="37" fontId="9" fillId="0" borderId="1" xfId="0" applyNumberFormat="1" applyFont="1" applyBorder="1"/>
    <xf numFmtId="39" fontId="4" fillId="0" borderId="1" xfId="2" applyNumberFormat="1" applyFont="1" applyBorder="1"/>
    <xf numFmtId="6" fontId="9" fillId="0" borderId="6" xfId="0" applyNumberFormat="1" applyFont="1" applyBorder="1"/>
    <xf numFmtId="0" fontId="10" fillId="0" borderId="3" xfId="0" applyFont="1" applyBorder="1"/>
    <xf numFmtId="0" fontId="9" fillId="0" borderId="4" xfId="0" applyFont="1" applyBorder="1"/>
    <xf numFmtId="164" fontId="5" fillId="0" borderId="0" xfId="2" applyFont="1"/>
    <xf numFmtId="0" fontId="9" fillId="0" borderId="7" xfId="0" applyFont="1" applyBorder="1" applyAlignment="1">
      <alignment horizontal="right"/>
    </xf>
    <xf numFmtId="37" fontId="5" fillId="0" borderId="1" xfId="2" applyNumberFormat="1" applyFont="1" applyBorder="1"/>
    <xf numFmtId="44" fontId="5" fillId="0" borderId="0" xfId="3" applyFont="1" applyBorder="1" applyProtection="1"/>
    <xf numFmtId="44" fontId="5" fillId="0" borderId="0" xfId="3" applyFont="1" applyProtection="1"/>
    <xf numFmtId="164" fontId="7" fillId="0" borderId="0" xfId="2" applyFont="1"/>
    <xf numFmtId="37" fontId="4" fillId="0" borderId="2" xfId="2" applyNumberFormat="1" applyFont="1" applyBorder="1"/>
    <xf numFmtId="165" fontId="4" fillId="0" borderId="0" xfId="4" applyNumberFormat="1" applyFont="1" applyBorder="1" applyAlignment="1" applyProtection="1">
      <alignment horizontal="right"/>
    </xf>
    <xf numFmtId="165" fontId="4" fillId="0" borderId="0" xfId="4" applyNumberFormat="1" applyFont="1" applyAlignment="1" applyProtection="1">
      <alignment horizontal="right"/>
    </xf>
    <xf numFmtId="10" fontId="4" fillId="0" borderId="0" xfId="4" applyNumberFormat="1" applyFont="1" applyBorder="1" applyAlignment="1" applyProtection="1">
      <alignment horizontal="right"/>
    </xf>
    <xf numFmtId="10" fontId="4" fillId="0" borderId="0" xfId="4" applyNumberFormat="1" applyFont="1" applyAlignment="1" applyProtection="1">
      <alignment horizontal="right"/>
    </xf>
    <xf numFmtId="164" fontId="8" fillId="0" borderId="5" xfId="2" applyFont="1" applyBorder="1" applyAlignment="1">
      <alignment horizontal="left"/>
    </xf>
    <xf numFmtId="37" fontId="10" fillId="0" borderId="1" xfId="0" applyNumberFormat="1" applyFont="1" applyBorder="1"/>
    <xf numFmtId="38" fontId="4" fillId="0" borderId="1" xfId="2" applyNumberFormat="1" applyFont="1" applyBorder="1" applyAlignment="1">
      <alignment horizontal="right"/>
    </xf>
    <xf numFmtId="8" fontId="9" fillId="0" borderId="0" xfId="0" applyNumberFormat="1" applyFont="1"/>
    <xf numFmtId="164" fontId="8" fillId="0" borderId="0" xfId="2" applyFont="1"/>
    <xf numFmtId="37" fontId="9" fillId="0" borderId="0" xfId="0" applyNumberFormat="1" applyFont="1"/>
    <xf numFmtId="165" fontId="4" fillId="0" borderId="0" xfId="1" applyNumberFormat="1" applyFont="1" applyBorder="1" applyProtection="1"/>
    <xf numFmtId="9" fontId="9" fillId="0" borderId="1" xfId="1" applyFont="1" applyBorder="1" applyProtection="1"/>
    <xf numFmtId="0" fontId="9" fillId="0" borderId="7" xfId="0" applyFont="1" applyBorder="1"/>
    <xf numFmtId="0" fontId="0" fillId="0" borderId="7" xfId="0" applyBorder="1"/>
    <xf numFmtId="0" fontId="9" fillId="0" borderId="8" xfId="0" applyFont="1" applyBorder="1"/>
    <xf numFmtId="164" fontId="5" fillId="0" borderId="0" xfId="2" applyFont="1" applyAlignment="1">
      <alignment horizontal="left"/>
    </xf>
    <xf numFmtId="164" fontId="5" fillId="0" borderId="0" xfId="2" applyFont="1" applyAlignment="1">
      <alignment horizontal="right"/>
    </xf>
    <xf numFmtId="169" fontId="4" fillId="3" borderId="1" xfId="0" applyNumberFormat="1" applyFont="1" applyFill="1" applyBorder="1" applyAlignment="1" applyProtection="1">
      <alignment horizontal="right"/>
      <protection locked="0"/>
    </xf>
    <xf numFmtId="0" fontId="4" fillId="0" borderId="0" xfId="0" applyFont="1"/>
    <xf numFmtId="169" fontId="4" fillId="5" borderId="13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/>
    <xf numFmtId="0" fontId="4" fillId="0" borderId="0" xfId="0" applyFont="1" applyAlignment="1">
      <alignment horizontal="left"/>
    </xf>
    <xf numFmtId="10" fontId="4" fillId="0" borderId="0" xfId="0" applyNumberFormat="1" applyFont="1"/>
    <xf numFmtId="8" fontId="5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8" fontId="4" fillId="3" borderId="14" xfId="0" applyNumberFormat="1" applyFont="1" applyFill="1" applyBorder="1" applyAlignment="1" applyProtection="1">
      <alignment horizontal="right"/>
      <protection locked="0"/>
    </xf>
    <xf numFmtId="169" fontId="4" fillId="3" borderId="13" xfId="0" applyNumberFormat="1" applyFont="1" applyFill="1" applyBorder="1" applyAlignment="1" applyProtection="1">
      <alignment horizontal="right"/>
      <protection locked="0"/>
    </xf>
    <xf numFmtId="168" fontId="4" fillId="0" borderId="13" xfId="0" applyNumberFormat="1" applyFont="1" applyBorder="1"/>
    <xf numFmtId="168" fontId="4" fillId="3" borderId="13" xfId="0" applyNumberFormat="1" applyFont="1" applyFill="1" applyBorder="1" applyAlignment="1" applyProtection="1">
      <alignment horizontal="right"/>
      <protection locked="0"/>
    </xf>
    <xf numFmtId="168" fontId="4" fillId="0" borderId="13" xfId="0" applyNumberFormat="1" applyFont="1" applyBorder="1" applyAlignment="1">
      <alignment horizontal="right"/>
    </xf>
    <xf numFmtId="169" fontId="5" fillId="0" borderId="13" xfId="0" applyNumberFormat="1" applyFont="1" applyBorder="1" applyAlignment="1">
      <alignment horizontal="right"/>
    </xf>
    <xf numFmtId="166" fontId="4" fillId="3" borderId="13" xfId="0" applyNumberFormat="1" applyFont="1" applyFill="1" applyBorder="1" applyAlignment="1" applyProtection="1">
      <alignment horizontal="right"/>
      <protection locked="0"/>
    </xf>
    <xf numFmtId="0" fontId="4" fillId="3" borderId="13" xfId="0" applyFont="1" applyFill="1" applyBorder="1" applyAlignment="1" applyProtection="1">
      <alignment horizontal="right"/>
      <protection locked="0"/>
    </xf>
    <xf numFmtId="169" fontId="4" fillId="0" borderId="13" xfId="0" applyNumberFormat="1" applyFont="1" applyBorder="1" applyAlignment="1">
      <alignment horizontal="right"/>
    </xf>
    <xf numFmtId="165" fontId="4" fillId="0" borderId="13" xfId="1" applyNumberFormat="1" applyFont="1" applyBorder="1" applyAlignment="1">
      <alignment horizontal="right"/>
    </xf>
    <xf numFmtId="168" fontId="4" fillId="3" borderId="8" xfId="0" applyNumberFormat="1" applyFont="1" applyFill="1" applyBorder="1" applyAlignment="1" applyProtection="1">
      <alignment horizontal="right"/>
      <protection locked="0"/>
    </xf>
    <xf numFmtId="170" fontId="4" fillId="0" borderId="15" xfId="1" applyNumberFormat="1" applyFont="1" applyBorder="1" applyAlignment="1">
      <alignment horizontal="right"/>
    </xf>
    <xf numFmtId="0" fontId="4" fillId="0" borderId="10" xfId="0" applyFont="1" applyBorder="1"/>
    <xf numFmtId="166" fontId="4" fillId="3" borderId="1" xfId="0" applyNumberFormat="1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165" fontId="4" fillId="0" borderId="1" xfId="1" applyNumberFormat="1" applyFont="1" applyBorder="1" applyAlignment="1">
      <alignment horizontal="right"/>
    </xf>
    <xf numFmtId="6" fontId="0" fillId="0" borderId="0" xfId="0" applyNumberFormat="1"/>
    <xf numFmtId="8" fontId="0" fillId="0" borderId="0" xfId="0" applyNumberFormat="1"/>
    <xf numFmtId="10" fontId="9" fillId="0" borderId="1" xfId="1" applyNumberFormat="1" applyFont="1" applyBorder="1"/>
    <xf numFmtId="171" fontId="4" fillId="0" borderId="1" xfId="2" applyNumberFormat="1" applyFont="1" applyBorder="1" applyAlignment="1">
      <alignment horizontal="right"/>
    </xf>
    <xf numFmtId="38" fontId="4" fillId="0" borderId="0" xfId="2" applyNumberFormat="1" applyFont="1"/>
    <xf numFmtId="0" fontId="0" fillId="7" borderId="4" xfId="0" applyFill="1" applyBorder="1"/>
    <xf numFmtId="38" fontId="4" fillId="7" borderId="8" xfId="2" applyNumberFormat="1" applyFont="1" applyFill="1" applyBorder="1"/>
    <xf numFmtId="164" fontId="5" fillId="7" borderId="4" xfId="2" applyFont="1" applyFill="1" applyBorder="1" applyAlignment="1">
      <alignment horizontal="centerContinuous"/>
    </xf>
    <xf numFmtId="38" fontId="4" fillId="7" borderId="6" xfId="2" applyNumberFormat="1" applyFont="1" applyFill="1" applyBorder="1"/>
    <xf numFmtId="38" fontId="4" fillId="7" borderId="6" xfId="2" applyNumberFormat="1" applyFont="1" applyFill="1" applyBorder="1" applyAlignment="1">
      <alignment horizontal="right"/>
    </xf>
    <xf numFmtId="37" fontId="4" fillId="7" borderId="6" xfId="2" applyNumberFormat="1" applyFont="1" applyFill="1" applyBorder="1"/>
    <xf numFmtId="0" fontId="0" fillId="7" borderId="6" xfId="0" applyFill="1" applyBorder="1"/>
    <xf numFmtId="40" fontId="4" fillId="0" borderId="1" xfId="0" applyNumberFormat="1" applyFont="1" applyBorder="1"/>
    <xf numFmtId="40" fontId="4" fillId="3" borderId="1" xfId="0" applyNumberFormat="1" applyFont="1" applyFill="1" applyBorder="1" applyAlignment="1" applyProtection="1">
      <alignment horizontal="right"/>
      <protection locked="0"/>
    </xf>
    <xf numFmtId="40" fontId="4" fillId="0" borderId="1" xfId="0" applyNumberFormat="1" applyFont="1" applyBorder="1" applyAlignment="1">
      <alignment horizontal="right"/>
    </xf>
    <xf numFmtId="40" fontId="5" fillId="0" borderId="1" xfId="0" applyNumberFormat="1" applyFont="1" applyBorder="1" applyAlignment="1">
      <alignment horizontal="right"/>
    </xf>
    <xf numFmtId="40" fontId="4" fillId="6" borderId="13" xfId="0" applyNumberFormat="1" applyFont="1" applyFill="1" applyBorder="1" applyAlignment="1" applyProtection="1">
      <alignment horizontal="right"/>
      <protection locked="0"/>
    </xf>
    <xf numFmtId="38" fontId="9" fillId="0" borderId="1" xfId="0" applyNumberFormat="1" applyFont="1" applyBorder="1"/>
    <xf numFmtId="38" fontId="0" fillId="0" borderId="0" xfId="0" applyNumberFormat="1"/>
    <xf numFmtId="38" fontId="0" fillId="7" borderId="6" xfId="0" applyNumberFormat="1" applyFill="1" applyBorder="1"/>
    <xf numFmtId="38" fontId="9" fillId="7" borderId="6" xfId="0" applyNumberFormat="1" applyFont="1" applyFill="1" applyBorder="1"/>
    <xf numFmtId="38" fontId="9" fillId="0" borderId="0" xfId="0" applyNumberFormat="1" applyFont="1"/>
    <xf numFmtId="38" fontId="4" fillId="2" borderId="1" xfId="2" applyNumberFormat="1" applyFont="1" applyFill="1" applyBorder="1" applyProtection="1">
      <protection locked="0"/>
    </xf>
    <xf numFmtId="164" fontId="7" fillId="0" borderId="5" xfId="2" applyFont="1" applyBorder="1"/>
    <xf numFmtId="0" fontId="12" fillId="0" borderId="0" xfId="0" quotePrefix="1" applyFont="1" applyAlignment="1">
      <alignment horizontal="center"/>
    </xf>
    <xf numFmtId="10" fontId="4" fillId="0" borderId="5" xfId="0" applyNumberFormat="1" applyFont="1" applyBorder="1"/>
    <xf numFmtId="0" fontId="4" fillId="0" borderId="5" xfId="0" applyFont="1" applyBorder="1" applyAlignment="1">
      <alignment horizontal="left"/>
    </xf>
    <xf numFmtId="8" fontId="5" fillId="0" borderId="5" xfId="0" applyNumberFormat="1" applyFont="1" applyBorder="1" applyAlignment="1">
      <alignment horizontal="left"/>
    </xf>
    <xf numFmtId="40" fontId="0" fillId="0" borderId="0" xfId="0" applyNumberFormat="1"/>
    <xf numFmtId="8" fontId="4" fillId="0" borderId="5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10" xfId="0" applyFont="1" applyBorder="1"/>
    <xf numFmtId="0" fontId="10" fillId="0" borderId="5" xfId="0" applyFont="1" applyBorder="1"/>
    <xf numFmtId="38" fontId="9" fillId="0" borderId="10" xfId="0" applyNumberFormat="1" applyFont="1" applyBorder="1"/>
    <xf numFmtId="38" fontId="0" fillId="0" borderId="10" xfId="0" applyNumberFormat="1" applyBorder="1"/>
    <xf numFmtId="0" fontId="8" fillId="0" borderId="5" xfId="0" applyFont="1" applyBorder="1"/>
    <xf numFmtId="39" fontId="4" fillId="3" borderId="1" xfId="2" applyNumberFormat="1" applyFont="1" applyFill="1" applyBorder="1" applyProtection="1">
      <protection locked="0"/>
    </xf>
    <xf numFmtId="37" fontId="4" fillId="4" borderId="1" xfId="2" applyNumberFormat="1" applyFont="1" applyFill="1" applyBorder="1" applyProtection="1">
      <protection locked="0"/>
    </xf>
    <xf numFmtId="164" fontId="7" fillId="4" borderId="5" xfId="2" applyFont="1" applyFill="1" applyBorder="1"/>
    <xf numFmtId="10" fontId="9" fillId="7" borderId="6" xfId="1" applyNumberFormat="1" applyFont="1" applyFill="1" applyBorder="1"/>
    <xf numFmtId="0" fontId="9" fillId="7" borderId="8" xfId="0" applyFont="1" applyFill="1" applyBorder="1"/>
    <xf numFmtId="38" fontId="9" fillId="7" borderId="8" xfId="0" applyNumberFormat="1" applyFont="1" applyFill="1" applyBorder="1"/>
    <xf numFmtId="10" fontId="4" fillId="0" borderId="1" xfId="0" applyNumberFormat="1" applyFont="1" applyBorder="1"/>
    <xf numFmtId="10" fontId="4" fillId="0" borderId="1" xfId="4" applyNumberFormat="1" applyFont="1" applyFill="1" applyBorder="1" applyAlignment="1" applyProtection="1">
      <alignment horizontal="right"/>
    </xf>
    <xf numFmtId="164" fontId="14" fillId="0" borderId="3" xfId="2" applyFont="1" applyBorder="1"/>
    <xf numFmtId="5" fontId="5" fillId="0" borderId="2" xfId="2" applyNumberFormat="1" applyFont="1" applyBorder="1"/>
    <xf numFmtId="37" fontId="5" fillId="0" borderId="4" xfId="2" applyNumberFormat="1" applyFont="1" applyBorder="1" applyAlignment="1">
      <alignment horizontal="center"/>
    </xf>
    <xf numFmtId="164" fontId="5" fillId="0" borderId="9" xfId="2" applyFont="1" applyBorder="1" applyAlignment="1">
      <alignment horizontal="center"/>
    </xf>
    <xf numFmtId="164" fontId="5" fillId="9" borderId="5" xfId="2" applyFont="1" applyFill="1" applyBorder="1" applyAlignment="1">
      <alignment horizontal="right"/>
    </xf>
    <xf numFmtId="5" fontId="5" fillId="9" borderId="9" xfId="2" applyNumberFormat="1" applyFont="1" applyFill="1" applyBorder="1"/>
    <xf numFmtId="0" fontId="0" fillId="9" borderId="0" xfId="0" applyFill="1"/>
    <xf numFmtId="5" fontId="5" fillId="9" borderId="6" xfId="2" applyNumberFormat="1" applyFont="1" applyFill="1" applyBorder="1"/>
    <xf numFmtId="37" fontId="4" fillId="10" borderId="1" xfId="2" applyNumberFormat="1" applyFont="1" applyFill="1" applyBorder="1" applyProtection="1">
      <protection locked="0"/>
    </xf>
    <xf numFmtId="0" fontId="0" fillId="0" borderId="11" xfId="0" applyBorder="1"/>
    <xf numFmtId="164" fontId="5" fillId="0" borderId="4" xfId="2" applyFont="1" applyBorder="1" applyAlignment="1">
      <alignment horizontal="centerContinuous"/>
    </xf>
    <xf numFmtId="37" fontId="5" fillId="0" borderId="2" xfId="2" applyNumberFormat="1" applyFont="1" applyBorder="1"/>
    <xf numFmtId="164" fontId="5" fillId="0" borderId="0" xfId="2" applyFont="1" applyAlignment="1">
      <alignment horizontal="center"/>
    </xf>
    <xf numFmtId="164" fontId="5" fillId="0" borderId="1" xfId="2" applyFont="1" applyBorder="1" applyAlignment="1">
      <alignment horizontal="center"/>
    </xf>
    <xf numFmtId="164" fontId="5" fillId="0" borderId="2" xfId="2" applyFont="1" applyBorder="1"/>
    <xf numFmtId="38" fontId="4" fillId="11" borderId="6" xfId="2" applyNumberFormat="1" applyFont="1" applyFill="1" applyBorder="1"/>
    <xf numFmtId="6" fontId="5" fillId="0" borderId="17" xfId="2" applyNumberFormat="1" applyFont="1" applyBorder="1"/>
    <xf numFmtId="6" fontId="5" fillId="0" borderId="2" xfId="2" applyNumberFormat="1" applyFont="1" applyBorder="1"/>
    <xf numFmtId="164" fontId="5" fillId="0" borderId="7" xfId="2" applyFont="1" applyBorder="1"/>
    <xf numFmtId="0" fontId="12" fillId="0" borderId="11" xfId="0" applyFont="1" applyBorder="1"/>
    <xf numFmtId="0" fontId="12" fillId="0" borderId="10" xfId="0" applyFont="1" applyBorder="1"/>
    <xf numFmtId="5" fontId="12" fillId="0" borderId="8" xfId="0" applyNumberFormat="1" applyFont="1" applyBorder="1"/>
    <xf numFmtId="40" fontId="4" fillId="0" borderId="0" xfId="0" applyNumberFormat="1" applyFont="1" applyAlignment="1">
      <alignment horizontal="right"/>
    </xf>
    <xf numFmtId="40" fontId="4" fillId="0" borderId="1" xfId="0" applyNumberFormat="1" applyFont="1" applyBorder="1" applyAlignment="1" applyProtection="1">
      <alignment horizontal="right"/>
      <protection locked="0"/>
    </xf>
    <xf numFmtId="40" fontId="4" fillId="3" borderId="11" xfId="0" applyNumberFormat="1" applyFont="1" applyFill="1" applyBorder="1" applyAlignment="1" applyProtection="1">
      <alignment horizontal="right"/>
      <protection locked="0"/>
    </xf>
    <xf numFmtId="40" fontId="4" fillId="0" borderId="0" xfId="0" applyNumberFormat="1" applyFont="1" applyAlignment="1" applyProtection="1">
      <alignment horizontal="right"/>
      <protection locked="0"/>
    </xf>
    <xf numFmtId="164" fontId="4" fillId="8" borderId="1" xfId="2" applyFont="1" applyFill="1" applyBorder="1" applyAlignment="1">
      <alignment horizontal="center"/>
    </xf>
    <xf numFmtId="164" fontId="5" fillId="8" borderId="5" xfId="2" applyFont="1" applyFill="1" applyBorder="1" applyAlignment="1">
      <alignment horizontal="center"/>
    </xf>
    <xf numFmtId="164" fontId="5" fillId="8" borderId="0" xfId="2" applyFont="1" applyFill="1" applyAlignment="1">
      <alignment horizontal="center"/>
    </xf>
    <xf numFmtId="164" fontId="5" fillId="8" borderId="6" xfId="2" applyFont="1" applyFill="1" applyBorder="1" applyAlignment="1">
      <alignment horizontal="center"/>
    </xf>
    <xf numFmtId="37" fontId="4" fillId="2" borderId="16" xfId="2" applyNumberFormat="1" applyFont="1" applyFill="1" applyBorder="1" applyAlignment="1" applyProtection="1">
      <alignment horizontal="center"/>
      <protection locked="0"/>
    </xf>
    <xf numFmtId="37" fontId="4" fillId="2" borderId="12" xfId="2" applyNumberFormat="1" applyFont="1" applyFill="1" applyBorder="1" applyAlignment="1" applyProtection="1">
      <alignment horizontal="center"/>
      <protection locked="0"/>
    </xf>
    <xf numFmtId="37" fontId="4" fillId="2" borderId="13" xfId="2" applyNumberFormat="1" applyFont="1" applyFill="1" applyBorder="1" applyAlignment="1" applyProtection="1">
      <alignment horizontal="center"/>
      <protection locked="0"/>
    </xf>
    <xf numFmtId="164" fontId="5" fillId="0" borderId="5" xfId="2" applyFont="1" applyBorder="1" applyAlignment="1">
      <alignment horizontal="left"/>
    </xf>
    <xf numFmtId="164" fontId="5" fillId="0" borderId="0" xfId="2" applyFont="1" applyAlignment="1">
      <alignment horizontal="left"/>
    </xf>
    <xf numFmtId="164" fontId="5" fillId="0" borderId="6" xfId="2" applyFont="1" applyBorder="1" applyAlignment="1">
      <alignment horizontal="left"/>
    </xf>
    <xf numFmtId="164" fontId="5" fillId="8" borderId="1" xfId="2" applyFont="1" applyFill="1" applyBorder="1" applyAlignment="1">
      <alignment horizontal="center"/>
    </xf>
    <xf numFmtId="164" fontId="5" fillId="8" borderId="2" xfId="2" applyFont="1" applyFill="1" applyBorder="1" applyAlignment="1">
      <alignment horizontal="center"/>
    </xf>
    <xf numFmtId="164" fontId="5" fillId="0" borderId="3" xfId="2" applyFont="1" applyBorder="1" applyAlignment="1">
      <alignment horizontal="left"/>
    </xf>
    <xf numFmtId="164" fontId="5" fillId="0" borderId="9" xfId="2" applyFont="1" applyBorder="1" applyAlignment="1">
      <alignment horizontal="left"/>
    </xf>
    <xf numFmtId="164" fontId="5" fillId="9" borderId="1" xfId="2" applyFont="1" applyFill="1" applyBorder="1" applyAlignment="1">
      <alignment horizontal="center"/>
    </xf>
    <xf numFmtId="164" fontId="5" fillId="0" borderId="4" xfId="2" applyFont="1" applyBorder="1" applyAlignment="1">
      <alignment horizontal="left"/>
    </xf>
    <xf numFmtId="0" fontId="0" fillId="9" borderId="5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6" xfId="0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164" fontId="5" fillId="9" borderId="16" xfId="2" applyFont="1" applyFill="1" applyBorder="1" applyAlignment="1">
      <alignment horizontal="center"/>
    </xf>
    <xf numFmtId="164" fontId="5" fillId="9" borderId="12" xfId="2" applyFont="1" applyFill="1" applyBorder="1" applyAlignment="1">
      <alignment horizontal="center"/>
    </xf>
    <xf numFmtId="164" fontId="5" fillId="9" borderId="13" xfId="2" applyFont="1" applyFill="1" applyBorder="1" applyAlignment="1">
      <alignment horizontal="center"/>
    </xf>
  </cellXfs>
  <cellStyles count="5">
    <cellStyle name="Currency 2" xfId="3" xr:uid="{8E83DC30-3006-4C3F-A797-623D3B0AFA20}"/>
    <cellStyle name="Normal" xfId="0" builtinId="0"/>
    <cellStyle name="Normal 2" xfId="2" xr:uid="{7032CB6E-00E3-4228-80D9-6689FB9EAEC6}"/>
    <cellStyle name="Percent" xfId="1" builtinId="5"/>
    <cellStyle name="Percent 2" xfId="4" xr:uid="{D21CFD70-430A-4F1B-9E77-52FCDE85C181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/>
        <color rgb="FFFF0000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5731E-B665-488E-87B4-AA6ABD091692}">
  <sheetPr>
    <pageSetUpPr fitToPage="1"/>
  </sheetPr>
  <dimension ref="B1:R108"/>
  <sheetViews>
    <sheetView tabSelected="1" workbookViewId="0">
      <selection activeCell="I27" sqref="I27"/>
    </sheetView>
  </sheetViews>
  <sheetFormatPr defaultColWidth="9.140625" defaultRowHeight="15" x14ac:dyDescent="0.25"/>
  <cols>
    <col min="1" max="1" width="3.140625" bestFit="1" customWidth="1"/>
    <col min="2" max="2" width="37.5703125" customWidth="1"/>
    <col min="4" max="4" width="6.5703125" bestFit="1" customWidth="1"/>
    <col min="5" max="5" width="12.42578125" bestFit="1" customWidth="1"/>
    <col min="6" max="6" width="2.85546875" bestFit="1" customWidth="1"/>
    <col min="7" max="7" width="6.42578125" hidden="1" customWidth="1"/>
    <col min="8" max="8" width="31.85546875" customWidth="1"/>
    <col min="11" max="11" width="10.5703125" bestFit="1" customWidth="1"/>
    <col min="12" max="12" width="2.85546875" bestFit="1" customWidth="1"/>
    <col min="13" max="13" width="40.140625" customWidth="1"/>
    <col min="15" max="15" width="2.85546875" bestFit="1" customWidth="1"/>
  </cols>
  <sheetData>
    <row r="1" spans="2:18" ht="23.25" x14ac:dyDescent="0.35">
      <c r="B1" s="9" t="s">
        <v>86</v>
      </c>
      <c r="H1" s="10"/>
    </row>
    <row r="2" spans="2:18" ht="18.75" x14ac:dyDescent="0.3">
      <c r="B2" s="143" t="s">
        <v>165</v>
      </c>
      <c r="C2" s="173"/>
      <c r="D2" s="174"/>
      <c r="E2" s="175"/>
    </row>
    <row r="3" spans="2:18" x14ac:dyDescent="0.25">
      <c r="B3" s="14" t="s">
        <v>84</v>
      </c>
      <c r="C3" s="8"/>
      <c r="D3" s="15"/>
      <c r="E3" s="16"/>
    </row>
    <row r="5" spans="2:18" ht="23.25" x14ac:dyDescent="0.35">
      <c r="B5" s="9" t="s">
        <v>0</v>
      </c>
      <c r="C5" s="17"/>
      <c r="D5" s="17"/>
      <c r="E5" s="17"/>
      <c r="F5" s="17"/>
      <c r="G5" s="17"/>
      <c r="H5" s="9" t="s">
        <v>35</v>
      </c>
      <c r="M5" s="9" t="s">
        <v>34</v>
      </c>
      <c r="P5" s="9"/>
    </row>
    <row r="6" spans="2:18" x14ac:dyDescent="0.25">
      <c r="B6" s="18" t="s">
        <v>170</v>
      </c>
      <c r="C6" s="146" t="s">
        <v>171</v>
      </c>
      <c r="D6" s="19"/>
      <c r="E6" s="145" t="s">
        <v>152</v>
      </c>
      <c r="F6" s="20"/>
      <c r="G6" s="20"/>
      <c r="H6" s="21"/>
      <c r="I6" s="12"/>
      <c r="J6" s="12"/>
      <c r="K6" s="13"/>
      <c r="M6" s="21"/>
      <c r="N6" s="13"/>
    </row>
    <row r="7" spans="2:18" x14ac:dyDescent="0.25">
      <c r="B7" s="183"/>
      <c r="C7" s="183"/>
      <c r="D7" s="183"/>
      <c r="E7" s="183"/>
      <c r="F7" s="17"/>
      <c r="G7" s="17"/>
      <c r="H7" s="22" t="s">
        <v>52</v>
      </c>
      <c r="I7" s="23"/>
      <c r="J7" s="23"/>
      <c r="K7" s="24"/>
      <c r="L7" s="23"/>
      <c r="M7" s="25"/>
      <c r="N7" s="26"/>
    </row>
    <row r="8" spans="2:18" x14ac:dyDescent="0.25">
      <c r="B8" s="176" t="s">
        <v>151</v>
      </c>
      <c r="C8" s="177"/>
      <c r="D8" s="177"/>
      <c r="E8" s="178"/>
      <c r="F8" s="17"/>
      <c r="G8" s="17"/>
      <c r="H8" s="27" t="s">
        <v>36</v>
      </c>
      <c r="I8" s="29">
        <f>C3</f>
        <v>0</v>
      </c>
      <c r="J8" s="23"/>
      <c r="K8" s="24"/>
      <c r="L8" s="23"/>
      <c r="M8" s="30" t="s">
        <v>59</v>
      </c>
      <c r="N8" s="31">
        <f>C75</f>
        <v>0</v>
      </c>
      <c r="O8" s="23"/>
      <c r="P8" s="23"/>
      <c r="Q8" s="23"/>
      <c r="R8" s="23"/>
    </row>
    <row r="9" spans="2:18" ht="14.45" customHeight="1" x14ac:dyDescent="0.25">
      <c r="B9" s="27" t="s">
        <v>1</v>
      </c>
      <c r="C9" s="1"/>
      <c r="D9" s="17"/>
      <c r="E9" s="1"/>
      <c r="F9" s="17"/>
      <c r="G9" s="17"/>
      <c r="H9" s="27" t="s">
        <v>37</v>
      </c>
      <c r="I9" s="1"/>
      <c r="J9" s="32" t="e">
        <f>I9/I8</f>
        <v>#DIV/0!</v>
      </c>
      <c r="K9" s="24" t="s">
        <v>77</v>
      </c>
      <c r="L9" s="23"/>
      <c r="M9" s="30" t="s">
        <v>60</v>
      </c>
      <c r="N9" s="31">
        <f>C73+(C66-C65)</f>
        <v>0</v>
      </c>
      <c r="O9" s="23"/>
      <c r="P9" s="23"/>
      <c r="Q9" s="23"/>
      <c r="R9" s="23"/>
    </row>
    <row r="10" spans="2:18" x14ac:dyDescent="0.25">
      <c r="B10" s="27" t="s">
        <v>2</v>
      </c>
      <c r="C10" s="1"/>
      <c r="D10" s="17"/>
      <c r="E10" s="1"/>
      <c r="F10" s="17"/>
      <c r="G10" s="17"/>
      <c r="H10" s="27" t="s">
        <v>41</v>
      </c>
      <c r="I10" s="29">
        <f>I8+I9</f>
        <v>0</v>
      </c>
      <c r="J10" s="23"/>
      <c r="K10" s="24"/>
      <c r="L10" s="23"/>
      <c r="M10" s="30" t="s">
        <v>61</v>
      </c>
      <c r="N10" s="31">
        <f>N8-N9</f>
        <v>0</v>
      </c>
      <c r="O10" s="23"/>
      <c r="P10" s="23"/>
      <c r="Q10" s="23"/>
      <c r="R10" s="23"/>
    </row>
    <row r="11" spans="2:18" x14ac:dyDescent="0.25">
      <c r="B11" s="33" t="s">
        <v>3</v>
      </c>
      <c r="C11" s="1"/>
      <c r="D11" s="17"/>
      <c r="E11" s="1"/>
      <c r="F11" s="34"/>
      <c r="G11" s="34"/>
      <c r="H11" s="27"/>
      <c r="I11" s="23"/>
      <c r="J11" s="23"/>
      <c r="K11" s="24"/>
      <c r="L11" s="23"/>
      <c r="M11" s="30"/>
      <c r="N11" s="24"/>
      <c r="O11" s="23"/>
      <c r="P11" s="23"/>
      <c r="Q11" s="23"/>
      <c r="R11" s="23"/>
    </row>
    <row r="12" spans="2:18" x14ac:dyDescent="0.25">
      <c r="B12" s="33" t="s">
        <v>179</v>
      </c>
      <c r="C12" s="1"/>
      <c r="D12" s="34"/>
      <c r="E12" s="1"/>
      <c r="F12" s="36"/>
      <c r="G12" s="36"/>
      <c r="H12" s="27" t="s">
        <v>38</v>
      </c>
      <c r="I12" s="6"/>
      <c r="J12" s="23"/>
      <c r="K12" s="24"/>
      <c r="L12" s="23"/>
      <c r="M12" s="30" t="s">
        <v>133</v>
      </c>
      <c r="N12" s="31">
        <f>C76</f>
        <v>0</v>
      </c>
      <c r="O12" s="23"/>
      <c r="P12" s="23"/>
      <c r="Q12" s="23"/>
      <c r="R12" s="23"/>
    </row>
    <row r="13" spans="2:18" ht="14.45" customHeight="1" x14ac:dyDescent="0.25">
      <c r="B13" s="35" t="s">
        <v>4</v>
      </c>
      <c r="C13" s="1"/>
      <c r="D13" s="36"/>
      <c r="E13" s="1"/>
      <c r="F13" s="17"/>
      <c r="G13" s="17"/>
      <c r="H13" s="27"/>
      <c r="I13" s="23"/>
      <c r="J13" s="23"/>
      <c r="K13" s="24"/>
      <c r="L13" s="23"/>
      <c r="M13" s="30" t="s">
        <v>127</v>
      </c>
      <c r="N13" s="1"/>
      <c r="O13" s="39"/>
      <c r="P13" s="23"/>
      <c r="Q13" s="23"/>
      <c r="R13" s="23"/>
    </row>
    <row r="14" spans="2:18" x14ac:dyDescent="0.25">
      <c r="B14" s="35" t="s">
        <v>157</v>
      </c>
      <c r="C14" s="1"/>
      <c r="D14" s="17"/>
      <c r="E14" s="1"/>
      <c r="F14" s="17"/>
      <c r="G14" s="17"/>
      <c r="H14" s="27" t="s">
        <v>39</v>
      </c>
      <c r="I14" s="29">
        <f>I12*I8</f>
        <v>0</v>
      </c>
      <c r="J14" s="23"/>
      <c r="K14" s="24"/>
      <c r="L14" s="23"/>
      <c r="M14" s="30"/>
      <c r="N14" s="24"/>
      <c r="O14" s="23"/>
      <c r="P14" s="23"/>
      <c r="Q14" s="23"/>
      <c r="R14" s="23"/>
    </row>
    <row r="15" spans="2:18" x14ac:dyDescent="0.25">
      <c r="B15" s="35" t="s">
        <v>164</v>
      </c>
      <c r="C15" s="1"/>
      <c r="D15" s="17"/>
      <c r="E15" s="1"/>
      <c r="F15" s="40"/>
      <c r="G15" s="40"/>
      <c r="H15" s="27" t="s">
        <v>40</v>
      </c>
      <c r="I15" s="29">
        <f>I10-I14</f>
        <v>0</v>
      </c>
      <c r="J15" s="23"/>
      <c r="K15" s="24"/>
      <c r="L15" s="23"/>
      <c r="M15" s="30" t="s">
        <v>135</v>
      </c>
      <c r="N15" s="31">
        <f>N12-N13</f>
        <v>0</v>
      </c>
      <c r="O15" s="23"/>
      <c r="P15" s="23"/>
      <c r="Q15" s="23"/>
      <c r="R15" s="23"/>
    </row>
    <row r="16" spans="2:18" x14ac:dyDescent="0.25">
      <c r="B16" s="35" t="s">
        <v>167</v>
      </c>
      <c r="C16" s="1"/>
      <c r="D16" s="40"/>
      <c r="E16" s="1"/>
      <c r="F16" s="17"/>
      <c r="G16" s="17"/>
      <c r="H16" s="27"/>
      <c r="I16" s="23"/>
      <c r="J16" s="23"/>
      <c r="K16" s="24"/>
      <c r="L16" s="23"/>
      <c r="M16" s="30" t="s">
        <v>136</v>
      </c>
      <c r="N16" s="31">
        <f>I37</f>
        <v>0</v>
      </c>
      <c r="O16" s="39"/>
      <c r="P16" s="23"/>
      <c r="Q16" s="23"/>
      <c r="R16" s="23"/>
    </row>
    <row r="17" spans="2:18" x14ac:dyDescent="0.25">
      <c r="B17" s="35" t="s">
        <v>169</v>
      </c>
      <c r="C17" s="1"/>
      <c r="D17" s="17"/>
      <c r="E17" s="1"/>
      <c r="F17" s="17"/>
      <c r="G17" s="41" t="e">
        <f>PMT(I17/12,I19*12,-1)</f>
        <v>#NUM!</v>
      </c>
      <c r="H17" s="27" t="s">
        <v>42</v>
      </c>
      <c r="I17" s="4"/>
      <c r="J17" s="23"/>
      <c r="K17" s="24"/>
      <c r="L17" s="23"/>
      <c r="M17" s="30"/>
      <c r="N17" s="24"/>
      <c r="O17" s="39"/>
      <c r="P17" s="23"/>
      <c r="Q17" s="23"/>
      <c r="R17" s="23"/>
    </row>
    <row r="18" spans="2:18" x14ac:dyDescent="0.25">
      <c r="B18" s="35" t="s">
        <v>168</v>
      </c>
      <c r="C18" s="1"/>
      <c r="D18" s="17"/>
      <c r="E18" s="1"/>
      <c r="F18" s="17"/>
      <c r="G18" s="41">
        <f>I18/12</f>
        <v>0</v>
      </c>
      <c r="H18" s="27" t="s">
        <v>80</v>
      </c>
      <c r="I18" s="4"/>
      <c r="J18" s="23"/>
      <c r="K18" s="24"/>
      <c r="L18" s="23"/>
      <c r="M18" s="30" t="s">
        <v>62</v>
      </c>
      <c r="N18" s="31">
        <f>N10-N12-N16</f>
        <v>0</v>
      </c>
      <c r="O18" s="23"/>
      <c r="P18" s="23"/>
      <c r="Q18" s="23"/>
      <c r="R18" s="23"/>
    </row>
    <row r="19" spans="2:18" x14ac:dyDescent="0.25">
      <c r="B19" s="37" t="s">
        <v>5</v>
      </c>
      <c r="C19" s="144">
        <f>SUM(C9:C18)</f>
        <v>0</v>
      </c>
      <c r="D19" s="17"/>
      <c r="E19" s="144">
        <f>SUM(E9:E18)</f>
        <v>0</v>
      </c>
      <c r="F19" s="17"/>
      <c r="G19" s="41" t="e">
        <f>SUM(G17:G18)</f>
        <v>#NUM!</v>
      </c>
      <c r="H19" s="27" t="s">
        <v>43</v>
      </c>
      <c r="I19" s="5"/>
      <c r="J19" s="23"/>
      <c r="K19" s="24"/>
      <c r="L19" s="23"/>
      <c r="M19" s="30" t="s">
        <v>128</v>
      </c>
      <c r="N19" s="8"/>
      <c r="O19" s="23"/>
      <c r="P19" s="23"/>
      <c r="Q19" s="23"/>
      <c r="R19" s="23"/>
    </row>
    <row r="20" spans="2:18" x14ac:dyDescent="0.25">
      <c r="B20" s="179"/>
      <c r="C20" s="179"/>
      <c r="D20" s="179"/>
      <c r="E20" s="179"/>
      <c r="F20" s="17"/>
      <c r="G20" s="17"/>
      <c r="H20" s="27"/>
      <c r="I20" s="23"/>
      <c r="J20" s="23"/>
      <c r="K20" s="24"/>
      <c r="L20" s="23"/>
      <c r="M20" s="30" t="s">
        <v>137</v>
      </c>
      <c r="N20" s="1"/>
      <c r="O20" s="23"/>
      <c r="P20" s="23"/>
      <c r="Q20" s="23"/>
      <c r="R20" s="23"/>
    </row>
    <row r="21" spans="2:18" x14ac:dyDescent="0.25">
      <c r="B21" s="176" t="s">
        <v>153</v>
      </c>
      <c r="C21" s="177"/>
      <c r="D21" s="177"/>
      <c r="E21" s="178"/>
      <c r="F21" s="17"/>
      <c r="G21" s="17"/>
      <c r="H21" s="27" t="s">
        <v>44</v>
      </c>
      <c r="I21" s="44" t="e">
        <f>G19*I14</f>
        <v>#NUM!</v>
      </c>
      <c r="J21" s="23"/>
      <c r="K21" s="24"/>
      <c r="L21" s="23"/>
      <c r="M21" s="30" t="s">
        <v>138</v>
      </c>
      <c r="N21" s="7">
        <v>0</v>
      </c>
      <c r="O21" s="39"/>
      <c r="P21" s="23"/>
      <c r="Q21" s="23"/>
      <c r="R21" s="23"/>
    </row>
    <row r="22" spans="2:18" x14ac:dyDescent="0.25">
      <c r="B22" s="27" t="s">
        <v>162</v>
      </c>
      <c r="C22" s="1"/>
      <c r="D22" s="17"/>
      <c r="E22" s="1"/>
      <c r="F22" s="17"/>
      <c r="G22" s="17"/>
      <c r="H22" s="27"/>
      <c r="I22" s="23"/>
      <c r="J22" s="23"/>
      <c r="K22" s="24"/>
      <c r="L22" s="23"/>
      <c r="M22" s="42" t="s">
        <v>79</v>
      </c>
      <c r="N22" s="43">
        <f>SUM(N19:N21)</f>
        <v>0</v>
      </c>
      <c r="O22" s="23"/>
      <c r="P22" s="23"/>
      <c r="Q22" s="23"/>
      <c r="R22" s="23"/>
    </row>
    <row r="23" spans="2:18" x14ac:dyDescent="0.25">
      <c r="B23" s="27" t="s">
        <v>17</v>
      </c>
      <c r="C23" s="2"/>
      <c r="D23" s="17"/>
      <c r="E23" s="2"/>
      <c r="F23" s="17"/>
      <c r="G23" s="17"/>
      <c r="H23" s="27" t="s">
        <v>47</v>
      </c>
      <c r="I23" s="1"/>
      <c r="J23" s="32" t="e">
        <f>I23/I8</f>
        <v>#DIV/0!</v>
      </c>
      <c r="K23" s="24" t="s">
        <v>50</v>
      </c>
      <c r="L23" s="23"/>
      <c r="M23" s="30"/>
      <c r="N23" s="24"/>
      <c r="O23" s="23"/>
      <c r="P23" s="23"/>
      <c r="Q23" s="23"/>
      <c r="R23" s="23"/>
    </row>
    <row r="24" spans="2:18" x14ac:dyDescent="0.25">
      <c r="B24" s="27" t="s">
        <v>154</v>
      </c>
      <c r="C24" s="2"/>
      <c r="D24" s="17"/>
      <c r="E24" s="2"/>
      <c r="F24" s="17"/>
      <c r="G24" s="17"/>
      <c r="H24" s="27" t="s">
        <v>46</v>
      </c>
      <c r="I24" s="1"/>
      <c r="J24" s="23"/>
      <c r="K24" s="24"/>
      <c r="L24" s="23"/>
      <c r="M24" s="30" t="s">
        <v>63</v>
      </c>
      <c r="N24" s="31">
        <f>N18-N22</f>
        <v>0</v>
      </c>
      <c r="O24" s="23"/>
      <c r="P24" s="23"/>
      <c r="Q24" s="23"/>
      <c r="R24" s="23"/>
    </row>
    <row r="25" spans="2:18" x14ac:dyDescent="0.25">
      <c r="B25" s="27" t="s">
        <v>163</v>
      </c>
      <c r="C25" s="2"/>
      <c r="D25" s="17"/>
      <c r="E25" s="2"/>
      <c r="F25" s="17"/>
      <c r="G25" s="17"/>
      <c r="H25" s="27" t="s">
        <v>185</v>
      </c>
      <c r="I25" s="1"/>
      <c r="J25" s="23"/>
      <c r="K25" s="24"/>
      <c r="L25" s="23"/>
      <c r="M25" s="30"/>
      <c r="N25" s="45"/>
      <c r="O25" s="23"/>
      <c r="P25" s="23"/>
      <c r="Q25" s="23"/>
      <c r="R25" s="23"/>
    </row>
    <row r="26" spans="2:18" x14ac:dyDescent="0.25">
      <c r="B26" s="37" t="s">
        <v>18</v>
      </c>
      <c r="C26" s="144">
        <f>SUM(C22:C25)</f>
        <v>0</v>
      </c>
      <c r="D26" s="17"/>
      <c r="E26" s="144">
        <f>SUM(E22:E25)</f>
        <v>0</v>
      </c>
      <c r="F26" s="17"/>
      <c r="G26" s="17"/>
      <c r="H26" s="27" t="s">
        <v>45</v>
      </c>
      <c r="I26" s="1"/>
      <c r="J26" s="23"/>
      <c r="K26" s="24"/>
      <c r="L26" s="23"/>
      <c r="M26" s="46" t="s">
        <v>140</v>
      </c>
      <c r="N26" s="47"/>
      <c r="O26" s="23"/>
      <c r="P26" s="23"/>
      <c r="Q26" s="23"/>
      <c r="R26" s="23"/>
    </row>
    <row r="27" spans="2:18" x14ac:dyDescent="0.25">
      <c r="B27" s="179"/>
      <c r="C27" s="180"/>
      <c r="D27" s="179"/>
      <c r="E27" s="179"/>
      <c r="F27" s="17"/>
      <c r="G27" s="17"/>
      <c r="H27" s="27" t="s">
        <v>51</v>
      </c>
      <c r="I27" s="44">
        <f>(SUM(I23+I24+I26)/12)+I25</f>
        <v>0</v>
      </c>
      <c r="J27" s="23"/>
      <c r="K27" s="24"/>
      <c r="L27" s="23"/>
      <c r="M27" s="30" t="s">
        <v>65</v>
      </c>
      <c r="N27" s="31">
        <f>N15</f>
        <v>0</v>
      </c>
      <c r="O27" s="23"/>
      <c r="P27" s="23"/>
      <c r="Q27" s="23"/>
      <c r="R27" s="23"/>
    </row>
    <row r="28" spans="2:18" x14ac:dyDescent="0.25">
      <c r="B28" s="181" t="s">
        <v>155</v>
      </c>
      <c r="C28" s="182"/>
      <c r="D28" s="182"/>
      <c r="E28" s="182"/>
      <c r="F28" s="51"/>
      <c r="G28" s="52"/>
      <c r="H28" s="27"/>
      <c r="I28" s="23"/>
      <c r="J28" s="23"/>
      <c r="K28" s="24"/>
      <c r="L28" s="23"/>
      <c r="M28" s="30" t="s">
        <v>66</v>
      </c>
      <c r="N28" s="31">
        <f>N16</f>
        <v>0</v>
      </c>
      <c r="O28" s="23"/>
      <c r="P28" s="23"/>
      <c r="Q28" s="23"/>
      <c r="R28" s="23"/>
    </row>
    <row r="29" spans="2:18" x14ac:dyDescent="0.25">
      <c r="B29" s="27" t="s">
        <v>156</v>
      </c>
      <c r="C29" s="2"/>
      <c r="D29" s="51"/>
      <c r="E29" s="2"/>
      <c r="F29" s="17"/>
      <c r="G29" s="17"/>
      <c r="H29" s="27" t="s">
        <v>48</v>
      </c>
      <c r="I29" s="44" t="e">
        <f>I27+I21</f>
        <v>#NUM!</v>
      </c>
      <c r="J29" s="23"/>
      <c r="K29" s="24"/>
      <c r="L29" s="23"/>
      <c r="M29" s="30" t="s">
        <v>71</v>
      </c>
      <c r="N29" s="31">
        <f>N24</f>
        <v>0</v>
      </c>
      <c r="O29" s="23"/>
      <c r="P29" s="23"/>
      <c r="Q29" s="23"/>
      <c r="R29" s="23"/>
    </row>
    <row r="30" spans="2:18" x14ac:dyDescent="0.25">
      <c r="B30" s="27" t="s">
        <v>159</v>
      </c>
      <c r="C30" s="2"/>
      <c r="D30" s="17"/>
      <c r="E30" s="2"/>
      <c r="F30" s="17"/>
      <c r="G30" s="17"/>
      <c r="H30" s="27" t="s">
        <v>173</v>
      </c>
      <c r="I30" s="141">
        <v>0.28999999999999998</v>
      </c>
      <c r="J30" s="23"/>
      <c r="K30" s="24"/>
      <c r="L30" s="23"/>
      <c r="M30" s="49" t="s">
        <v>64</v>
      </c>
      <c r="N30" s="31">
        <f>SUM(N27:N29)</f>
        <v>0</v>
      </c>
      <c r="O30" s="23"/>
      <c r="P30" s="23"/>
      <c r="Q30" s="23"/>
      <c r="R30" s="23"/>
    </row>
    <row r="31" spans="2:18" ht="14.45" customHeight="1" x14ac:dyDescent="0.25">
      <c r="B31" s="27" t="s">
        <v>160</v>
      </c>
      <c r="C31" s="2"/>
      <c r="D31" s="17"/>
      <c r="E31" s="2"/>
      <c r="F31" s="53"/>
      <c r="G31" s="53"/>
      <c r="H31" s="25"/>
      <c r="J31" s="23"/>
      <c r="K31" s="24"/>
      <c r="L31" s="23"/>
      <c r="M31" s="23"/>
      <c r="N31" s="23"/>
      <c r="O31" s="23"/>
      <c r="P31" s="23"/>
      <c r="Q31" s="23"/>
      <c r="R31" s="23"/>
    </row>
    <row r="32" spans="2:18" x14ac:dyDescent="0.25">
      <c r="B32" s="37" t="s">
        <v>161</v>
      </c>
      <c r="C32" s="157">
        <f>SUM(C29:C31)</f>
        <v>0</v>
      </c>
      <c r="D32" s="53"/>
      <c r="E32" s="144">
        <f>SUM(E29:E31)</f>
        <v>0</v>
      </c>
      <c r="F32" s="17"/>
      <c r="G32" s="17"/>
      <c r="H32" s="22" t="s">
        <v>73</v>
      </c>
      <c r="J32" s="23"/>
      <c r="K32" s="24"/>
      <c r="L32" s="23"/>
      <c r="M32" s="23"/>
      <c r="N32" s="23"/>
      <c r="O32" s="23"/>
      <c r="P32" s="23"/>
      <c r="Q32" s="23"/>
      <c r="R32" s="23"/>
    </row>
    <row r="33" spans="2:18" x14ac:dyDescent="0.25">
      <c r="B33" s="183"/>
      <c r="C33" s="183"/>
      <c r="D33" s="183"/>
      <c r="E33" s="183"/>
      <c r="F33" s="17"/>
      <c r="G33" s="17"/>
      <c r="H33" s="27" t="s">
        <v>49</v>
      </c>
      <c r="I33" s="54" t="e">
        <f>(I29/I30)*12</f>
        <v>#NUM!</v>
      </c>
      <c r="J33" s="23"/>
      <c r="K33" s="24"/>
      <c r="L33" s="23"/>
      <c r="M33" s="23"/>
      <c r="N33" s="23"/>
      <c r="O33" s="23"/>
      <c r="P33" s="23"/>
      <c r="Q33" s="23"/>
      <c r="R33" s="23"/>
    </row>
    <row r="34" spans="2:18" x14ac:dyDescent="0.25">
      <c r="B34" s="181" t="s">
        <v>158</v>
      </c>
      <c r="C34" s="182"/>
      <c r="D34" s="182"/>
      <c r="E34" s="184"/>
      <c r="F34" s="17"/>
      <c r="G34" s="17"/>
      <c r="H34" s="27" t="s">
        <v>67</v>
      </c>
      <c r="I34" s="43">
        <f>I15</f>
        <v>0</v>
      </c>
      <c r="J34" s="23"/>
      <c r="K34" s="24"/>
      <c r="L34" s="23"/>
      <c r="M34" s="23"/>
      <c r="N34" s="23"/>
      <c r="O34" s="23"/>
      <c r="P34" s="23"/>
      <c r="Q34" s="23"/>
      <c r="R34" s="23"/>
    </row>
    <row r="35" spans="2:18" x14ac:dyDescent="0.25">
      <c r="B35" s="27" t="s">
        <v>19</v>
      </c>
      <c r="C35" s="1"/>
      <c r="D35" s="17"/>
      <c r="E35" s="1"/>
      <c r="F35" s="55"/>
      <c r="G35" s="56"/>
      <c r="H35" s="27"/>
      <c r="I35" s="23"/>
      <c r="J35" s="23"/>
      <c r="K35" s="24"/>
      <c r="L35" s="23"/>
      <c r="M35" s="23"/>
      <c r="N35" s="23"/>
      <c r="O35" s="23"/>
      <c r="P35" s="23"/>
      <c r="Q35" s="23"/>
      <c r="R35" s="23"/>
    </row>
    <row r="36" spans="2:18" ht="14.45" customHeight="1" x14ac:dyDescent="0.25">
      <c r="B36" s="33" t="s">
        <v>20</v>
      </c>
      <c r="C36" s="1"/>
      <c r="D36" s="55"/>
      <c r="E36" s="1"/>
      <c r="F36" s="57"/>
      <c r="G36" s="58"/>
      <c r="H36" s="22" t="s">
        <v>74</v>
      </c>
      <c r="I36" s="23"/>
      <c r="J36" s="39"/>
      <c r="K36" s="24"/>
      <c r="L36" s="23"/>
      <c r="M36" s="23"/>
      <c r="N36" s="23"/>
      <c r="O36" s="23"/>
      <c r="P36" s="23"/>
      <c r="Q36" s="23"/>
      <c r="R36" s="23"/>
    </row>
    <row r="37" spans="2:18" x14ac:dyDescent="0.25">
      <c r="B37" s="33" t="s">
        <v>21</v>
      </c>
      <c r="C37" s="1"/>
      <c r="D37" s="57"/>
      <c r="E37" s="1"/>
      <c r="F37" s="53"/>
      <c r="G37" s="53"/>
      <c r="H37" s="27" t="s">
        <v>72</v>
      </c>
      <c r="I37" s="1"/>
      <c r="K37" s="26"/>
      <c r="L37" s="23"/>
      <c r="M37" s="23"/>
      <c r="N37" s="23"/>
      <c r="O37" s="23"/>
      <c r="P37" s="23"/>
      <c r="Q37" s="23"/>
      <c r="R37" s="23"/>
    </row>
    <row r="38" spans="2:18" x14ac:dyDescent="0.25">
      <c r="B38" s="33" t="s">
        <v>22</v>
      </c>
      <c r="C38" s="1"/>
      <c r="D38" s="53"/>
      <c r="E38" s="1"/>
      <c r="F38" s="53"/>
      <c r="G38" s="53"/>
      <c r="H38" s="25"/>
      <c r="K38" s="26"/>
      <c r="L38" s="23"/>
      <c r="M38" s="23"/>
      <c r="N38" s="23"/>
      <c r="O38" s="23"/>
      <c r="P38" s="23"/>
      <c r="Q38" s="23"/>
      <c r="R38" s="23"/>
    </row>
    <row r="39" spans="2:18" x14ac:dyDescent="0.25">
      <c r="B39" s="33" t="s">
        <v>23</v>
      </c>
      <c r="C39" s="1"/>
      <c r="D39" s="53"/>
      <c r="E39" s="1"/>
      <c r="F39" s="53"/>
      <c r="G39" s="53"/>
      <c r="H39" s="27" t="s">
        <v>53</v>
      </c>
      <c r="I39" s="43">
        <f>I34</f>
        <v>0</v>
      </c>
      <c r="J39" s="32" t="e">
        <f>I40/I8</f>
        <v>#DIV/0!</v>
      </c>
      <c r="K39" s="24" t="s">
        <v>77</v>
      </c>
      <c r="L39" s="23"/>
      <c r="M39" s="23"/>
      <c r="N39" s="23"/>
      <c r="O39" s="23"/>
      <c r="P39" s="23"/>
      <c r="Q39" s="23"/>
      <c r="R39" s="23"/>
    </row>
    <row r="40" spans="2:18" x14ac:dyDescent="0.25">
      <c r="B40" s="33" t="s">
        <v>88</v>
      </c>
      <c r="C40" s="1"/>
      <c r="D40" s="53"/>
      <c r="E40" s="1"/>
      <c r="F40" s="53"/>
      <c r="G40" s="53"/>
      <c r="H40" s="27" t="s">
        <v>54</v>
      </c>
      <c r="I40" s="1"/>
      <c r="J40" s="23"/>
      <c r="K40" s="24"/>
      <c r="L40" s="23"/>
      <c r="M40" s="23"/>
      <c r="N40" s="23"/>
      <c r="O40" s="23"/>
      <c r="P40" s="23"/>
      <c r="Q40" s="23"/>
      <c r="R40" s="23"/>
    </row>
    <row r="41" spans="2:18" x14ac:dyDescent="0.25">
      <c r="B41" s="33" t="s">
        <v>24</v>
      </c>
      <c r="C41" s="1"/>
      <c r="D41" s="53"/>
      <c r="E41" s="1"/>
      <c r="F41" s="17"/>
      <c r="G41" s="17"/>
      <c r="H41" s="27" t="s">
        <v>55</v>
      </c>
      <c r="I41" s="43">
        <f>I39-I40</f>
        <v>0</v>
      </c>
      <c r="J41" s="23"/>
      <c r="K41" s="24"/>
      <c r="L41" s="23"/>
      <c r="M41" s="23"/>
      <c r="N41" s="23"/>
      <c r="O41" s="23"/>
      <c r="P41" s="23"/>
      <c r="Q41" s="23"/>
      <c r="R41" s="23"/>
    </row>
    <row r="42" spans="2:18" x14ac:dyDescent="0.25">
      <c r="B42" s="33" t="s">
        <v>166</v>
      </c>
      <c r="C42" s="1"/>
      <c r="D42" s="17"/>
      <c r="E42" s="1"/>
      <c r="F42" s="17"/>
      <c r="G42" s="17"/>
      <c r="H42" s="27" t="s">
        <v>75</v>
      </c>
      <c r="I42" s="29">
        <f>I37-I41</f>
        <v>0</v>
      </c>
      <c r="J42" s="32" t="e">
        <f>I43/I8</f>
        <v>#DIV/0!</v>
      </c>
      <c r="K42" s="24" t="s">
        <v>70</v>
      </c>
      <c r="L42" s="23"/>
      <c r="M42" s="23"/>
      <c r="N42" s="23"/>
      <c r="O42" s="23"/>
      <c r="P42" s="23"/>
      <c r="Q42" s="23"/>
      <c r="R42" s="23"/>
    </row>
    <row r="43" spans="2:18" x14ac:dyDescent="0.25">
      <c r="B43" s="37" t="s">
        <v>25</v>
      </c>
      <c r="C43" s="38">
        <f>SUM(C35:C42)</f>
        <v>0</v>
      </c>
      <c r="D43" s="17"/>
      <c r="E43" s="38">
        <f>SUM(E35:E42)</f>
        <v>0</v>
      </c>
      <c r="F43" s="17"/>
      <c r="G43" s="17"/>
      <c r="H43" s="59" t="s">
        <v>56</v>
      </c>
      <c r="I43" s="60">
        <f>I14-I42</f>
        <v>0</v>
      </c>
      <c r="K43" s="26"/>
      <c r="L43" s="23"/>
      <c r="M43" s="23"/>
      <c r="N43" s="23"/>
      <c r="O43" s="23"/>
      <c r="P43" s="23"/>
      <c r="Q43" s="23"/>
      <c r="R43" s="23"/>
    </row>
    <row r="44" spans="2:18" x14ac:dyDescent="0.25">
      <c r="B44" s="185"/>
      <c r="C44" s="186"/>
      <c r="D44" s="186"/>
      <c r="E44" s="187"/>
      <c r="F44" s="17"/>
      <c r="G44" s="17"/>
      <c r="H44" s="25"/>
      <c r="J44" s="62"/>
      <c r="K44" s="24"/>
      <c r="L44" s="23"/>
      <c r="M44" s="23"/>
      <c r="N44" s="23"/>
      <c r="O44" s="23"/>
      <c r="P44" s="23"/>
      <c r="Q44" s="23"/>
      <c r="R44" s="23"/>
    </row>
    <row r="45" spans="2:18" x14ac:dyDescent="0.25">
      <c r="B45" s="176" t="s">
        <v>82</v>
      </c>
      <c r="C45" s="177"/>
      <c r="D45" s="177"/>
      <c r="E45" s="178"/>
      <c r="F45" s="63"/>
      <c r="G45" s="63"/>
      <c r="H45" s="27" t="s">
        <v>57</v>
      </c>
      <c r="I45" s="44" t="e">
        <f>IF(J42&lt;80%,I43*G17+I27,I43*G19+I27)</f>
        <v>#DIV/0!</v>
      </c>
      <c r="J45" s="23"/>
      <c r="K45" s="24"/>
      <c r="L45" s="23"/>
      <c r="M45" s="23"/>
      <c r="N45" s="23"/>
      <c r="O45" s="23"/>
      <c r="P45" s="23"/>
      <c r="Q45" s="23"/>
      <c r="R45" s="23"/>
    </row>
    <row r="46" spans="2:18" ht="14.45" customHeight="1" x14ac:dyDescent="0.25">
      <c r="B46" s="27" t="s">
        <v>6</v>
      </c>
      <c r="C46" s="1"/>
      <c r="E46" s="1"/>
      <c r="F46" s="17"/>
      <c r="G46" s="17"/>
      <c r="H46" s="27"/>
      <c r="I46" s="64"/>
      <c r="J46" s="23"/>
      <c r="K46" s="24"/>
      <c r="L46" s="23"/>
      <c r="M46" s="23"/>
      <c r="N46" s="23"/>
      <c r="O46" s="23"/>
      <c r="P46" s="23"/>
      <c r="Q46" s="23"/>
      <c r="R46" s="23"/>
    </row>
    <row r="47" spans="2:18" x14ac:dyDescent="0.25">
      <c r="B47" s="33" t="s">
        <v>7</v>
      </c>
      <c r="C47" s="1"/>
      <c r="E47" s="1"/>
      <c r="F47" s="17"/>
      <c r="G47" s="17"/>
      <c r="H47" s="27" t="s">
        <v>95</v>
      </c>
      <c r="I47" s="50" t="e">
        <f>I45/I30*12</f>
        <v>#DIV/0!</v>
      </c>
      <c r="J47" s="1"/>
      <c r="K47" s="24"/>
      <c r="L47" s="23"/>
      <c r="M47" s="23"/>
      <c r="N47" s="23"/>
      <c r="O47" s="23"/>
      <c r="P47" s="23"/>
      <c r="Q47" s="23"/>
      <c r="R47" s="23"/>
    </row>
    <row r="48" spans="2:18" x14ac:dyDescent="0.25">
      <c r="B48" s="37" t="s">
        <v>8</v>
      </c>
      <c r="C48" s="38">
        <f>SUM(C46:C47)</f>
        <v>0</v>
      </c>
      <c r="E48" s="38">
        <f>SUM(E46+E47)</f>
        <v>0</v>
      </c>
      <c r="F48" s="65"/>
      <c r="G48" s="17"/>
      <c r="H48" s="27" t="s">
        <v>58</v>
      </c>
      <c r="J48" s="23"/>
      <c r="K48" s="24"/>
      <c r="L48" s="23"/>
      <c r="M48" s="23"/>
      <c r="N48" s="23"/>
      <c r="O48" s="23"/>
      <c r="P48" s="23"/>
      <c r="Q48" s="23"/>
      <c r="R48" s="23"/>
    </row>
    <row r="49" spans="2:18" x14ac:dyDescent="0.25">
      <c r="B49" s="147"/>
      <c r="C49" s="148"/>
      <c r="D49" s="149"/>
      <c r="E49" s="150"/>
      <c r="F49" s="65"/>
      <c r="G49" s="17"/>
      <c r="H49" s="27" t="s">
        <v>89</v>
      </c>
      <c r="I49" s="66" t="e">
        <f>$I$47/(70%*2*$J$47)</f>
        <v>#DIV/0!</v>
      </c>
      <c r="J49" s="23"/>
      <c r="K49" s="24"/>
      <c r="L49" s="23"/>
      <c r="M49" s="23"/>
      <c r="N49" s="23"/>
      <c r="O49" s="23"/>
      <c r="P49" s="23"/>
      <c r="Q49" s="23"/>
      <c r="R49" s="23"/>
    </row>
    <row r="50" spans="2:18" ht="14.45" customHeight="1" x14ac:dyDescent="0.25">
      <c r="B50" s="22" t="s">
        <v>81</v>
      </c>
      <c r="E50" s="26"/>
      <c r="F50" s="65"/>
      <c r="G50" s="17"/>
      <c r="H50" s="27" t="s">
        <v>90</v>
      </c>
      <c r="I50" s="66" t="e">
        <f>$I$47/(80%*2*$J$47)</f>
        <v>#DIV/0!</v>
      </c>
      <c r="J50" s="23"/>
      <c r="K50" s="24"/>
      <c r="L50" s="23"/>
      <c r="M50" s="23"/>
      <c r="N50" s="23"/>
      <c r="O50" s="23"/>
      <c r="P50" s="23"/>
      <c r="Q50" s="23"/>
      <c r="R50" s="23"/>
    </row>
    <row r="51" spans="2:18" x14ac:dyDescent="0.25">
      <c r="B51" s="27" t="s">
        <v>9</v>
      </c>
      <c r="C51" s="2"/>
      <c r="D51" s="70"/>
      <c r="E51" s="2"/>
      <c r="F51" s="17"/>
      <c r="G51" s="17"/>
      <c r="H51" s="30" t="s">
        <v>91</v>
      </c>
      <c r="I51" s="66" t="e">
        <f>$I$47/(90%*2*$J$47)</f>
        <v>#DIV/0!</v>
      </c>
      <c r="J51" s="23"/>
      <c r="K51" s="24"/>
      <c r="L51" s="23"/>
      <c r="M51" s="23"/>
      <c r="N51" s="23"/>
      <c r="O51" s="23"/>
      <c r="P51" s="23"/>
      <c r="Q51" s="23"/>
      <c r="R51" s="23"/>
    </row>
    <row r="52" spans="2:18" x14ac:dyDescent="0.25">
      <c r="B52" s="27" t="s">
        <v>10</v>
      </c>
      <c r="C52" s="2"/>
      <c r="D52" s="17"/>
      <c r="E52" s="2"/>
      <c r="F52" s="17"/>
      <c r="G52" s="17"/>
      <c r="H52" s="30" t="s">
        <v>92</v>
      </c>
      <c r="I52" s="66" t="e">
        <f>$I$47/(100%*2*$J$47)</f>
        <v>#DIV/0!</v>
      </c>
      <c r="J52" s="23"/>
      <c r="K52" s="24"/>
      <c r="L52" s="23"/>
      <c r="M52" s="23"/>
      <c r="N52" s="23"/>
      <c r="O52" s="23"/>
      <c r="P52" s="23"/>
      <c r="Q52" s="23"/>
      <c r="R52" s="23"/>
    </row>
    <row r="53" spans="2:18" ht="14.45" customHeight="1" x14ac:dyDescent="0.25">
      <c r="B53" s="33" t="s">
        <v>11</v>
      </c>
      <c r="C53" s="2"/>
      <c r="D53" s="17"/>
      <c r="E53" s="2"/>
      <c r="F53" s="48"/>
      <c r="G53" s="48"/>
      <c r="H53" s="30" t="s">
        <v>93</v>
      </c>
      <c r="I53" s="66" t="e">
        <f>$I$47/(108%*2*$J$47)</f>
        <v>#DIV/0!</v>
      </c>
      <c r="J53" s="23"/>
      <c r="K53" s="24"/>
      <c r="L53" s="23"/>
      <c r="M53" s="23"/>
      <c r="N53" s="23"/>
      <c r="O53" s="23"/>
      <c r="P53" s="23"/>
      <c r="Q53" s="23"/>
      <c r="R53" s="23"/>
    </row>
    <row r="54" spans="2:18" x14ac:dyDescent="0.25">
      <c r="B54" s="33" t="s">
        <v>12</v>
      </c>
      <c r="C54" s="2"/>
      <c r="E54" s="151"/>
      <c r="F54" s="48"/>
      <c r="G54" s="48"/>
      <c r="H54" s="30" t="s">
        <v>94</v>
      </c>
      <c r="I54" s="66" t="e">
        <f>$I$47/(116%*2*$J$47)</f>
        <v>#DIV/0!</v>
      </c>
      <c r="J54" s="23"/>
      <c r="K54" s="24"/>
      <c r="L54" s="23"/>
      <c r="M54" s="23"/>
      <c r="N54" s="23"/>
      <c r="O54" s="23"/>
      <c r="P54" s="23"/>
      <c r="Q54" s="23"/>
      <c r="R54" s="23"/>
    </row>
    <row r="55" spans="2:18" x14ac:dyDescent="0.25">
      <c r="B55" s="27" t="s">
        <v>13</v>
      </c>
      <c r="C55" s="2"/>
      <c r="E55" s="151"/>
      <c r="F55" s="17"/>
      <c r="G55" s="17"/>
      <c r="H55" s="30"/>
      <c r="I55" s="23"/>
      <c r="J55" s="15"/>
      <c r="K55" s="69"/>
      <c r="L55" s="23"/>
      <c r="M55" s="23"/>
      <c r="N55" s="23"/>
      <c r="O55" s="23"/>
      <c r="P55" s="23"/>
      <c r="Q55" s="23"/>
      <c r="R55" s="23"/>
    </row>
    <row r="56" spans="2:18" x14ac:dyDescent="0.25">
      <c r="B56" s="27" t="s">
        <v>14</v>
      </c>
      <c r="C56" s="2"/>
      <c r="E56" s="2"/>
      <c r="F56" s="20"/>
      <c r="G56" s="20"/>
      <c r="H56" s="68"/>
      <c r="I56" s="15"/>
      <c r="K56" s="23"/>
      <c r="L56" s="23"/>
      <c r="M56" s="23"/>
      <c r="N56" s="23"/>
      <c r="O56" s="23"/>
      <c r="P56" s="23"/>
      <c r="Q56" s="23"/>
      <c r="R56" s="23"/>
    </row>
    <row r="57" spans="2:18" x14ac:dyDescent="0.25">
      <c r="B57" s="27" t="s">
        <v>15</v>
      </c>
      <c r="C57" s="2"/>
      <c r="E57" s="2"/>
      <c r="F57" s="17"/>
      <c r="G57" s="17"/>
      <c r="K57" s="23"/>
      <c r="L57" s="23"/>
      <c r="M57" s="23"/>
      <c r="N57" s="23"/>
      <c r="O57" s="23"/>
      <c r="P57" s="23"/>
      <c r="Q57" s="23"/>
      <c r="R57" s="23"/>
    </row>
    <row r="58" spans="2:18" x14ac:dyDescent="0.25">
      <c r="B58" s="27" t="s">
        <v>76</v>
      </c>
      <c r="C58" s="2"/>
      <c r="E58" s="2"/>
      <c r="F58" s="17"/>
      <c r="G58" s="17"/>
      <c r="J58" s="23"/>
      <c r="K58" s="23"/>
      <c r="L58" s="23"/>
      <c r="M58" s="23"/>
      <c r="N58" s="23"/>
      <c r="O58" s="23"/>
      <c r="P58" s="23"/>
      <c r="Q58" s="23"/>
      <c r="R58" s="23"/>
    </row>
    <row r="59" spans="2:18" x14ac:dyDescent="0.25">
      <c r="B59" s="37" t="s">
        <v>16</v>
      </c>
      <c r="C59" s="38">
        <f>SUM(C51:C58)</f>
        <v>0</v>
      </c>
      <c r="E59" s="38">
        <f>E51+E52+E53+E56+E57+E58</f>
        <v>0</v>
      </c>
      <c r="F59" s="17"/>
      <c r="G59" s="17"/>
      <c r="J59" s="23"/>
      <c r="K59" s="23"/>
      <c r="L59" s="23"/>
      <c r="M59" s="23"/>
      <c r="N59" s="23"/>
      <c r="O59" s="23"/>
      <c r="P59" s="23"/>
      <c r="Q59" s="23"/>
      <c r="R59" s="23"/>
    </row>
    <row r="60" spans="2:18" x14ac:dyDescent="0.25">
      <c r="B60" s="185"/>
      <c r="C60" s="186"/>
      <c r="D60" s="186"/>
      <c r="E60" s="187"/>
      <c r="F60" s="63"/>
      <c r="G60" s="63"/>
      <c r="J60" s="23"/>
      <c r="K60" s="23"/>
      <c r="L60" s="23"/>
      <c r="M60" s="23"/>
      <c r="N60" s="23"/>
      <c r="O60" s="23"/>
      <c r="P60" s="23"/>
      <c r="Q60" s="23"/>
      <c r="R60" s="23"/>
    </row>
    <row r="61" spans="2:18" x14ac:dyDescent="0.25">
      <c r="B61" s="22" t="s">
        <v>26</v>
      </c>
      <c r="E61" s="26"/>
      <c r="F61" s="17"/>
      <c r="G61" s="17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2:18" x14ac:dyDescent="0.25">
      <c r="B62" s="27" t="s">
        <v>27</v>
      </c>
      <c r="C62" s="61">
        <f>C19++C32+C48+C59+C26+C43</f>
        <v>0</v>
      </c>
      <c r="E62" s="61">
        <f>E19+E26+E32+E43+E48+E59</f>
        <v>0</v>
      </c>
      <c r="F62" s="70"/>
      <c r="G62" s="70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2:18" x14ac:dyDescent="0.25">
      <c r="B63" s="27" t="s">
        <v>28</v>
      </c>
      <c r="C63" s="61">
        <f>C62*D63</f>
        <v>0</v>
      </c>
      <c r="D63" s="142">
        <v>0.15</v>
      </c>
      <c r="E63" s="152">
        <f>0.15*E62</f>
        <v>0</v>
      </c>
      <c r="F63" s="70"/>
      <c r="G63" s="70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2:18" x14ac:dyDescent="0.25">
      <c r="B64" s="27" t="s">
        <v>29</v>
      </c>
      <c r="C64" s="1"/>
      <c r="E64" s="1"/>
      <c r="F64" s="17"/>
      <c r="G64" s="17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2:18" x14ac:dyDescent="0.25">
      <c r="B65" s="27" t="s">
        <v>68</v>
      </c>
      <c r="C65" s="2"/>
      <c r="E65" s="13"/>
      <c r="F65" s="17"/>
      <c r="G65" s="17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2:18" ht="14.45" customHeight="1" x14ac:dyDescent="0.25">
      <c r="B66" s="37" t="s">
        <v>69</v>
      </c>
      <c r="C66" s="50">
        <f>C64</f>
        <v>0</v>
      </c>
      <c r="E66" s="50">
        <f>E64</f>
        <v>0</v>
      </c>
      <c r="F66" s="17"/>
      <c r="G66" s="17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2:18" x14ac:dyDescent="0.25">
      <c r="B67" s="170"/>
      <c r="C67" s="171"/>
      <c r="D67" s="171"/>
      <c r="E67" s="172"/>
      <c r="F67" s="17"/>
      <c r="G67" s="17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pans="2:18" x14ac:dyDescent="0.25">
      <c r="B68" s="22" t="s">
        <v>172</v>
      </c>
      <c r="E68" s="26"/>
      <c r="H68" s="23"/>
      <c r="I68" s="23"/>
      <c r="M68" s="23"/>
      <c r="N68" s="23"/>
      <c r="O68" s="23"/>
      <c r="P68" s="23"/>
      <c r="Q68" s="23"/>
      <c r="R68" s="23"/>
    </row>
    <row r="69" spans="2:18" ht="14.45" customHeight="1" x14ac:dyDescent="0.25">
      <c r="B69" s="27" t="s">
        <v>31</v>
      </c>
      <c r="C69" s="2"/>
      <c r="D69" s="65" t="e">
        <f>C69/$I$8</f>
        <v>#DIV/0!</v>
      </c>
      <c r="E69" s="28" t="s">
        <v>77</v>
      </c>
      <c r="M69" s="23"/>
      <c r="N69" s="23"/>
      <c r="O69" s="23"/>
      <c r="P69" s="23"/>
      <c r="Q69" s="23"/>
      <c r="R69" s="23"/>
    </row>
    <row r="70" spans="2:18" x14ac:dyDescent="0.25">
      <c r="B70" s="27" t="s">
        <v>30</v>
      </c>
      <c r="C70" s="2"/>
      <c r="D70" s="65" t="e">
        <f>C70/$I$8</f>
        <v>#DIV/0!</v>
      </c>
      <c r="E70" s="28" t="s">
        <v>77</v>
      </c>
      <c r="M70" s="23"/>
      <c r="N70" s="23"/>
      <c r="O70" s="23"/>
      <c r="P70" s="23"/>
      <c r="Q70" s="23"/>
      <c r="R70" s="23"/>
    </row>
    <row r="71" spans="2:18" x14ac:dyDescent="0.25">
      <c r="B71" s="33" t="s">
        <v>32</v>
      </c>
      <c r="C71" s="2">
        <v>0</v>
      </c>
      <c r="D71" s="65" t="e">
        <f>C71/$I$8</f>
        <v>#DIV/0!</v>
      </c>
      <c r="E71" s="28" t="s">
        <v>77</v>
      </c>
      <c r="M71" s="23"/>
      <c r="N71" s="23"/>
      <c r="O71" s="23"/>
      <c r="P71" s="23"/>
      <c r="Q71" s="23"/>
      <c r="R71" s="23"/>
    </row>
    <row r="72" spans="2:18" x14ac:dyDescent="0.25">
      <c r="B72" s="137" t="s">
        <v>126</v>
      </c>
      <c r="C72" s="136"/>
      <c r="E72" s="26"/>
      <c r="M72" s="23"/>
      <c r="N72" s="23"/>
      <c r="O72" s="23"/>
      <c r="P72" s="23"/>
      <c r="Q72" s="23"/>
      <c r="R72" s="23"/>
    </row>
    <row r="73" spans="2:18" x14ac:dyDescent="0.25">
      <c r="B73" s="37" t="s">
        <v>33</v>
      </c>
      <c r="C73" s="154">
        <f>SUM(C69:C72)</f>
        <v>0</v>
      </c>
      <c r="E73" s="26"/>
      <c r="M73" s="23"/>
      <c r="N73" s="23"/>
      <c r="O73" s="23"/>
      <c r="P73" s="23"/>
      <c r="Q73" s="23"/>
      <c r="R73" s="23"/>
    </row>
    <row r="74" spans="2:18" x14ac:dyDescent="0.25">
      <c r="B74" s="169"/>
      <c r="C74" s="169"/>
      <c r="D74" s="169"/>
      <c r="E74" s="169"/>
      <c r="M74" s="23"/>
      <c r="N74" s="23"/>
      <c r="O74" s="23"/>
      <c r="P74" s="23"/>
      <c r="Q74" s="23"/>
      <c r="R74" s="23"/>
    </row>
    <row r="75" spans="2:18" x14ac:dyDescent="0.25">
      <c r="B75" s="59" t="s">
        <v>85</v>
      </c>
      <c r="C75" s="160">
        <f>C19+C48+C59+C26+C43+C66+C73+C32</f>
        <v>0</v>
      </c>
      <c r="E75" s="26"/>
      <c r="M75" s="23"/>
      <c r="N75" s="23"/>
      <c r="O75" s="23"/>
      <c r="P75" s="23"/>
      <c r="Q75" s="23"/>
      <c r="R75" s="23"/>
    </row>
    <row r="76" spans="2:18" x14ac:dyDescent="0.25">
      <c r="B76" s="30" t="s">
        <v>87</v>
      </c>
      <c r="C76" s="159">
        <f>C75-C3</f>
        <v>0</v>
      </c>
      <c r="E76" s="26"/>
      <c r="M76" s="23"/>
      <c r="N76" s="23"/>
      <c r="O76" s="23"/>
      <c r="P76" s="23"/>
      <c r="Q76" s="23"/>
      <c r="R76" s="23"/>
    </row>
    <row r="77" spans="2:18" x14ac:dyDescent="0.25">
      <c r="B77" s="161" t="s">
        <v>184</v>
      </c>
      <c r="C77" s="162"/>
      <c r="D77" s="163"/>
      <c r="E77" s="164">
        <f>E19+E26+E32+E43+E48+E59+E64</f>
        <v>0</v>
      </c>
      <c r="M77" s="23"/>
      <c r="N77" s="23"/>
      <c r="O77" s="23"/>
      <c r="P77" s="23"/>
      <c r="Q77" s="23"/>
      <c r="R77" s="23"/>
    </row>
    <row r="78" spans="2:18" x14ac:dyDescent="0.25">
      <c r="B78" s="17"/>
      <c r="M78" s="23"/>
      <c r="N78" s="23"/>
      <c r="O78" s="23"/>
      <c r="P78" s="23"/>
      <c r="Q78" s="23"/>
      <c r="R78" s="23"/>
    </row>
    <row r="79" spans="2:18" x14ac:dyDescent="0.25">
      <c r="B79" s="71"/>
      <c r="M79" s="23"/>
      <c r="N79" s="23"/>
      <c r="O79" s="23"/>
      <c r="P79" s="23"/>
      <c r="Q79" s="23"/>
      <c r="R79" s="23"/>
    </row>
    <row r="80" spans="2:18" x14ac:dyDescent="0.25">
      <c r="B80" s="70"/>
      <c r="M80" s="23"/>
      <c r="N80" s="23"/>
      <c r="O80" s="23"/>
      <c r="P80" s="23"/>
      <c r="Q80" s="23"/>
      <c r="R80" s="23"/>
    </row>
    <row r="81" spans="2:18" ht="14.45" customHeight="1" x14ac:dyDescent="0.25">
      <c r="B81" s="70"/>
      <c r="M81" s="23"/>
      <c r="N81" s="23"/>
      <c r="O81" s="23"/>
      <c r="P81" s="23"/>
      <c r="Q81" s="23"/>
      <c r="R81" s="23"/>
    </row>
    <row r="82" spans="2:18" x14ac:dyDescent="0.25">
      <c r="B82" s="17"/>
      <c r="M82" s="23"/>
      <c r="N82" s="23"/>
      <c r="O82" s="23"/>
      <c r="P82" s="23"/>
      <c r="Q82" s="23"/>
      <c r="R82" s="23"/>
    </row>
    <row r="83" spans="2:18" x14ac:dyDescent="0.25">
      <c r="B83" s="17"/>
      <c r="M83" s="23"/>
      <c r="N83" s="23"/>
      <c r="O83" s="23"/>
      <c r="P83" s="23"/>
      <c r="Q83" s="23"/>
      <c r="R83" s="23"/>
    </row>
    <row r="84" spans="2:18" x14ac:dyDescent="0.25">
      <c r="B84" s="71"/>
      <c r="M84" s="23"/>
      <c r="N84" s="23"/>
      <c r="O84" s="23"/>
      <c r="P84" s="23"/>
      <c r="Q84" s="23"/>
      <c r="R84" s="23"/>
    </row>
    <row r="85" spans="2:18" x14ac:dyDescent="0.25">
      <c r="M85" s="23"/>
      <c r="N85" s="23"/>
      <c r="O85" s="23"/>
      <c r="P85" s="23"/>
      <c r="Q85" s="23"/>
      <c r="R85" s="23"/>
    </row>
    <row r="86" spans="2:18" x14ac:dyDescent="0.25">
      <c r="M86" s="23"/>
      <c r="N86" s="23"/>
      <c r="O86" s="23"/>
      <c r="P86" s="23"/>
      <c r="Q86" s="23"/>
      <c r="R86" s="23"/>
    </row>
    <row r="87" spans="2:18" ht="14.45" customHeight="1" x14ac:dyDescent="0.25">
      <c r="M87" s="23"/>
      <c r="N87" s="23"/>
      <c r="O87" s="23"/>
      <c r="P87" s="23"/>
      <c r="Q87" s="23"/>
      <c r="R87" s="23"/>
    </row>
    <row r="88" spans="2:18" x14ac:dyDescent="0.25">
      <c r="M88" s="23"/>
      <c r="N88" s="23"/>
      <c r="O88" s="23"/>
      <c r="P88" s="23"/>
      <c r="Q88" s="23"/>
      <c r="R88" s="23"/>
    </row>
    <row r="89" spans="2:18" x14ac:dyDescent="0.25">
      <c r="M89" s="23"/>
      <c r="N89" s="23"/>
      <c r="O89" s="23"/>
      <c r="P89" s="23"/>
      <c r="Q89" s="23"/>
      <c r="R89" s="23"/>
    </row>
    <row r="90" spans="2:18" ht="14.45" customHeight="1" x14ac:dyDescent="0.25">
      <c r="M90" s="23"/>
      <c r="N90" s="23"/>
      <c r="O90" s="23"/>
      <c r="P90" s="23"/>
      <c r="Q90" s="23"/>
      <c r="R90" s="23"/>
    </row>
    <row r="91" spans="2:18" x14ac:dyDescent="0.25">
      <c r="M91" s="23"/>
      <c r="N91" s="23"/>
      <c r="O91" s="23"/>
      <c r="P91" s="23"/>
      <c r="Q91" s="23"/>
      <c r="R91" s="23"/>
    </row>
    <row r="92" spans="2:18" x14ac:dyDescent="0.25">
      <c r="M92" s="23"/>
      <c r="N92" s="23"/>
      <c r="O92" s="23"/>
      <c r="P92" s="23"/>
      <c r="Q92" s="23"/>
      <c r="R92" s="23"/>
    </row>
    <row r="93" spans="2:18" x14ac:dyDescent="0.25">
      <c r="M93" s="23"/>
      <c r="N93" s="23"/>
      <c r="O93" s="23"/>
      <c r="P93" s="23"/>
      <c r="Q93" s="23"/>
      <c r="R93" s="23"/>
    </row>
    <row r="94" spans="2:18" x14ac:dyDescent="0.25">
      <c r="M94" s="23"/>
      <c r="N94" s="23"/>
      <c r="O94" s="23"/>
      <c r="P94" s="23"/>
      <c r="Q94" s="23"/>
      <c r="R94" s="23"/>
    </row>
    <row r="95" spans="2:18" x14ac:dyDescent="0.25">
      <c r="M95" s="23"/>
      <c r="N95" s="23"/>
      <c r="O95" s="23"/>
      <c r="P95" s="23"/>
      <c r="Q95" s="23"/>
      <c r="R95" s="23"/>
    </row>
    <row r="96" spans="2:18" x14ac:dyDescent="0.25">
      <c r="M96" s="23"/>
      <c r="N96" s="23"/>
      <c r="O96" s="23"/>
      <c r="P96" s="23"/>
      <c r="Q96" s="23"/>
      <c r="R96" s="23"/>
    </row>
    <row r="97" spans="13:18" x14ac:dyDescent="0.25">
      <c r="M97" s="23"/>
      <c r="N97" s="23"/>
      <c r="O97" s="23"/>
      <c r="P97" s="23"/>
      <c r="Q97" s="23"/>
      <c r="R97" s="23"/>
    </row>
    <row r="98" spans="13:18" x14ac:dyDescent="0.25">
      <c r="M98" s="23"/>
      <c r="N98" s="23"/>
      <c r="O98" s="23"/>
      <c r="P98" s="23"/>
      <c r="Q98" s="23"/>
      <c r="R98" s="23"/>
    </row>
    <row r="99" spans="13:18" x14ac:dyDescent="0.25">
      <c r="M99" s="23"/>
      <c r="N99" s="23"/>
      <c r="O99" s="23"/>
      <c r="P99" s="23"/>
      <c r="Q99" s="23"/>
      <c r="R99" s="23"/>
    </row>
    <row r="100" spans="13:18" x14ac:dyDescent="0.25">
      <c r="M100" s="23"/>
      <c r="N100" s="23"/>
      <c r="O100" s="23"/>
      <c r="P100" s="23"/>
      <c r="Q100" s="23"/>
      <c r="R100" s="23"/>
    </row>
    <row r="101" spans="13:18" x14ac:dyDescent="0.25">
      <c r="M101" s="23"/>
      <c r="N101" s="23"/>
      <c r="O101" s="23"/>
      <c r="P101" s="23"/>
      <c r="Q101" s="23"/>
      <c r="R101" s="23"/>
    </row>
    <row r="102" spans="13:18" x14ac:dyDescent="0.25">
      <c r="M102" s="23"/>
      <c r="N102" s="23"/>
      <c r="O102" s="23"/>
      <c r="P102" s="23"/>
      <c r="Q102" s="23"/>
      <c r="R102" s="23"/>
    </row>
    <row r="103" spans="13:18" x14ac:dyDescent="0.25">
      <c r="M103" s="23"/>
      <c r="N103" s="23"/>
      <c r="O103" s="23"/>
      <c r="P103" s="23"/>
      <c r="Q103" s="23"/>
      <c r="R103" s="23"/>
    </row>
    <row r="104" spans="13:18" x14ac:dyDescent="0.25">
      <c r="M104" s="23"/>
      <c r="N104" s="23"/>
      <c r="O104" s="23"/>
      <c r="P104" s="23"/>
      <c r="Q104" s="23"/>
      <c r="R104" s="23"/>
    </row>
    <row r="105" spans="13:18" x14ac:dyDescent="0.25">
      <c r="M105" s="23"/>
      <c r="N105" s="23"/>
      <c r="O105" s="23"/>
      <c r="P105" s="23"/>
      <c r="Q105" s="23"/>
      <c r="R105" s="23"/>
    </row>
    <row r="106" spans="13:18" x14ac:dyDescent="0.25">
      <c r="M106" s="23"/>
      <c r="N106" s="23"/>
      <c r="O106" s="23"/>
      <c r="P106" s="23"/>
      <c r="Q106" s="23"/>
      <c r="R106" s="23"/>
    </row>
    <row r="107" spans="13:18" x14ac:dyDescent="0.25">
      <c r="M107" s="23"/>
      <c r="N107" s="23"/>
      <c r="O107" s="23"/>
      <c r="P107" s="23"/>
      <c r="Q107" s="23"/>
      <c r="R107" s="23"/>
    </row>
    <row r="108" spans="13:18" x14ac:dyDescent="0.25">
      <c r="M108" s="23"/>
      <c r="N108" s="23"/>
      <c r="O108" s="23"/>
      <c r="P108" s="23"/>
      <c r="Q108" s="23"/>
      <c r="R108" s="23"/>
    </row>
  </sheetData>
  <sheetProtection algorithmName="SHA-512" hashValue="+5zhvIX3jjPc5E+CfaBqLXxGVv37tCO87mLQAlAaWgXmN/W0VO4DT5v2sJh7lOaOh1c1cNf8HOGg8RUwI5mxzg==" saltValue="cB71j/p7nnUpAlKK5tokEw==" spinCount="100000" sheet="1" objects="1" scenarios="1"/>
  <mergeCells count="14">
    <mergeCell ref="B74:E74"/>
    <mergeCell ref="B67:E67"/>
    <mergeCell ref="C2:E2"/>
    <mergeCell ref="B21:E21"/>
    <mergeCell ref="B8:E8"/>
    <mergeCell ref="B20:E20"/>
    <mergeCell ref="B27:E27"/>
    <mergeCell ref="B28:E28"/>
    <mergeCell ref="B7:E7"/>
    <mergeCell ref="B33:E33"/>
    <mergeCell ref="B34:E34"/>
    <mergeCell ref="B44:E44"/>
    <mergeCell ref="B45:E45"/>
    <mergeCell ref="B60:E60"/>
  </mergeCells>
  <pageMargins left="0.25" right="0.25" top="0.75" bottom="0.75" header="0.3" footer="0.3"/>
  <pageSetup scale="61" orientation="landscape" horizontalDpi="1200" verticalDpi="1200" r:id="rId1"/>
  <colBreaks count="1" manualBreakCount="1">
    <brk id="11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3510-6575-4DC9-B336-BD543A16C6DE}">
  <sheetPr>
    <pageSetUpPr fitToPage="1"/>
  </sheetPr>
  <dimension ref="B1:U101"/>
  <sheetViews>
    <sheetView topLeftCell="A32" zoomScale="85" zoomScaleNormal="85" workbookViewId="0">
      <selection activeCell="J46" sqref="J46"/>
    </sheetView>
  </sheetViews>
  <sheetFormatPr defaultColWidth="9.140625" defaultRowHeight="15" x14ac:dyDescent="0.25"/>
  <cols>
    <col min="1" max="1" width="3.140625" bestFit="1" customWidth="1"/>
    <col min="2" max="2" width="37.42578125" customWidth="1"/>
    <col min="6" max="6" width="2.85546875" bestFit="1" customWidth="1"/>
    <col min="7" max="7" width="2.85546875" customWidth="1"/>
    <col min="8" max="8" width="10.5703125" hidden="1" customWidth="1"/>
    <col min="9" max="9" width="53" bestFit="1" customWidth="1"/>
    <col min="10" max="10" width="11.140625" bestFit="1" customWidth="1"/>
    <col min="11" max="11" width="8.85546875"/>
    <col min="12" max="12" width="9.85546875" bestFit="1" customWidth="1"/>
    <col min="14" max="14" width="43.140625" bestFit="1" customWidth="1"/>
    <col min="15" max="15" width="11" bestFit="1" customWidth="1"/>
    <col min="16" max="16" width="2.85546875" bestFit="1" customWidth="1"/>
    <col min="21" max="21" width="10.5703125" bestFit="1" customWidth="1"/>
  </cols>
  <sheetData>
    <row r="1" spans="2:19" ht="23.25" x14ac:dyDescent="0.35">
      <c r="B1" s="9" t="s">
        <v>86</v>
      </c>
      <c r="E1" s="122" t="s">
        <v>148</v>
      </c>
    </row>
    <row r="2" spans="2:19" ht="15" customHeight="1" x14ac:dyDescent="0.35">
      <c r="B2" s="11"/>
      <c r="C2" s="12"/>
      <c r="D2" s="12"/>
      <c r="E2" s="103"/>
    </row>
    <row r="3" spans="2:19" x14ac:dyDescent="0.25">
      <c r="B3" s="14" t="s">
        <v>84</v>
      </c>
      <c r="C3" s="1"/>
      <c r="D3" s="15"/>
      <c r="E3" s="104">
        <f>C3-Commitment!C3</f>
        <v>0</v>
      </c>
    </row>
    <row r="5" spans="2:19" ht="23.25" x14ac:dyDescent="0.35">
      <c r="B5" s="9" t="s">
        <v>0</v>
      </c>
      <c r="C5" s="17"/>
      <c r="D5" s="17"/>
      <c r="E5" s="122" t="s">
        <v>148</v>
      </c>
      <c r="F5" s="17"/>
      <c r="I5" s="9" t="s">
        <v>149</v>
      </c>
      <c r="L5" s="122" t="s">
        <v>148</v>
      </c>
      <c r="N5" s="9" t="s">
        <v>34</v>
      </c>
      <c r="Q5" s="122" t="s">
        <v>148</v>
      </c>
    </row>
    <row r="6" spans="2:19" x14ac:dyDescent="0.25">
      <c r="B6" s="18"/>
      <c r="C6" s="19"/>
      <c r="D6" s="19"/>
      <c r="E6" s="153"/>
      <c r="F6" s="20"/>
      <c r="I6" s="21"/>
      <c r="J6" s="12"/>
      <c r="K6" s="12"/>
      <c r="L6" s="105"/>
      <c r="N6" s="21"/>
      <c r="O6" s="12"/>
      <c r="P6" s="12"/>
      <c r="Q6" s="105"/>
    </row>
    <row r="7" spans="2:19" x14ac:dyDescent="0.25">
      <c r="B7" s="176" t="s">
        <v>175</v>
      </c>
      <c r="C7" s="177"/>
      <c r="D7" s="177"/>
      <c r="E7" s="178"/>
      <c r="F7" s="17"/>
      <c r="G7" s="23"/>
      <c r="H7" s="23"/>
      <c r="I7" s="123" t="s">
        <v>96</v>
      </c>
      <c r="J7" s="110">
        <f>C3</f>
        <v>0</v>
      </c>
      <c r="L7" s="106">
        <f>J7-Commitment!I8</f>
        <v>0</v>
      </c>
      <c r="N7" s="30" t="s">
        <v>59</v>
      </c>
      <c r="O7" s="115">
        <f>C76</f>
        <v>0</v>
      </c>
      <c r="P7" s="116"/>
      <c r="Q7" s="117">
        <f>O7-Commitment!N8</f>
        <v>0</v>
      </c>
    </row>
    <row r="8" spans="2:19" x14ac:dyDescent="0.25">
      <c r="B8" s="27" t="s">
        <v>1</v>
      </c>
      <c r="C8" s="1"/>
      <c r="E8" s="106">
        <f>C8-Commitment!C9</f>
        <v>0</v>
      </c>
      <c r="F8" s="17"/>
      <c r="G8" s="23"/>
      <c r="H8" s="23"/>
      <c r="I8" s="124" t="s">
        <v>97</v>
      </c>
      <c r="J8" s="111"/>
      <c r="L8" s="106">
        <f>J8-Commitment!I9</f>
        <v>0</v>
      </c>
      <c r="N8" s="30" t="s">
        <v>60</v>
      </c>
      <c r="O8" s="115">
        <f>C74+(C65-D64)</f>
        <v>0</v>
      </c>
      <c r="P8" s="116"/>
      <c r="Q8" s="117">
        <f>O8-Commitment!N9</f>
        <v>0</v>
      </c>
      <c r="R8" s="23"/>
      <c r="S8" s="23"/>
    </row>
    <row r="9" spans="2:19" x14ac:dyDescent="0.25">
      <c r="B9" s="27" t="s">
        <v>2</v>
      </c>
      <c r="C9" s="1"/>
      <c r="E9" s="106">
        <f>C9-Commitment!C10</f>
        <v>0</v>
      </c>
      <c r="F9" s="17"/>
      <c r="G9" s="23"/>
      <c r="H9" s="23"/>
      <c r="I9" s="124" t="s">
        <v>98</v>
      </c>
      <c r="J9" s="110">
        <f>C71</f>
        <v>0</v>
      </c>
      <c r="L9" s="106"/>
      <c r="N9" s="30" t="s">
        <v>150</v>
      </c>
      <c r="O9" s="115">
        <f>O7-O8</f>
        <v>0</v>
      </c>
      <c r="P9" s="116"/>
      <c r="Q9" s="117">
        <f>O9-Commitment!N10</f>
        <v>0</v>
      </c>
      <c r="R9" s="23"/>
      <c r="S9" s="23"/>
    </row>
    <row r="10" spans="2:19" x14ac:dyDescent="0.25">
      <c r="B10" s="33" t="s">
        <v>3</v>
      </c>
      <c r="C10" s="1"/>
      <c r="E10" s="106">
        <f>C10-Commitment!C11</f>
        <v>0</v>
      </c>
      <c r="F10" s="17"/>
      <c r="G10" s="23"/>
      <c r="H10" s="23"/>
      <c r="I10" s="124" t="s">
        <v>99</v>
      </c>
      <c r="J10" s="110">
        <f>J7+J8+J9</f>
        <v>0</v>
      </c>
      <c r="L10" s="106">
        <f>J10-Commitment!I10</f>
        <v>0</v>
      </c>
      <c r="N10" s="25"/>
      <c r="O10" s="116"/>
      <c r="P10" s="116"/>
      <c r="Q10" s="118"/>
      <c r="R10" s="23"/>
      <c r="S10" s="23"/>
    </row>
    <row r="11" spans="2:19" x14ac:dyDescent="0.25">
      <c r="B11" s="33" t="s">
        <v>78</v>
      </c>
      <c r="C11" s="1"/>
      <c r="E11" s="106">
        <f>C11-Commitment!C12</f>
        <v>0</v>
      </c>
      <c r="F11" s="34"/>
      <c r="G11" s="23"/>
      <c r="H11" s="23"/>
      <c r="I11" s="125"/>
      <c r="J11" s="73"/>
      <c r="L11" s="106"/>
      <c r="N11" s="30" t="s">
        <v>132</v>
      </c>
      <c r="O11" s="119">
        <f>C77</f>
        <v>0</v>
      </c>
      <c r="P11" s="116"/>
      <c r="Q11" s="117">
        <f>O11-Commitment!N12</f>
        <v>0</v>
      </c>
      <c r="R11" s="23"/>
      <c r="S11" s="23"/>
    </row>
    <row r="12" spans="2:19" x14ac:dyDescent="0.25">
      <c r="B12" s="35" t="s">
        <v>4</v>
      </c>
      <c r="C12" s="1"/>
      <c r="E12" s="106">
        <f>C12-Commitment!C13</f>
        <v>0</v>
      </c>
      <c r="F12" s="36"/>
      <c r="G12" s="23"/>
      <c r="H12" s="23"/>
      <c r="I12" s="124" t="s">
        <v>100</v>
      </c>
      <c r="J12" s="111"/>
      <c r="L12" s="106"/>
      <c r="N12" s="30" t="s">
        <v>181</v>
      </c>
      <c r="O12" s="120"/>
      <c r="P12" s="116"/>
      <c r="Q12" s="117">
        <f>O12-Commitment!N13</f>
        <v>0</v>
      </c>
      <c r="R12" s="23"/>
      <c r="S12" s="23"/>
    </row>
    <row r="13" spans="2:19" x14ac:dyDescent="0.25">
      <c r="B13" s="35" t="s">
        <v>157</v>
      </c>
      <c r="C13" s="1"/>
      <c r="E13" s="106">
        <f>C13-Commitment!C14</f>
        <v>0</v>
      </c>
      <c r="F13" s="17"/>
      <c r="G13" s="23"/>
      <c r="H13" s="23"/>
      <c r="I13" s="124" t="s">
        <v>101</v>
      </c>
      <c r="J13" s="73"/>
      <c r="K13" s="111"/>
      <c r="L13" s="106"/>
      <c r="N13" s="30"/>
      <c r="O13" s="119"/>
      <c r="P13" s="116"/>
      <c r="Q13" s="118"/>
      <c r="R13" s="23"/>
      <c r="S13" s="23"/>
    </row>
    <row r="14" spans="2:19" x14ac:dyDescent="0.25">
      <c r="B14" s="35" t="s">
        <v>164</v>
      </c>
      <c r="C14" s="1"/>
      <c r="E14" s="106">
        <f>C14-Commitment!C15</f>
        <v>0</v>
      </c>
      <c r="F14" s="17"/>
      <c r="G14" s="23"/>
      <c r="H14" s="23"/>
      <c r="I14" s="124" t="s">
        <v>102</v>
      </c>
      <c r="J14" s="110">
        <f>C72</f>
        <v>0</v>
      </c>
      <c r="L14" s="106"/>
      <c r="N14" s="30" t="s">
        <v>128</v>
      </c>
      <c r="O14" s="120"/>
      <c r="P14" s="116"/>
      <c r="Q14" s="118">
        <f>O14-Commitment!N19</f>
        <v>0</v>
      </c>
      <c r="R14" s="23"/>
      <c r="S14" s="23"/>
    </row>
    <row r="15" spans="2:19" x14ac:dyDescent="0.25">
      <c r="B15" s="35" t="s">
        <v>167</v>
      </c>
      <c r="C15" s="1"/>
      <c r="E15" s="106">
        <f>C15-Commitment!C16</f>
        <v>0</v>
      </c>
      <c r="F15" s="40"/>
      <c r="G15" s="23"/>
      <c r="H15" s="23"/>
      <c r="I15" s="124" t="s">
        <v>103</v>
      </c>
      <c r="J15" s="111"/>
      <c r="L15" s="106">
        <f>J15-Commitment!I43</f>
        <v>0</v>
      </c>
      <c r="N15" s="30" t="s">
        <v>129</v>
      </c>
      <c r="O15" s="120"/>
      <c r="P15" s="116"/>
      <c r="Q15" s="118">
        <f>O15-Commitment!N20</f>
        <v>0</v>
      </c>
      <c r="R15" s="23"/>
      <c r="S15" s="23"/>
    </row>
    <row r="16" spans="2:19" x14ac:dyDescent="0.25">
      <c r="B16" s="35" t="s">
        <v>169</v>
      </c>
      <c r="C16" s="1"/>
      <c r="E16" s="106">
        <f>C16-Commitment!C17</f>
        <v>0</v>
      </c>
      <c r="F16" s="17"/>
      <c r="G16" s="23"/>
      <c r="H16" s="23"/>
      <c r="I16" s="125"/>
      <c r="J16" s="73"/>
      <c r="L16" s="106"/>
      <c r="N16" s="30" t="s">
        <v>182</v>
      </c>
      <c r="O16" s="120"/>
      <c r="P16" s="116"/>
      <c r="Q16" s="118">
        <f>O16-Commitment!N21</f>
        <v>0</v>
      </c>
      <c r="R16" s="23"/>
      <c r="S16" s="23"/>
    </row>
    <row r="17" spans="2:21" x14ac:dyDescent="0.25">
      <c r="B17" s="35" t="s">
        <v>174</v>
      </c>
      <c r="C17" s="1"/>
      <c r="E17" s="106">
        <f>C17-Commitment!C18</f>
        <v>0</v>
      </c>
      <c r="F17" s="17"/>
      <c r="G17" s="23"/>
      <c r="H17" s="23"/>
      <c r="I17" s="124" t="s">
        <v>104</v>
      </c>
      <c r="J17" s="112">
        <f>J10-J12-J14-J15</f>
        <v>0</v>
      </c>
      <c r="K17" s="126"/>
      <c r="L17" s="106"/>
      <c r="N17" s="30"/>
      <c r="O17" s="119"/>
      <c r="P17" s="116"/>
      <c r="Q17" s="118"/>
      <c r="R17" s="23"/>
      <c r="S17" s="23"/>
    </row>
    <row r="18" spans="2:21" x14ac:dyDescent="0.25">
      <c r="B18" s="37" t="s">
        <v>5</v>
      </c>
      <c r="C18" s="154">
        <f>SUM(C8:C17)</f>
        <v>0</v>
      </c>
      <c r="E18" s="106">
        <f>C18-Commitment!C19</f>
        <v>0</v>
      </c>
      <c r="F18" s="17"/>
      <c r="G18" s="23"/>
      <c r="H18" s="23"/>
      <c r="I18" s="127" t="s">
        <v>105</v>
      </c>
      <c r="J18" s="111"/>
      <c r="L18" s="106"/>
      <c r="N18" s="30" t="s">
        <v>180</v>
      </c>
      <c r="O18" s="120"/>
      <c r="P18" s="116"/>
      <c r="Q18" s="118">
        <f>O18-Commitment!N30</f>
        <v>0</v>
      </c>
      <c r="R18" s="23"/>
      <c r="S18" s="23"/>
    </row>
    <row r="19" spans="2:21" x14ac:dyDescent="0.25">
      <c r="B19" s="191"/>
      <c r="C19" s="192"/>
      <c r="D19" s="192"/>
      <c r="E19" s="193"/>
      <c r="F19" s="17"/>
      <c r="G19" s="23"/>
      <c r="H19" s="23"/>
      <c r="I19" s="128" t="s">
        <v>106</v>
      </c>
      <c r="J19" s="113">
        <f>J17-J18</f>
        <v>0</v>
      </c>
      <c r="L19" s="106">
        <f>J19-Commitment!I37</f>
        <v>0</v>
      </c>
      <c r="N19" s="30"/>
      <c r="O19" s="119"/>
      <c r="P19" s="116"/>
      <c r="Q19" s="118"/>
      <c r="R19" s="23"/>
      <c r="S19" s="23"/>
    </row>
    <row r="20" spans="2:21" x14ac:dyDescent="0.25">
      <c r="B20" s="181" t="s">
        <v>176</v>
      </c>
      <c r="C20" s="182"/>
      <c r="D20" s="182"/>
      <c r="E20" s="184"/>
      <c r="F20" s="17"/>
      <c r="G20" s="23"/>
      <c r="H20" s="23"/>
      <c r="I20" s="125"/>
      <c r="J20" s="73"/>
      <c r="L20" s="106"/>
      <c r="N20" s="30" t="s">
        <v>130</v>
      </c>
      <c r="O20" s="119">
        <f>O12+O14+O15+O16+O18</f>
        <v>0</v>
      </c>
      <c r="P20" s="116"/>
      <c r="Q20" s="118"/>
      <c r="R20" s="23"/>
      <c r="S20" s="23"/>
    </row>
    <row r="21" spans="2:21" x14ac:dyDescent="0.25">
      <c r="B21" s="27" t="s">
        <v>162</v>
      </c>
      <c r="C21" s="1"/>
      <c r="D21" s="155"/>
      <c r="E21" s="106">
        <f>C21-Commitment!C22</f>
        <v>0</v>
      </c>
      <c r="F21" s="17"/>
      <c r="G21" s="23"/>
      <c r="H21" s="41" t="e">
        <f>PMT(J21/12,J23*12,-1)</f>
        <v>#NUM!</v>
      </c>
      <c r="I21" s="124" t="s">
        <v>107</v>
      </c>
      <c r="J21" s="95"/>
      <c r="L21" s="106"/>
      <c r="N21" s="30" t="s">
        <v>131</v>
      </c>
      <c r="O21" s="119">
        <f>O9-O20</f>
        <v>0</v>
      </c>
      <c r="P21" s="116"/>
      <c r="Q21" s="118"/>
      <c r="R21" s="23"/>
      <c r="S21" s="23"/>
    </row>
    <row r="22" spans="2:21" x14ac:dyDescent="0.25">
      <c r="B22" s="27" t="s">
        <v>17</v>
      </c>
      <c r="C22" s="1"/>
      <c r="D22" s="155"/>
      <c r="E22" s="106">
        <f>C22-Commitment!C23</f>
        <v>0</v>
      </c>
      <c r="F22" s="17"/>
      <c r="G22" s="23"/>
      <c r="H22" s="41">
        <f>J22/12</f>
        <v>0</v>
      </c>
      <c r="I22" s="124" t="s">
        <v>108</v>
      </c>
      <c r="J22" s="95"/>
      <c r="K22" s="114"/>
      <c r="L22" s="106"/>
      <c r="N22" s="134" t="str">
        <f>IF(AND(O21&gt;-1,O21&lt;1),"","Error, Construction Period Sources/Uses Don't Balance!")</f>
        <v/>
      </c>
      <c r="O22" s="119"/>
      <c r="P22" s="116"/>
      <c r="Q22" s="118"/>
      <c r="R22" s="23"/>
      <c r="S22" s="23"/>
    </row>
    <row r="23" spans="2:21" x14ac:dyDescent="0.25">
      <c r="B23" s="27" t="s">
        <v>154</v>
      </c>
      <c r="C23" s="1"/>
      <c r="D23" s="155"/>
      <c r="E23" s="106">
        <f>C23-Commitment!C24</f>
        <v>0</v>
      </c>
      <c r="F23" s="17"/>
      <c r="G23" s="23"/>
      <c r="H23" s="41" t="e">
        <f>SUM(H21:H22)</f>
        <v>#NUM!</v>
      </c>
      <c r="I23" s="124" t="s">
        <v>109</v>
      </c>
      <c r="J23" s="96"/>
      <c r="L23" s="106"/>
      <c r="N23" s="131" t="s">
        <v>141</v>
      </c>
      <c r="O23" s="116"/>
      <c r="P23" s="116"/>
      <c r="Q23" s="118"/>
      <c r="R23" s="23"/>
      <c r="S23" s="23"/>
    </row>
    <row r="24" spans="2:21" x14ac:dyDescent="0.25">
      <c r="B24" s="27" t="s">
        <v>163</v>
      </c>
      <c r="C24" s="1"/>
      <c r="D24" s="155"/>
      <c r="E24" s="106">
        <f>C24-Commitment!C25</f>
        <v>0</v>
      </c>
      <c r="F24" s="17"/>
      <c r="G24" s="23"/>
      <c r="H24" s="23"/>
      <c r="I24" s="124" t="s">
        <v>110</v>
      </c>
      <c r="J24" s="112" t="e">
        <f>J15*H21</f>
        <v>#NUM!</v>
      </c>
      <c r="L24" s="106"/>
      <c r="N24" s="30" t="s">
        <v>139</v>
      </c>
      <c r="O24" s="119">
        <f>C77</f>
        <v>0</v>
      </c>
      <c r="P24" s="116"/>
      <c r="Q24" s="118">
        <f>O24-Commitment!N27</f>
        <v>0</v>
      </c>
      <c r="R24" s="23"/>
      <c r="S24" s="23"/>
    </row>
    <row r="25" spans="2:21" x14ac:dyDescent="0.25">
      <c r="B25" s="37" t="s">
        <v>177</v>
      </c>
      <c r="C25" s="154">
        <f>SUM(C21:C24)</f>
        <v>0</v>
      </c>
      <c r="D25" s="155"/>
      <c r="E25" s="106">
        <f>C25-Commitment!C26</f>
        <v>0</v>
      </c>
      <c r="F25" s="17"/>
      <c r="G25" s="23"/>
      <c r="H25" s="23"/>
      <c r="I25" s="124" t="s">
        <v>111</v>
      </c>
      <c r="J25" s="112">
        <f>IF(ISBLANK(K22),H22*J15,K22)</f>
        <v>0</v>
      </c>
      <c r="L25" s="109"/>
      <c r="N25" s="30" t="s">
        <v>134</v>
      </c>
      <c r="O25" s="119">
        <f>J19</f>
        <v>0</v>
      </c>
      <c r="P25" s="116"/>
      <c r="Q25" s="118">
        <f>O25-Commitment!N28</f>
        <v>0</v>
      </c>
      <c r="R25" s="23"/>
      <c r="S25" s="23"/>
      <c r="U25" s="99"/>
    </row>
    <row r="26" spans="2:21" x14ac:dyDescent="0.25">
      <c r="B26" s="191"/>
      <c r="C26" s="192"/>
      <c r="D26" s="192"/>
      <c r="E26" s="193"/>
      <c r="F26" s="17"/>
      <c r="G26" s="23"/>
      <c r="H26" s="23"/>
      <c r="I26" s="125"/>
      <c r="J26" s="73"/>
      <c r="L26" s="109"/>
      <c r="N26" s="30" t="s">
        <v>183</v>
      </c>
      <c r="O26" s="119">
        <f>O18-O24-O25</f>
        <v>0</v>
      </c>
      <c r="P26" s="116"/>
      <c r="Q26" s="118">
        <f>O26-Commitment!N29</f>
        <v>0</v>
      </c>
      <c r="R26" s="23"/>
      <c r="S26" s="23"/>
    </row>
    <row r="27" spans="2:21" x14ac:dyDescent="0.25">
      <c r="B27" s="181" t="s">
        <v>178</v>
      </c>
      <c r="C27" s="182"/>
      <c r="D27" s="182"/>
      <c r="E27" s="184"/>
      <c r="F27" s="17"/>
      <c r="G27" s="23"/>
      <c r="H27" s="23"/>
      <c r="I27" s="27" t="s">
        <v>47</v>
      </c>
      <c r="J27" s="111"/>
      <c r="L27" s="106">
        <f>J27-Commitment!I23</f>
        <v>0</v>
      </c>
      <c r="N27" s="25"/>
      <c r="O27" s="116"/>
      <c r="P27" s="116"/>
      <c r="Q27" s="118"/>
      <c r="R27" s="23"/>
      <c r="S27" s="23"/>
    </row>
    <row r="28" spans="2:21" x14ac:dyDescent="0.25">
      <c r="B28" s="27" t="s">
        <v>156</v>
      </c>
      <c r="C28" s="1"/>
      <c r="D28" s="155"/>
      <c r="E28" s="106">
        <f>C28-Commitment!C29</f>
        <v>0</v>
      </c>
      <c r="F28" s="51"/>
      <c r="G28" s="23"/>
      <c r="H28" s="23"/>
      <c r="I28" s="27" t="s">
        <v>187</v>
      </c>
      <c r="J28" s="111"/>
      <c r="L28" s="106">
        <f>J28-Commitment!I24</f>
        <v>0</v>
      </c>
      <c r="N28" s="131" t="s">
        <v>142</v>
      </c>
      <c r="O28" s="116"/>
      <c r="P28" s="116"/>
      <c r="Q28" s="118"/>
      <c r="R28" s="23"/>
      <c r="S28" s="23"/>
    </row>
    <row r="29" spans="2:21" x14ac:dyDescent="0.25">
      <c r="B29" s="27" t="s">
        <v>159</v>
      </c>
      <c r="C29" s="1"/>
      <c r="D29" s="155"/>
      <c r="E29" s="106">
        <f>C29-Commitment!C30</f>
        <v>0</v>
      </c>
      <c r="F29" s="17"/>
      <c r="G29" s="23"/>
      <c r="H29" s="23"/>
      <c r="I29" s="27" t="s">
        <v>188</v>
      </c>
      <c r="J29" s="111"/>
      <c r="L29" s="106">
        <f>J30-Commitment!I27</f>
        <v>0</v>
      </c>
      <c r="N29" s="30" t="s">
        <v>143</v>
      </c>
      <c r="O29" s="119">
        <f>O14</f>
        <v>0</v>
      </c>
      <c r="P29" s="116"/>
      <c r="Q29" s="118"/>
      <c r="R29" s="23"/>
      <c r="S29" s="23"/>
    </row>
    <row r="30" spans="2:21" x14ac:dyDescent="0.25">
      <c r="B30" s="27" t="s">
        <v>160</v>
      </c>
      <c r="C30" s="1"/>
      <c r="D30" s="155"/>
      <c r="E30" s="106">
        <f>C30-Commitment!C31</f>
        <v>0</v>
      </c>
      <c r="F30" s="17"/>
      <c r="G30" s="23"/>
      <c r="H30" s="23"/>
      <c r="I30" s="27" t="s">
        <v>51</v>
      </c>
      <c r="J30" s="112">
        <f>((J27+J28+J29)/12)</f>
        <v>0</v>
      </c>
      <c r="L30" s="109"/>
      <c r="N30" s="30" t="s">
        <v>144</v>
      </c>
      <c r="O30" s="119">
        <f>C63-D64</f>
        <v>0</v>
      </c>
      <c r="P30" s="116"/>
      <c r="Q30" s="118"/>
      <c r="R30" s="23"/>
      <c r="S30" s="23"/>
    </row>
    <row r="31" spans="2:21" x14ac:dyDescent="0.25">
      <c r="B31" s="37" t="s">
        <v>161</v>
      </c>
      <c r="C31" s="154">
        <f>SUM(C28:C30)</f>
        <v>0</v>
      </c>
      <c r="D31" s="155"/>
      <c r="E31" s="106">
        <f>C31-Commitment!C32</f>
        <v>0</v>
      </c>
      <c r="F31" s="53"/>
      <c r="G31" s="23"/>
      <c r="H31" s="23"/>
      <c r="I31" s="125"/>
      <c r="J31" s="73"/>
      <c r="L31" s="109"/>
      <c r="N31" s="67" t="s">
        <v>145</v>
      </c>
      <c r="O31" s="132">
        <f>O29+O30</f>
        <v>0</v>
      </c>
      <c r="P31" s="133"/>
      <c r="Q31" s="140"/>
      <c r="R31" s="23"/>
      <c r="S31" s="23"/>
    </row>
    <row r="32" spans="2:21" x14ac:dyDescent="0.25">
      <c r="B32" s="191"/>
      <c r="C32" s="192"/>
      <c r="D32" s="192"/>
      <c r="E32" s="193"/>
      <c r="F32" s="17"/>
      <c r="G32" s="23"/>
      <c r="H32" s="23"/>
      <c r="I32" s="124" t="s">
        <v>116</v>
      </c>
      <c r="J32" s="112" t="e">
        <f>J24+J25+J30</f>
        <v>#NUM!</v>
      </c>
      <c r="L32" s="109"/>
      <c r="P32" s="116"/>
      <c r="Q32" s="119"/>
      <c r="R32" s="23"/>
      <c r="S32" s="23"/>
    </row>
    <row r="33" spans="2:21" x14ac:dyDescent="0.25">
      <c r="B33" s="181" t="s">
        <v>83</v>
      </c>
      <c r="C33" s="182"/>
      <c r="D33" s="182"/>
      <c r="E33" s="184"/>
      <c r="F33" s="17"/>
      <c r="G33" s="23"/>
      <c r="H33" s="23"/>
      <c r="I33" s="124"/>
      <c r="J33" s="165"/>
      <c r="L33" s="109"/>
      <c r="P33" s="119"/>
      <c r="Q33" s="119"/>
      <c r="R33" s="23"/>
      <c r="S33" s="23"/>
      <c r="U33" s="98"/>
    </row>
    <row r="34" spans="2:21" x14ac:dyDescent="0.25">
      <c r="B34" s="27" t="s">
        <v>19</v>
      </c>
      <c r="C34" s="1"/>
      <c r="D34" s="155"/>
      <c r="E34" s="106">
        <f>C34-Commitment!C35</f>
        <v>0</v>
      </c>
      <c r="F34" s="17"/>
      <c r="G34" s="23"/>
      <c r="H34" s="23"/>
      <c r="I34" s="127" t="s">
        <v>186</v>
      </c>
      <c r="J34" s="111"/>
      <c r="L34" s="109"/>
      <c r="N34" s="39"/>
      <c r="O34" s="119"/>
      <c r="P34" s="119"/>
      <c r="Q34" s="119"/>
      <c r="R34" s="23"/>
      <c r="S34" s="23"/>
    </row>
    <row r="35" spans="2:21" x14ac:dyDescent="0.25">
      <c r="B35" s="33" t="s">
        <v>20</v>
      </c>
      <c r="C35" s="1"/>
      <c r="D35" s="155"/>
      <c r="E35" s="106">
        <f>C35-Commitment!C36</f>
        <v>0</v>
      </c>
      <c r="F35" s="55"/>
      <c r="G35" s="23"/>
      <c r="H35" s="23"/>
      <c r="I35" s="127" t="s">
        <v>189</v>
      </c>
      <c r="J35" s="166">
        <f>J30+J34</f>
        <v>0</v>
      </c>
      <c r="L35" s="109"/>
      <c r="O35" s="116"/>
      <c r="P35" s="119"/>
      <c r="Q35" s="119"/>
      <c r="R35" s="23"/>
      <c r="S35" s="23"/>
    </row>
    <row r="36" spans="2:21" x14ac:dyDescent="0.25">
      <c r="B36" s="33" t="s">
        <v>21</v>
      </c>
      <c r="C36" s="1"/>
      <c r="D36" s="155"/>
      <c r="E36" s="106">
        <f>C36-Commitment!C37</f>
        <v>0</v>
      </c>
      <c r="F36" s="57"/>
      <c r="G36" s="23"/>
      <c r="H36" s="23"/>
      <c r="I36" s="125"/>
      <c r="J36" s="168"/>
      <c r="L36" s="109"/>
      <c r="O36" s="116"/>
      <c r="P36" s="119"/>
      <c r="Q36" s="119"/>
      <c r="R36" s="23"/>
      <c r="S36" s="23"/>
    </row>
    <row r="37" spans="2:21" x14ac:dyDescent="0.25">
      <c r="B37" s="33" t="s">
        <v>22</v>
      </c>
      <c r="C37" s="1"/>
      <c r="D37" s="155"/>
      <c r="E37" s="106">
        <f>C37-Commitment!C38</f>
        <v>0</v>
      </c>
      <c r="F37" s="53"/>
      <c r="G37" s="23"/>
      <c r="I37" s="124" t="s">
        <v>117</v>
      </c>
      <c r="J37" s="167"/>
      <c r="L37" s="109"/>
      <c r="O37" s="116"/>
      <c r="P37" s="119"/>
      <c r="Q37" s="119"/>
      <c r="R37" s="23"/>
      <c r="S37" s="23"/>
    </row>
    <row r="38" spans="2:21" x14ac:dyDescent="0.25">
      <c r="B38" s="33" t="s">
        <v>23</v>
      </c>
      <c r="C38" s="1"/>
      <c r="D38" s="155"/>
      <c r="E38" s="106">
        <f>C38-Commitment!C39</f>
        <v>0</v>
      </c>
      <c r="F38" s="53"/>
      <c r="G38" s="23"/>
      <c r="I38" s="124" t="s">
        <v>118</v>
      </c>
      <c r="J38" s="111"/>
      <c r="L38" s="109"/>
      <c r="O38" s="116"/>
      <c r="P38" s="119"/>
      <c r="Q38" s="119"/>
      <c r="R38" s="23"/>
      <c r="S38" s="23"/>
    </row>
    <row r="39" spans="2:21" x14ac:dyDescent="0.25">
      <c r="B39" s="33" t="s">
        <v>88</v>
      </c>
      <c r="C39" s="1"/>
      <c r="D39" s="155"/>
      <c r="E39" s="106">
        <f>C39-Commitment!C40</f>
        <v>0</v>
      </c>
      <c r="F39" s="53"/>
      <c r="G39" s="23"/>
      <c r="H39" s="23"/>
      <c r="I39" s="125"/>
      <c r="J39" s="73"/>
      <c r="L39" s="109"/>
      <c r="O39" s="116"/>
      <c r="P39" s="119"/>
      <c r="Q39" s="119"/>
      <c r="R39" s="23"/>
      <c r="S39" s="23"/>
    </row>
    <row r="40" spans="2:21" x14ac:dyDescent="0.25">
      <c r="B40" s="33" t="s">
        <v>24</v>
      </c>
      <c r="C40" s="1"/>
      <c r="D40" s="155"/>
      <c r="E40" s="106">
        <f>C40-Commitment!C41</f>
        <v>0</v>
      </c>
      <c r="F40" s="53"/>
      <c r="G40" s="23"/>
      <c r="H40" s="23"/>
      <c r="I40" s="124" t="s">
        <v>123</v>
      </c>
      <c r="J40" s="97" t="e">
        <f>J32/(J37/12)</f>
        <v>#NUM!</v>
      </c>
      <c r="L40" s="109"/>
      <c r="O40" s="116"/>
      <c r="P40" s="119"/>
      <c r="Q40" s="119"/>
      <c r="R40" s="23"/>
      <c r="S40" s="23"/>
    </row>
    <row r="41" spans="2:21" x14ac:dyDescent="0.25">
      <c r="B41" s="33" t="s">
        <v>166</v>
      </c>
      <c r="C41" s="1"/>
      <c r="D41" s="155"/>
      <c r="E41" s="106">
        <f>C41-Commitment!C42</f>
        <v>0</v>
      </c>
      <c r="F41" s="17"/>
      <c r="G41" s="23"/>
      <c r="H41" s="23"/>
      <c r="I41" s="124" t="e">
        <f>IF(J41&gt;43%,"Total Debt Ratio EXCEEDS 41% Cap!","Total Debt Ratio")</f>
        <v>#NUM!</v>
      </c>
      <c r="J41" s="97" t="e">
        <f>(J38+J32)/(J37/12)</f>
        <v>#NUM!</v>
      </c>
      <c r="L41" s="109"/>
      <c r="O41" s="116"/>
      <c r="P41" s="119"/>
      <c r="Q41" s="119"/>
      <c r="R41" s="23"/>
      <c r="S41" s="23"/>
    </row>
    <row r="42" spans="2:21" x14ac:dyDescent="0.25">
      <c r="B42" s="37" t="s">
        <v>25</v>
      </c>
      <c r="C42" s="156">
        <f>SUM(C34:C41)</f>
        <v>0</v>
      </c>
      <c r="D42" s="155"/>
      <c r="E42" s="106">
        <f>C42-Commitment!C42</f>
        <v>0</v>
      </c>
      <c r="F42" s="17"/>
      <c r="G42" s="23"/>
      <c r="H42" s="23"/>
      <c r="I42" s="124" t="s">
        <v>119</v>
      </c>
      <c r="J42" s="97" t="e">
        <f>J15/J7</f>
        <v>#DIV/0!</v>
      </c>
      <c r="K42" s="100" t="e">
        <f>J43/C3</f>
        <v>#DIV/0!</v>
      </c>
      <c r="L42" s="138"/>
      <c r="O42" s="116"/>
      <c r="P42" s="119"/>
      <c r="Q42" s="119"/>
      <c r="R42" s="23"/>
      <c r="S42" s="23"/>
    </row>
    <row r="43" spans="2:21" x14ac:dyDescent="0.25">
      <c r="B43" s="179"/>
      <c r="C43" s="179"/>
      <c r="D43" s="179"/>
      <c r="E43" s="179"/>
      <c r="F43" s="17"/>
      <c r="G43" s="23"/>
      <c r="I43" s="124" t="s">
        <v>124</v>
      </c>
      <c r="J43" s="112">
        <f>J12+K13</f>
        <v>0</v>
      </c>
      <c r="L43" s="109"/>
      <c r="P43" s="23"/>
      <c r="Q43" s="23"/>
      <c r="R43" s="23"/>
      <c r="S43" s="23"/>
    </row>
    <row r="44" spans="2:21" x14ac:dyDescent="0.25">
      <c r="B44" s="181" t="s">
        <v>82</v>
      </c>
      <c r="C44" s="182"/>
      <c r="D44" s="182"/>
      <c r="E44" s="184"/>
      <c r="F44" s="17"/>
      <c r="G44" s="23"/>
      <c r="H44" s="23"/>
      <c r="I44" s="125"/>
      <c r="J44" s="94"/>
      <c r="L44" s="109"/>
      <c r="P44" s="23"/>
      <c r="Q44" s="23"/>
      <c r="R44" s="23"/>
      <c r="S44" s="23"/>
    </row>
    <row r="45" spans="2:21" x14ac:dyDescent="0.25">
      <c r="B45" s="27" t="s">
        <v>6</v>
      </c>
      <c r="C45" s="8"/>
      <c r="E45" s="106">
        <f>C45-Commitment!C46</f>
        <v>0</v>
      </c>
      <c r="F45" s="63"/>
      <c r="G45" s="23"/>
      <c r="H45" s="23"/>
      <c r="I45" s="124" t="s">
        <v>120</v>
      </c>
      <c r="J45" s="111"/>
      <c r="L45" s="109"/>
      <c r="P45" s="23"/>
      <c r="Q45" s="23"/>
      <c r="R45" s="23"/>
      <c r="S45" s="23"/>
    </row>
    <row r="46" spans="2:21" x14ac:dyDescent="0.25">
      <c r="B46" s="33" t="s">
        <v>7</v>
      </c>
      <c r="C46" s="1"/>
      <c r="E46" s="106">
        <f>C46-Commitment!C47</f>
        <v>0</v>
      </c>
      <c r="F46" s="17"/>
      <c r="G46" s="23"/>
      <c r="H46" s="23"/>
      <c r="I46" s="124" t="s">
        <v>121</v>
      </c>
      <c r="J46" s="112">
        <f>J12</f>
        <v>0</v>
      </c>
      <c r="L46" s="109"/>
      <c r="P46" s="23"/>
      <c r="Q46" s="23"/>
      <c r="R46" s="23"/>
      <c r="S46" s="23"/>
    </row>
    <row r="47" spans="2:21" x14ac:dyDescent="0.25">
      <c r="B47" s="37" t="s">
        <v>8</v>
      </c>
      <c r="C47" s="154">
        <f>SUM(C45:C46)</f>
        <v>0</v>
      </c>
      <c r="E47" s="106">
        <f>C47-Commitment!C48</f>
        <v>0</v>
      </c>
      <c r="F47" s="17"/>
      <c r="G47" s="23"/>
      <c r="H47" s="23"/>
      <c r="I47" s="124" t="s">
        <v>122</v>
      </c>
      <c r="J47" s="112">
        <f>J45-J46</f>
        <v>0</v>
      </c>
      <c r="K47" s="130"/>
      <c r="L47" s="139"/>
      <c r="P47" s="23"/>
      <c r="Q47" s="23"/>
      <c r="R47" s="23"/>
      <c r="S47" s="23"/>
    </row>
    <row r="48" spans="2:21" x14ac:dyDescent="0.25">
      <c r="B48" s="179"/>
      <c r="C48" s="179"/>
      <c r="D48" s="179"/>
      <c r="E48" s="179"/>
      <c r="F48" s="65"/>
      <c r="G48" s="23"/>
      <c r="H48" s="23"/>
      <c r="I48" s="129" t="s">
        <v>125</v>
      </c>
      <c r="J48" s="101" t="e">
        <f>J47/J32</f>
        <v>#NUM!</v>
      </c>
      <c r="P48" s="23"/>
      <c r="Q48" s="23"/>
      <c r="R48" s="23"/>
      <c r="S48" s="23"/>
    </row>
    <row r="49" spans="2:19" x14ac:dyDescent="0.25">
      <c r="B49" s="181" t="s">
        <v>81</v>
      </c>
      <c r="C49" s="182"/>
      <c r="D49" s="182"/>
      <c r="E49" s="184"/>
      <c r="F49" s="65"/>
      <c r="G49" s="23"/>
      <c r="H49" s="23"/>
      <c r="I49" s="23"/>
      <c r="J49" s="23"/>
      <c r="P49" s="23"/>
      <c r="Q49" s="23"/>
      <c r="R49" s="23"/>
      <c r="S49" s="23"/>
    </row>
    <row r="50" spans="2:19" x14ac:dyDescent="0.25">
      <c r="B50" s="27" t="s">
        <v>9</v>
      </c>
      <c r="C50" s="2"/>
      <c r="E50" s="106">
        <f>C50-Commitment!C51</f>
        <v>0</v>
      </c>
      <c r="F50" s="65"/>
      <c r="G50" s="23"/>
      <c r="H50" s="23"/>
      <c r="I50" s="23"/>
      <c r="J50" s="23"/>
      <c r="P50" s="23"/>
      <c r="Q50" s="23"/>
      <c r="R50" s="23"/>
      <c r="S50" s="23"/>
    </row>
    <row r="51" spans="2:19" x14ac:dyDescent="0.25">
      <c r="B51" s="27" t="s">
        <v>10</v>
      </c>
      <c r="C51" s="2"/>
      <c r="E51" s="106">
        <f>C51-Commitment!C52</f>
        <v>0</v>
      </c>
      <c r="F51" s="17"/>
      <c r="G51" s="23"/>
      <c r="H51" s="23"/>
      <c r="I51" s="23"/>
      <c r="J51" s="23"/>
      <c r="P51" s="23"/>
      <c r="Q51" s="23"/>
      <c r="R51" s="23"/>
      <c r="S51" s="23"/>
    </row>
    <row r="52" spans="2:19" x14ac:dyDescent="0.25">
      <c r="B52" s="33" t="s">
        <v>11</v>
      </c>
      <c r="C52" s="2"/>
      <c r="E52" s="106">
        <f>C52-Commitment!C53</f>
        <v>0</v>
      </c>
      <c r="F52" s="17"/>
      <c r="G52" s="23"/>
      <c r="H52" s="23"/>
      <c r="I52" s="23"/>
      <c r="J52" s="23"/>
      <c r="P52" s="23"/>
      <c r="Q52" s="23"/>
      <c r="R52" s="23"/>
      <c r="S52" s="23"/>
    </row>
    <row r="53" spans="2:19" x14ac:dyDescent="0.25">
      <c r="B53" s="33" t="s">
        <v>12</v>
      </c>
      <c r="C53" s="2"/>
      <c r="E53" s="106">
        <f>C53-Commitment!C54</f>
        <v>0</v>
      </c>
      <c r="F53" s="17"/>
      <c r="G53" s="23"/>
      <c r="H53" s="23"/>
      <c r="I53" s="23"/>
      <c r="J53" s="23"/>
      <c r="P53" s="23"/>
      <c r="Q53" s="23"/>
      <c r="R53" s="23"/>
      <c r="S53" s="23"/>
    </row>
    <row r="54" spans="2:19" x14ac:dyDescent="0.25">
      <c r="B54" s="27" t="s">
        <v>13</v>
      </c>
      <c r="C54" s="2"/>
      <c r="E54" s="106">
        <f>C54-Commitment!C55</f>
        <v>0</v>
      </c>
      <c r="F54" s="17"/>
      <c r="G54" s="23"/>
      <c r="H54" s="23"/>
      <c r="I54" s="23"/>
      <c r="J54" s="23"/>
      <c r="P54" s="23"/>
      <c r="Q54" s="23"/>
      <c r="R54" s="23"/>
      <c r="S54" s="23"/>
    </row>
    <row r="55" spans="2:19" x14ac:dyDescent="0.25">
      <c r="B55" s="27" t="s">
        <v>14</v>
      </c>
      <c r="C55" s="2"/>
      <c r="E55" s="106">
        <f>C55-Commitment!C56</f>
        <v>0</v>
      </c>
      <c r="F55" s="17"/>
      <c r="G55" s="23"/>
      <c r="H55" s="23"/>
      <c r="I55" s="23"/>
      <c r="J55" s="23"/>
      <c r="P55" s="23"/>
      <c r="Q55" s="23"/>
      <c r="R55" s="23"/>
      <c r="S55" s="23"/>
    </row>
    <row r="56" spans="2:19" x14ac:dyDescent="0.25">
      <c r="B56" s="27" t="s">
        <v>15</v>
      </c>
      <c r="C56" s="2"/>
      <c r="E56" s="106">
        <f>C56-Commitment!C57</f>
        <v>0</v>
      </c>
      <c r="F56" s="48"/>
      <c r="G56" s="23"/>
      <c r="H56" s="23"/>
      <c r="I56" s="23"/>
      <c r="J56" s="23"/>
      <c r="P56" s="23"/>
      <c r="Q56" s="23"/>
      <c r="R56" s="23"/>
      <c r="S56" s="23"/>
    </row>
    <row r="57" spans="2:19" x14ac:dyDescent="0.25">
      <c r="B57" s="27" t="s">
        <v>76</v>
      </c>
      <c r="C57" s="2"/>
      <c r="E57" s="106">
        <f>C57-Commitment!C58</f>
        <v>0</v>
      </c>
      <c r="F57" s="48"/>
      <c r="G57" s="23"/>
      <c r="H57" s="23"/>
      <c r="I57" s="23"/>
      <c r="J57" s="23"/>
      <c r="P57" s="23"/>
      <c r="Q57" s="23"/>
      <c r="R57" s="23"/>
      <c r="S57" s="23"/>
    </row>
    <row r="58" spans="2:19" x14ac:dyDescent="0.25">
      <c r="B58" s="37" t="s">
        <v>16</v>
      </c>
      <c r="C58" s="50">
        <f>SUM(C50:C57)</f>
        <v>0</v>
      </c>
      <c r="E58" s="106">
        <f>C58-Commitment!C60</f>
        <v>0</v>
      </c>
      <c r="F58" s="17"/>
      <c r="G58" s="23"/>
      <c r="H58" s="23"/>
      <c r="I58" s="23"/>
      <c r="J58" s="23"/>
      <c r="P58" s="23"/>
      <c r="Q58" s="23"/>
      <c r="R58" s="23"/>
      <c r="S58" s="23"/>
    </row>
    <row r="59" spans="2:19" x14ac:dyDescent="0.25">
      <c r="B59" s="179"/>
      <c r="C59" s="179"/>
      <c r="D59" s="179"/>
      <c r="E59" s="179"/>
      <c r="F59" s="20"/>
      <c r="G59" s="23"/>
      <c r="H59" s="23"/>
      <c r="I59" s="23"/>
      <c r="J59" s="23"/>
      <c r="P59" s="23"/>
      <c r="Q59" s="23"/>
      <c r="R59" s="23"/>
      <c r="S59" s="23"/>
    </row>
    <row r="60" spans="2:19" x14ac:dyDescent="0.25">
      <c r="B60" s="181" t="s">
        <v>26</v>
      </c>
      <c r="C60" s="182"/>
      <c r="D60" s="182"/>
      <c r="E60" s="184"/>
      <c r="F60" s="17"/>
      <c r="G60" s="23"/>
      <c r="H60" s="23"/>
      <c r="I60" s="23"/>
      <c r="J60" s="23"/>
      <c r="N60" s="23"/>
      <c r="O60" s="23"/>
      <c r="P60" s="23"/>
      <c r="Q60" s="23"/>
      <c r="R60" s="23"/>
      <c r="S60" s="23"/>
    </row>
    <row r="61" spans="2:19" x14ac:dyDescent="0.25">
      <c r="B61" s="27" t="s">
        <v>27</v>
      </c>
      <c r="C61" s="61">
        <f>C18+C47+C42+C31+C25+C58</f>
        <v>0</v>
      </c>
      <c r="E61" s="106"/>
      <c r="F61" s="17"/>
      <c r="G61" s="23"/>
      <c r="H61" s="23"/>
      <c r="I61" s="23"/>
      <c r="J61" s="23"/>
      <c r="N61" s="23"/>
      <c r="O61" s="23"/>
      <c r="P61" s="23"/>
      <c r="Q61" s="23"/>
      <c r="R61" s="23"/>
      <c r="S61" s="23"/>
    </row>
    <row r="62" spans="2:19" x14ac:dyDescent="0.25">
      <c r="B62" s="27" t="s">
        <v>28</v>
      </c>
      <c r="C62" s="61">
        <f>C61*D62</f>
        <v>0</v>
      </c>
      <c r="D62" s="3">
        <v>0.15</v>
      </c>
      <c r="E62" s="106"/>
      <c r="F62" s="17"/>
      <c r="G62" s="23"/>
      <c r="H62" s="23"/>
      <c r="I62" s="23"/>
      <c r="J62" s="23"/>
      <c r="N62" s="23"/>
      <c r="O62" s="23"/>
      <c r="P62" s="23"/>
      <c r="Q62" s="23"/>
      <c r="R62" s="23"/>
      <c r="S62" s="23"/>
    </row>
    <row r="63" spans="2:19" x14ac:dyDescent="0.25">
      <c r="B63" s="27" t="s">
        <v>29</v>
      </c>
      <c r="C63" s="1"/>
      <c r="D63" s="102">
        <f>C63-Commitment!C64</f>
        <v>0</v>
      </c>
      <c r="E63" s="106"/>
      <c r="N63" s="23"/>
      <c r="O63" s="23"/>
      <c r="P63" s="23"/>
      <c r="Q63" s="23"/>
      <c r="R63" s="23"/>
      <c r="S63" s="23"/>
    </row>
    <row r="64" spans="2:19" x14ac:dyDescent="0.25">
      <c r="B64" s="27" t="s">
        <v>68</v>
      </c>
      <c r="D64" s="2"/>
      <c r="E64" s="107"/>
      <c r="N64" s="23"/>
      <c r="O64" s="23"/>
      <c r="P64" s="23"/>
      <c r="Q64" s="23"/>
      <c r="R64" s="23"/>
      <c r="S64" s="23"/>
    </row>
    <row r="65" spans="2:19" x14ac:dyDescent="0.25">
      <c r="B65" s="37" t="s">
        <v>69</v>
      </c>
      <c r="C65" s="154">
        <f>C63</f>
        <v>0</v>
      </c>
      <c r="D65" s="17"/>
      <c r="E65" s="108"/>
      <c r="N65" s="23"/>
      <c r="O65" s="23"/>
      <c r="P65" s="23"/>
      <c r="Q65" s="23"/>
      <c r="R65" s="23"/>
      <c r="S65" s="23"/>
    </row>
    <row r="66" spans="2:19" x14ac:dyDescent="0.25">
      <c r="B66" s="179"/>
      <c r="C66" s="179"/>
      <c r="D66" s="179"/>
      <c r="E66" s="179"/>
      <c r="N66" s="23"/>
      <c r="O66" s="23"/>
      <c r="P66" s="23"/>
      <c r="Q66" s="23"/>
      <c r="R66" s="23"/>
      <c r="S66" s="23"/>
    </row>
    <row r="67" spans="2:19" x14ac:dyDescent="0.25">
      <c r="B67" s="181" t="s">
        <v>30</v>
      </c>
      <c r="C67" s="182"/>
      <c r="D67" s="182"/>
      <c r="E67" s="184"/>
      <c r="N67" s="23"/>
      <c r="O67" s="23"/>
      <c r="P67" s="23"/>
      <c r="Q67" s="23"/>
      <c r="R67" s="23"/>
      <c r="S67" s="23"/>
    </row>
    <row r="68" spans="2:19" x14ac:dyDescent="0.25">
      <c r="B68" s="27" t="s">
        <v>31</v>
      </c>
      <c r="C68" s="135"/>
      <c r="E68" s="106">
        <f>C68-Commitment!C69</f>
        <v>0</v>
      </c>
      <c r="N68" s="23"/>
      <c r="O68" s="23"/>
      <c r="P68" s="23"/>
      <c r="Q68" s="23"/>
      <c r="R68" s="23"/>
      <c r="S68" s="23"/>
    </row>
    <row r="69" spans="2:19" x14ac:dyDescent="0.25">
      <c r="B69" s="27" t="s">
        <v>30</v>
      </c>
      <c r="C69" s="135"/>
      <c r="E69" s="106">
        <f>C69-Commitment!C70</f>
        <v>0</v>
      </c>
      <c r="N69" s="23"/>
      <c r="O69" s="23"/>
      <c r="P69" s="23"/>
      <c r="Q69" s="23"/>
      <c r="R69" s="23"/>
      <c r="S69" s="23"/>
    </row>
    <row r="70" spans="2:19" x14ac:dyDescent="0.25">
      <c r="B70" s="33" t="s">
        <v>32</v>
      </c>
      <c r="C70" s="135"/>
      <c r="E70" s="106">
        <f>C70-Commitment!C71</f>
        <v>0</v>
      </c>
      <c r="N70" s="23"/>
      <c r="O70" s="23"/>
      <c r="P70" s="23"/>
      <c r="Q70" s="23"/>
      <c r="R70" s="23"/>
      <c r="S70" s="23"/>
    </row>
    <row r="71" spans="2:19" x14ac:dyDescent="0.25">
      <c r="B71" s="33" t="s">
        <v>147</v>
      </c>
      <c r="C71" s="135"/>
      <c r="E71" s="158"/>
      <c r="N71" s="23"/>
      <c r="O71" s="23"/>
      <c r="P71" s="23"/>
      <c r="Q71" s="23"/>
      <c r="R71" s="23"/>
      <c r="S71" s="23"/>
    </row>
    <row r="72" spans="2:19" x14ac:dyDescent="0.25">
      <c r="B72" s="33" t="s">
        <v>146</v>
      </c>
      <c r="C72" s="135"/>
      <c r="E72" s="158"/>
      <c r="N72" s="23"/>
      <c r="O72" s="23"/>
      <c r="P72" s="23"/>
      <c r="Q72" s="23"/>
      <c r="R72" s="23"/>
      <c r="S72" s="23"/>
    </row>
    <row r="73" spans="2:19" x14ac:dyDescent="0.25">
      <c r="B73" s="121" t="s">
        <v>126</v>
      </c>
      <c r="C73" s="135"/>
      <c r="E73" s="106">
        <f>C73-Commitment!C72</f>
        <v>0</v>
      </c>
      <c r="N73" s="23"/>
      <c r="O73" s="23"/>
      <c r="P73" s="23"/>
      <c r="Q73" s="23"/>
      <c r="R73" s="23"/>
      <c r="S73" s="23"/>
    </row>
    <row r="74" spans="2:19" x14ac:dyDescent="0.25">
      <c r="B74" s="37" t="s">
        <v>33</v>
      </c>
      <c r="C74" s="154">
        <f>SUM(C68:C73)</f>
        <v>0</v>
      </c>
      <c r="E74" s="106">
        <f>C74-Commitment!C73</f>
        <v>0</v>
      </c>
      <c r="N74" s="23"/>
      <c r="O74" s="23"/>
      <c r="P74" s="23"/>
      <c r="Q74" s="23"/>
      <c r="R74" s="23"/>
      <c r="S74" s="23"/>
    </row>
    <row r="75" spans="2:19" x14ac:dyDescent="0.25">
      <c r="B75" s="188"/>
      <c r="C75" s="189"/>
      <c r="D75" s="189"/>
      <c r="E75" s="190"/>
      <c r="N75" s="23"/>
      <c r="O75" s="23"/>
      <c r="P75" s="23"/>
      <c r="Q75" s="23"/>
      <c r="R75" s="23"/>
      <c r="S75" s="23"/>
    </row>
    <row r="76" spans="2:19" x14ac:dyDescent="0.25">
      <c r="B76" s="59" t="s">
        <v>85</v>
      </c>
      <c r="C76" s="50">
        <f>C18+C25+C31+C42+C47+C58+C65+C74</f>
        <v>0</v>
      </c>
      <c r="E76" s="106">
        <f>C76-Commitment!C75</f>
        <v>0</v>
      </c>
      <c r="N76" s="23"/>
      <c r="O76" s="23"/>
      <c r="P76" s="23"/>
      <c r="Q76" s="23"/>
      <c r="R76" s="23"/>
      <c r="S76" s="23"/>
    </row>
    <row r="77" spans="2:19" x14ac:dyDescent="0.25">
      <c r="B77" s="67" t="s">
        <v>87</v>
      </c>
      <c r="C77" s="50">
        <f>C76-C3</f>
        <v>0</v>
      </c>
      <c r="D77" s="68"/>
      <c r="E77" s="104">
        <f>C77-Commitment!C76</f>
        <v>0</v>
      </c>
      <c r="N77" s="23"/>
      <c r="O77" s="23"/>
      <c r="P77" s="23"/>
      <c r="Q77" s="23"/>
      <c r="R77" s="23"/>
      <c r="S77" s="23"/>
    </row>
    <row r="78" spans="2:19" x14ac:dyDescent="0.25">
      <c r="D78" s="17"/>
      <c r="N78" s="23"/>
      <c r="O78" s="23"/>
      <c r="P78" s="23"/>
      <c r="Q78" s="23"/>
      <c r="R78" s="23"/>
      <c r="S78" s="23"/>
    </row>
    <row r="79" spans="2:19" x14ac:dyDescent="0.25">
      <c r="B79" s="33"/>
      <c r="D79" s="63" t="e">
        <f>IF(#REF!&gt;0.5*C63,"More than 50% of fee paid prior to closing, confirm w/PJ.","")</f>
        <v>#REF!</v>
      </c>
      <c r="N79" s="23"/>
      <c r="O79" s="23"/>
      <c r="P79" s="23"/>
      <c r="Q79" s="23"/>
      <c r="R79" s="23"/>
      <c r="S79" s="23"/>
    </row>
    <row r="80" spans="2:19" x14ac:dyDescent="0.25">
      <c r="B80" s="70"/>
      <c r="D80" s="17"/>
      <c r="N80" s="23"/>
      <c r="O80" s="23"/>
      <c r="P80" s="23"/>
      <c r="Q80" s="23"/>
      <c r="R80" s="23"/>
      <c r="S80" s="23"/>
    </row>
    <row r="81" spans="2:19" x14ac:dyDescent="0.25">
      <c r="B81" s="71"/>
      <c r="D81" s="70"/>
      <c r="N81" s="23"/>
      <c r="O81" s="23"/>
      <c r="P81" s="23"/>
      <c r="Q81" s="23"/>
      <c r="R81" s="23"/>
      <c r="S81" s="23"/>
    </row>
    <row r="82" spans="2:19" x14ac:dyDescent="0.25">
      <c r="B82" s="17"/>
      <c r="D82" s="70"/>
      <c r="N82" s="23"/>
      <c r="O82" s="23"/>
      <c r="P82" s="23"/>
      <c r="Q82" s="23"/>
      <c r="R82" s="23"/>
      <c r="S82" s="23"/>
    </row>
    <row r="83" spans="2:19" x14ac:dyDescent="0.25">
      <c r="B83" s="71"/>
      <c r="D83" s="17"/>
      <c r="N83" s="23"/>
      <c r="O83" s="23"/>
      <c r="P83" s="23"/>
      <c r="Q83" s="23"/>
      <c r="R83" s="23"/>
      <c r="S83" s="23"/>
    </row>
    <row r="84" spans="2:19" x14ac:dyDescent="0.25">
      <c r="B84" s="70"/>
      <c r="D84" s="17"/>
      <c r="N84" s="23"/>
      <c r="O84" s="23"/>
      <c r="P84" s="23"/>
      <c r="Q84" s="23"/>
      <c r="R84" s="23"/>
      <c r="S84" s="23"/>
    </row>
    <row r="85" spans="2:19" x14ac:dyDescent="0.25">
      <c r="B85" s="70"/>
      <c r="D85" s="17"/>
      <c r="N85" s="23"/>
      <c r="O85" s="23"/>
      <c r="P85" s="23"/>
      <c r="Q85" s="23"/>
      <c r="R85" s="23"/>
      <c r="S85" s="23"/>
    </row>
    <row r="86" spans="2:19" x14ac:dyDescent="0.25">
      <c r="B86" s="17"/>
      <c r="D86" s="17"/>
      <c r="N86" s="23"/>
      <c r="O86" s="23"/>
      <c r="P86" s="23"/>
      <c r="Q86" s="23"/>
      <c r="R86" s="23"/>
      <c r="S86" s="23"/>
    </row>
    <row r="87" spans="2:19" x14ac:dyDescent="0.25">
      <c r="B87" s="17"/>
      <c r="N87" s="23"/>
      <c r="O87" s="23"/>
      <c r="P87" s="23"/>
      <c r="Q87" s="23"/>
      <c r="R87" s="23"/>
      <c r="S87" s="23"/>
    </row>
    <row r="88" spans="2:19" x14ac:dyDescent="0.25">
      <c r="B88" s="71"/>
      <c r="N88" s="23"/>
      <c r="O88" s="23"/>
      <c r="P88" s="23"/>
      <c r="Q88" s="23"/>
      <c r="R88" s="23"/>
      <c r="S88" s="23"/>
    </row>
    <row r="89" spans="2:19" x14ac:dyDescent="0.25">
      <c r="N89" s="23"/>
      <c r="O89" s="23"/>
      <c r="P89" s="23"/>
      <c r="Q89" s="23"/>
      <c r="R89" s="23"/>
      <c r="S89" s="23"/>
    </row>
    <row r="90" spans="2:19" x14ac:dyDescent="0.25">
      <c r="N90" s="23"/>
      <c r="O90" s="23"/>
      <c r="P90" s="23"/>
      <c r="Q90" s="23"/>
      <c r="R90" s="23"/>
      <c r="S90" s="23"/>
    </row>
    <row r="91" spans="2:19" x14ac:dyDescent="0.25">
      <c r="N91" s="23"/>
      <c r="O91" s="23"/>
      <c r="P91" s="23"/>
      <c r="Q91" s="23"/>
      <c r="R91" s="23"/>
      <c r="S91" s="23"/>
    </row>
    <row r="92" spans="2:19" x14ac:dyDescent="0.25">
      <c r="N92" s="23"/>
      <c r="O92" s="23"/>
      <c r="P92" s="23"/>
      <c r="Q92" s="23"/>
      <c r="R92" s="23"/>
      <c r="S92" s="23"/>
    </row>
    <row r="93" spans="2:19" x14ac:dyDescent="0.25">
      <c r="N93" s="23"/>
      <c r="O93" s="23"/>
      <c r="P93" s="23"/>
      <c r="Q93" s="23"/>
      <c r="R93" s="23"/>
      <c r="S93" s="23"/>
    </row>
    <row r="94" spans="2:19" x14ac:dyDescent="0.25">
      <c r="N94" s="23"/>
      <c r="O94" s="23"/>
      <c r="P94" s="23"/>
      <c r="Q94" s="23"/>
      <c r="R94" s="23"/>
      <c r="S94" s="23"/>
    </row>
    <row r="95" spans="2:19" x14ac:dyDescent="0.25">
      <c r="N95" s="23"/>
      <c r="O95" s="23"/>
      <c r="P95" s="23"/>
      <c r="Q95" s="23"/>
      <c r="R95" s="23"/>
      <c r="S95" s="23"/>
    </row>
    <row r="96" spans="2:19" x14ac:dyDescent="0.25">
      <c r="N96" s="23"/>
      <c r="O96" s="23"/>
      <c r="P96" s="23"/>
      <c r="Q96" s="23"/>
      <c r="R96" s="23"/>
      <c r="S96" s="23"/>
    </row>
    <row r="97" spans="14:19" x14ac:dyDescent="0.25">
      <c r="N97" s="23"/>
      <c r="O97" s="23"/>
      <c r="P97" s="23"/>
      <c r="Q97" s="23"/>
      <c r="R97" s="23"/>
      <c r="S97" s="23"/>
    </row>
    <row r="98" spans="14:19" x14ac:dyDescent="0.25">
      <c r="N98" s="23"/>
      <c r="O98" s="23"/>
      <c r="P98" s="23"/>
      <c r="Q98" s="23"/>
      <c r="R98" s="23"/>
      <c r="S98" s="23"/>
    </row>
    <row r="99" spans="14:19" x14ac:dyDescent="0.25">
      <c r="N99" s="23"/>
      <c r="O99" s="23"/>
      <c r="P99" s="23"/>
      <c r="Q99" s="23"/>
      <c r="R99" s="23"/>
      <c r="S99" s="23"/>
    </row>
    <row r="100" spans="14:19" x14ac:dyDescent="0.25">
      <c r="N100" s="23"/>
      <c r="O100" s="23"/>
      <c r="P100" s="23"/>
      <c r="Q100" s="23"/>
      <c r="R100" s="23"/>
      <c r="S100" s="23"/>
    </row>
    <row r="101" spans="14:19" x14ac:dyDescent="0.25">
      <c r="N101" s="23"/>
      <c r="O101" s="23"/>
      <c r="P101" s="23"/>
      <c r="Q101" s="23"/>
      <c r="R101" s="23"/>
      <c r="S101" s="23"/>
    </row>
  </sheetData>
  <sheetProtection algorithmName="SHA-512" hashValue="NjUnPSyL+md9FzLkuXK9bJ3umRlvULZiXYGLeTJFlLCBLOMZtrluUoeoRZUfNWXsvFlBYILhpLJYbKo8bT06/g==" saltValue="pfgm1ZQi9xvJ5Gs0xtbt/A==" spinCount="100000" sheet="1" objects="1" scenarios="1"/>
  <mergeCells count="16">
    <mergeCell ref="B32:E32"/>
    <mergeCell ref="B19:E19"/>
    <mergeCell ref="B7:E7"/>
    <mergeCell ref="B26:E26"/>
    <mergeCell ref="B20:E20"/>
    <mergeCell ref="B27:E27"/>
    <mergeCell ref="B75:E75"/>
    <mergeCell ref="B33:E33"/>
    <mergeCell ref="B44:E44"/>
    <mergeCell ref="B49:E49"/>
    <mergeCell ref="B67:E67"/>
    <mergeCell ref="B60:E60"/>
    <mergeCell ref="B43:E43"/>
    <mergeCell ref="B48:E48"/>
    <mergeCell ref="B59:E59"/>
    <mergeCell ref="B66:E66"/>
  </mergeCells>
  <conditionalFormatting sqref="I41:J41">
    <cfRule type="expression" dxfId="5" priority="13">
      <formula>#REF!&gt;43%</formula>
    </cfRule>
  </conditionalFormatting>
  <conditionalFormatting sqref="J40">
    <cfRule type="expression" dxfId="4" priority="4">
      <formula>#REF!="Housing Ratio"</formula>
    </cfRule>
  </conditionalFormatting>
  <pageMargins left="0.25" right="0.25" top="0.75" bottom="0.75" header="0.3" footer="0.3"/>
  <pageSetup scale="61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345D-EE84-4C7D-9020-DDFAA6890F9C}">
  <dimension ref="C3:E63"/>
  <sheetViews>
    <sheetView workbookViewId="0"/>
  </sheetViews>
  <sheetFormatPr defaultRowHeight="15" x14ac:dyDescent="0.25"/>
  <cols>
    <col min="3" max="3" width="53" bestFit="1" customWidth="1"/>
    <col min="4" max="4" width="11.140625" bestFit="1" customWidth="1"/>
  </cols>
  <sheetData>
    <row r="3" spans="3:5" ht="15.75" thickBot="1" x14ac:dyDescent="0.3"/>
    <row r="4" spans="3:5" x14ac:dyDescent="0.25">
      <c r="C4" s="77" t="s">
        <v>96</v>
      </c>
      <c r="D4" s="82">
        <v>155000</v>
      </c>
    </row>
    <row r="5" spans="3:5" x14ac:dyDescent="0.25">
      <c r="C5" s="76" t="s">
        <v>97</v>
      </c>
      <c r="D5" s="83">
        <v>4840.5200000000004</v>
      </c>
    </row>
    <row r="6" spans="3:5" x14ac:dyDescent="0.25">
      <c r="C6" s="76" t="s">
        <v>98</v>
      </c>
      <c r="D6" s="83">
        <v>7.9</v>
      </c>
    </row>
    <row r="7" spans="3:5" x14ac:dyDescent="0.25">
      <c r="C7" s="76" t="s">
        <v>99</v>
      </c>
      <c r="D7" s="84">
        <f>D4+D5+D6</f>
        <v>159848.41999999998</v>
      </c>
    </row>
    <row r="8" spans="3:5" x14ac:dyDescent="0.25">
      <c r="C8" s="78"/>
      <c r="D8" s="73"/>
    </row>
    <row r="9" spans="3:5" x14ac:dyDescent="0.25">
      <c r="C9" s="76" t="s">
        <v>100</v>
      </c>
      <c r="D9" s="83">
        <v>1000</v>
      </c>
    </row>
    <row r="10" spans="3:5" x14ac:dyDescent="0.25">
      <c r="C10" s="76" t="s">
        <v>101</v>
      </c>
      <c r="D10" s="73"/>
      <c r="E10" s="72"/>
    </row>
    <row r="11" spans="3:5" x14ac:dyDescent="0.25">
      <c r="C11" s="76" t="s">
        <v>102</v>
      </c>
      <c r="D11" s="83">
        <f>822+190.62</f>
        <v>1012.62</v>
      </c>
    </row>
    <row r="12" spans="3:5" x14ac:dyDescent="0.25">
      <c r="C12" s="76" t="s">
        <v>103</v>
      </c>
      <c r="D12" s="85">
        <v>108527</v>
      </c>
    </row>
    <row r="13" spans="3:5" x14ac:dyDescent="0.25">
      <c r="C13" s="78"/>
      <c r="D13" s="73"/>
    </row>
    <row r="14" spans="3:5" x14ac:dyDescent="0.25">
      <c r="C14" s="76" t="s">
        <v>104</v>
      </c>
      <c r="D14" s="86">
        <f>D7-D9-D11-D12</f>
        <v>49308.799999999988</v>
      </c>
    </row>
    <row r="15" spans="3:5" x14ac:dyDescent="0.25">
      <c r="C15" s="79" t="s">
        <v>105</v>
      </c>
      <c r="D15" s="83">
        <v>9300</v>
      </c>
    </row>
    <row r="16" spans="3:5" x14ac:dyDescent="0.25">
      <c r="C16" s="80" t="s">
        <v>106</v>
      </c>
      <c r="D16" s="87">
        <f>D14-D15</f>
        <v>40008.799999999988</v>
      </c>
    </row>
    <row r="17" spans="3:5" x14ac:dyDescent="0.25">
      <c r="C17" s="78"/>
      <c r="D17" s="73"/>
    </row>
    <row r="18" spans="3:5" x14ac:dyDescent="0.25">
      <c r="C18" s="76" t="s">
        <v>107</v>
      </c>
      <c r="D18" s="88">
        <v>0.04</v>
      </c>
    </row>
    <row r="19" spans="3:5" x14ac:dyDescent="0.25">
      <c r="C19" s="76" t="s">
        <v>108</v>
      </c>
      <c r="D19" s="88"/>
      <c r="E19" s="74"/>
    </row>
    <row r="20" spans="3:5" x14ac:dyDescent="0.25">
      <c r="C20" s="76" t="s">
        <v>109</v>
      </c>
      <c r="D20" s="89">
        <v>30</v>
      </c>
    </row>
    <row r="21" spans="3:5" x14ac:dyDescent="0.25">
      <c r="C21" s="76" t="s">
        <v>110</v>
      </c>
      <c r="D21" s="90">
        <f>D12*A17</f>
        <v>0</v>
      </c>
    </row>
    <row r="22" spans="3:5" x14ac:dyDescent="0.25">
      <c r="C22" s="76" t="s">
        <v>111</v>
      </c>
      <c r="D22" s="90">
        <f>IF(ISBLANK(E19),A18*D12,E19)</f>
        <v>0</v>
      </c>
    </row>
    <row r="23" spans="3:5" x14ac:dyDescent="0.25">
      <c r="C23" s="78"/>
      <c r="D23" s="73"/>
    </row>
    <row r="24" spans="3:5" x14ac:dyDescent="0.25">
      <c r="C24" s="76" t="s">
        <v>112</v>
      </c>
      <c r="D24" s="83">
        <v>3026</v>
      </c>
    </row>
    <row r="25" spans="3:5" x14ac:dyDescent="0.25">
      <c r="C25" s="76" t="s">
        <v>113</v>
      </c>
      <c r="D25" s="83">
        <v>959</v>
      </c>
    </row>
    <row r="26" spans="3:5" x14ac:dyDescent="0.25">
      <c r="C26" s="76" t="s">
        <v>114</v>
      </c>
      <c r="D26" s="83"/>
    </row>
    <row r="27" spans="3:5" x14ac:dyDescent="0.25">
      <c r="C27" s="76" t="s">
        <v>115</v>
      </c>
      <c r="D27" s="90">
        <f>(D24+D25+D26)/12</f>
        <v>332.08333333333331</v>
      </c>
    </row>
    <row r="28" spans="3:5" x14ac:dyDescent="0.25">
      <c r="C28" s="78"/>
      <c r="D28" s="73"/>
    </row>
    <row r="29" spans="3:5" x14ac:dyDescent="0.25">
      <c r="C29" s="76" t="s">
        <v>116</v>
      </c>
      <c r="D29" s="90">
        <f>D21+D22+D27</f>
        <v>332.08333333333331</v>
      </c>
    </row>
    <row r="30" spans="3:5" x14ac:dyDescent="0.25">
      <c r="C30" s="78"/>
      <c r="D30" s="73"/>
    </row>
    <row r="31" spans="3:5" x14ac:dyDescent="0.25">
      <c r="C31" s="76" t="s">
        <v>117</v>
      </c>
      <c r="D31" s="85">
        <v>40809</v>
      </c>
    </row>
    <row r="32" spans="3:5" x14ac:dyDescent="0.25">
      <c r="C32" s="76" t="s">
        <v>118</v>
      </c>
      <c r="D32" s="83">
        <v>584</v>
      </c>
    </row>
    <row r="33" spans="3:4" x14ac:dyDescent="0.25">
      <c r="C33" s="78"/>
      <c r="D33" s="73"/>
    </row>
    <row r="34" spans="3:4" x14ac:dyDescent="0.25">
      <c r="C34" s="81" t="str">
        <f>IF(AND(D34&lt;26%,D36&lt;95%),"Housing ratio BELOW 26% minimum!",IF(D34&gt;32%,"Housing ration EXCEEDS 32% maximum!","Housing Ratio"))</f>
        <v>Housing ratio BELOW 26% minimum!</v>
      </c>
      <c r="D34" s="91">
        <f>D29/(D31/12)</f>
        <v>9.7650028180058315E-2</v>
      </c>
    </row>
    <row r="35" spans="3:4" x14ac:dyDescent="0.25">
      <c r="C35" s="76" t="str">
        <f>IF(D35&gt;43%,"Total Debt Ratio EXCEEDS 43% Cap!","Total Debt Ratio")</f>
        <v>Total Debt Ratio</v>
      </c>
      <c r="D35" s="91">
        <f>(D32+D29)/(D31/12)</f>
        <v>0.26937685314513954</v>
      </c>
    </row>
    <row r="36" spans="3:4" x14ac:dyDescent="0.25">
      <c r="C36" s="76" t="s">
        <v>119</v>
      </c>
      <c r="D36" s="91">
        <f>D12/D4</f>
        <v>0.70017419354838706</v>
      </c>
    </row>
    <row r="37" spans="3:4" x14ac:dyDescent="0.25">
      <c r="C37" s="76" t="str">
        <f>IF(D37&lt;1000,"Buyer's cash investment BELOW $1,000 minimum!","Buyer's cash investment")</f>
        <v>Buyer's cash investment</v>
      </c>
      <c r="D37" s="86">
        <f>D9+E10</f>
        <v>1000</v>
      </c>
    </row>
    <row r="38" spans="3:4" x14ac:dyDescent="0.25">
      <c r="C38" s="78"/>
      <c r="D38" s="75"/>
    </row>
    <row r="39" spans="3:4" x14ac:dyDescent="0.25">
      <c r="C39" s="76" t="s">
        <v>120</v>
      </c>
      <c r="D39" s="92">
        <v>5491</v>
      </c>
    </row>
    <row r="40" spans="3:4" x14ac:dyDescent="0.25">
      <c r="C40" s="76" t="s">
        <v>121</v>
      </c>
      <c r="D40" s="86">
        <f>D9</f>
        <v>1000</v>
      </c>
    </row>
    <row r="41" spans="3:4" x14ac:dyDescent="0.25">
      <c r="C41" s="76" t="s">
        <v>122</v>
      </c>
      <c r="D41" s="86">
        <f>D39-D40</f>
        <v>4491</v>
      </c>
    </row>
    <row r="42" spans="3:4" ht="15.75" thickBot="1" x14ac:dyDescent="0.3">
      <c r="C42" s="76" t="str">
        <f>IF(D42&lt;2,"Remaining Assets LESS than 2 months housing pmt!","Remaining Assets/Monthly ")</f>
        <v xml:space="preserve">Remaining Assets/Monthly </v>
      </c>
      <c r="D42" s="93">
        <f>D41/D29</f>
        <v>13.523713927227103</v>
      </c>
    </row>
    <row r="43" spans="3:4" x14ac:dyDescent="0.25">
      <c r="C43" s="23"/>
      <c r="D43" s="23"/>
    </row>
    <row r="44" spans="3:4" x14ac:dyDescent="0.25">
      <c r="C44" s="23"/>
      <c r="D44" s="23"/>
    </row>
    <row r="45" spans="3:4" x14ac:dyDescent="0.25">
      <c r="C45" s="23"/>
      <c r="D45" s="23"/>
    </row>
    <row r="46" spans="3:4" x14ac:dyDescent="0.25">
      <c r="C46" s="23"/>
      <c r="D46" s="23"/>
    </row>
    <row r="47" spans="3:4" x14ac:dyDescent="0.25">
      <c r="C47" s="23"/>
      <c r="D47" s="23"/>
    </row>
    <row r="48" spans="3:4" x14ac:dyDescent="0.25">
      <c r="C48" s="23"/>
      <c r="D48" s="23"/>
    </row>
    <row r="49" spans="3:4" x14ac:dyDescent="0.25">
      <c r="C49" s="23"/>
      <c r="D49" s="23"/>
    </row>
    <row r="50" spans="3:4" x14ac:dyDescent="0.25">
      <c r="C50" s="23"/>
      <c r="D50" s="23"/>
    </row>
    <row r="51" spans="3:4" x14ac:dyDescent="0.25">
      <c r="C51" s="23"/>
      <c r="D51" s="23"/>
    </row>
    <row r="52" spans="3:4" x14ac:dyDescent="0.25">
      <c r="C52" s="23"/>
      <c r="D52" s="23"/>
    </row>
    <row r="53" spans="3:4" x14ac:dyDescent="0.25">
      <c r="C53" s="23"/>
      <c r="D53" s="23"/>
    </row>
    <row r="54" spans="3:4" x14ac:dyDescent="0.25">
      <c r="C54" s="23"/>
      <c r="D54" s="23"/>
    </row>
    <row r="55" spans="3:4" x14ac:dyDescent="0.25">
      <c r="C55" s="23"/>
      <c r="D55" s="23"/>
    </row>
    <row r="56" spans="3:4" x14ac:dyDescent="0.25">
      <c r="C56" s="23"/>
      <c r="D56" s="23"/>
    </row>
    <row r="57" spans="3:4" x14ac:dyDescent="0.25">
      <c r="C57" s="23"/>
      <c r="D57" s="23"/>
    </row>
    <row r="58" spans="3:4" x14ac:dyDescent="0.25">
      <c r="C58" s="23"/>
      <c r="D58" s="23"/>
    </row>
    <row r="59" spans="3:4" x14ac:dyDescent="0.25">
      <c r="C59" s="23"/>
      <c r="D59" s="23"/>
    </row>
    <row r="60" spans="3:4" x14ac:dyDescent="0.25">
      <c r="C60" s="23"/>
      <c r="D60" s="23"/>
    </row>
    <row r="61" spans="3:4" x14ac:dyDescent="0.25">
      <c r="C61" s="23"/>
      <c r="D61" s="23"/>
    </row>
    <row r="62" spans="3:4" x14ac:dyDescent="0.25">
      <c r="C62" s="23"/>
      <c r="D62" s="23"/>
    </row>
    <row r="63" spans="3:4" x14ac:dyDescent="0.25">
      <c r="C63" s="23"/>
      <c r="D63" s="23"/>
    </row>
  </sheetData>
  <conditionalFormatting sqref="C34:D34">
    <cfRule type="expression" dxfId="3" priority="12">
      <formula>#REF!="Housing Ratio"</formula>
    </cfRule>
  </conditionalFormatting>
  <conditionalFormatting sqref="C35:D35">
    <cfRule type="expression" dxfId="2" priority="4">
      <formula>$C$35&gt;43%</formula>
    </cfRule>
  </conditionalFormatting>
  <conditionalFormatting sqref="C37:D37">
    <cfRule type="expression" dxfId="1" priority="3">
      <formula>$C$37&lt;1000</formula>
    </cfRule>
  </conditionalFormatting>
  <conditionalFormatting sqref="C42:D42">
    <cfRule type="expression" dxfId="0" priority="2">
      <formula>$C$42&lt;2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1548C0DFC6A04CA5CB27982DFD8AB6" ma:contentTypeVersion="15" ma:contentTypeDescription="Create a new document." ma:contentTypeScope="" ma:versionID="8bfafc65ad1ee061588be456e11898ef">
  <xsd:schema xmlns:xsd="http://www.w3.org/2001/XMLSchema" xmlns:xs="http://www.w3.org/2001/XMLSchema" xmlns:p="http://schemas.microsoft.com/office/2006/metadata/properties" xmlns:ns3="e2ffe4c6-224e-4526-ac36-a35983d01ded" xmlns:ns4="abab31e9-7142-434c-a7f8-ffb1dae4926b" targetNamespace="http://schemas.microsoft.com/office/2006/metadata/properties" ma:root="true" ma:fieldsID="1f60a5f94b5c6f85f25c3b97e1803aac" ns3:_="" ns4:_="">
    <xsd:import namespace="e2ffe4c6-224e-4526-ac36-a35983d01ded"/>
    <xsd:import namespace="abab31e9-7142-434c-a7f8-ffb1dae4926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fe4c6-224e-4526-ac36-a35983d01de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b31e9-7142-434c-a7f8-ffb1dae492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666A77-D420-4479-9261-105DFBCB94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00A953-E7F3-456A-AB27-6D21FF73D2FD}">
  <ds:schemaRefs>
    <ds:schemaRef ds:uri="http://schemas.openxmlformats.org/package/2006/metadata/core-properties"/>
    <ds:schemaRef ds:uri="e2ffe4c6-224e-4526-ac36-a35983d01ded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abab31e9-7142-434c-a7f8-ffb1dae4926b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86BA878-A0D2-4936-9611-C389C519B4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ffe4c6-224e-4526-ac36-a35983d01ded"/>
    <ds:schemaRef ds:uri="abab31e9-7142-434c-a7f8-ffb1dae49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Commitment</vt:lpstr>
      <vt:lpstr>Closing</vt:lpstr>
      <vt:lpstr>Sheet2</vt:lpstr>
      <vt:lpstr>Closing!Print_Area</vt:lpstr>
      <vt:lpstr>Commitment!Print_Area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Lathom</dc:creator>
  <cp:lastModifiedBy>Spergel, Samantha</cp:lastModifiedBy>
  <cp:lastPrinted>2019-12-20T19:55:56Z</cp:lastPrinted>
  <dcterms:created xsi:type="dcterms:W3CDTF">2019-12-12T16:17:11Z</dcterms:created>
  <dcterms:modified xsi:type="dcterms:W3CDTF">2024-06-12T18:20:29Z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0x010100591548C0DFC6A04CA5CB27982DFD8AB6</vt:lpwstr>
  </property>
</Properties>
</file>