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al Estate\Production\Develop\Application Packages\2020\FY 2020 HOME Homebuyer\Final Documents\"/>
    </mc:Choice>
  </mc:AlternateContent>
  <xr:revisionPtr revIDLastSave="0" documentId="13_ncr:1_{0B7785BB-27C3-43C4-874E-167949786FAA}" xr6:coauthVersionLast="45" xr6:coauthVersionMax="45" xr10:uidLastSave="{00000000-0000-0000-0000-000000000000}"/>
  <bookViews>
    <workbookView xWindow="-110" yWindow="-110" windowWidth="19420" windowHeight="10420" activeTab="1" xr2:uid="{1D06C5C7-2AA2-4D2B-AE29-F73DB853439A}"/>
  </bookViews>
  <sheets>
    <sheet name="Commitment" sheetId="2" r:id="rId1"/>
    <sheet name="Financial Resources " sheetId="6" r:id="rId2"/>
    <sheet name="Closing" sheetId="5" r:id="rId3"/>
    <sheet name="Sheet2" sheetId="4" state="hidden" r:id="rId4"/>
  </sheets>
  <definedNames>
    <definedName name="_xlnm.Print_Area" localSheetId="2">Closing!$A$1:$P$59</definedName>
    <definedName name="_xlnm.Print_Area" localSheetId="0">Commitment!$A$1:$O$56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2" l="1"/>
  <c r="M111" i="6" l="1"/>
  <c r="M110" i="6"/>
  <c r="M112" i="6" s="1"/>
  <c r="E51" i="5" l="1"/>
  <c r="E52" i="5"/>
  <c r="E53" i="5"/>
  <c r="E54" i="5"/>
  <c r="E55" i="5"/>
  <c r="E56" i="5"/>
  <c r="E57" i="5"/>
  <c r="E50" i="5"/>
  <c r="E73" i="5"/>
  <c r="E69" i="5"/>
  <c r="E70" i="5"/>
  <c r="E68" i="5"/>
  <c r="C74" i="5"/>
  <c r="C42" i="5"/>
  <c r="E42" i="5" s="1"/>
  <c r="E41" i="5"/>
  <c r="C43" i="2"/>
  <c r="C19" i="2"/>
  <c r="C26" i="2"/>
  <c r="C32" i="2"/>
  <c r="E35" i="5"/>
  <c r="E36" i="5"/>
  <c r="E37" i="5"/>
  <c r="E38" i="5"/>
  <c r="E39" i="5"/>
  <c r="E40" i="5"/>
  <c r="E29" i="5"/>
  <c r="E30" i="5"/>
  <c r="E28" i="5"/>
  <c r="E34" i="5"/>
  <c r="E22" i="5"/>
  <c r="E23" i="5"/>
  <c r="E24" i="5"/>
  <c r="E21" i="5"/>
  <c r="C58" i="5"/>
  <c r="E58" i="5" s="1"/>
  <c r="C31" i="5"/>
  <c r="C25" i="5"/>
  <c r="D79" i="5"/>
  <c r="E25" i="5" l="1"/>
  <c r="E31" i="5"/>
  <c r="C18" i="5" l="1"/>
  <c r="E13" i="5"/>
  <c r="E14" i="5"/>
  <c r="E15" i="5"/>
  <c r="E16" i="5"/>
  <c r="E17" i="5"/>
  <c r="C61" i="5" l="1"/>
  <c r="E66" i="2"/>
  <c r="E59" i="2"/>
  <c r="E43" i="2"/>
  <c r="E32" i="2"/>
  <c r="E26" i="2"/>
  <c r="E19" i="2"/>
  <c r="E62" i="2" l="1"/>
  <c r="E63" i="2" s="1"/>
  <c r="J14" i="5"/>
  <c r="J9" i="5"/>
  <c r="O30" i="5" l="1"/>
  <c r="O29" i="5"/>
  <c r="Q16" i="5"/>
  <c r="Q15" i="5"/>
  <c r="Q14" i="5"/>
  <c r="Q12" i="5"/>
  <c r="L29" i="5"/>
  <c r="L8" i="5"/>
  <c r="E3" i="5"/>
  <c r="D63" i="5"/>
  <c r="E46" i="5"/>
  <c r="E45" i="5"/>
  <c r="E12" i="5"/>
  <c r="E11" i="5"/>
  <c r="E9" i="5"/>
  <c r="E8" i="5"/>
  <c r="E10" i="5"/>
  <c r="C73" i="2"/>
  <c r="E74" i="5" s="1"/>
  <c r="O20" i="5"/>
  <c r="O31" i="5" l="1"/>
  <c r="L27" i="5"/>
  <c r="L28" i="5"/>
  <c r="H22" i="5" l="1"/>
  <c r="J25" i="5" s="1"/>
  <c r="H21" i="5"/>
  <c r="J24" i="5" s="1"/>
  <c r="J7" i="5"/>
  <c r="J43" i="5"/>
  <c r="J44" i="5" s="1"/>
  <c r="J40" i="5"/>
  <c r="K40" i="5" s="1"/>
  <c r="J30" i="5"/>
  <c r="C65" i="5"/>
  <c r="C76" i="5" s="1"/>
  <c r="O7" i="5" s="1"/>
  <c r="C47" i="5"/>
  <c r="D40" i="4"/>
  <c r="D41" i="4" s="1"/>
  <c r="D37" i="4"/>
  <c r="C37" i="4" s="1"/>
  <c r="D36" i="4"/>
  <c r="D27" i="4"/>
  <c r="D22" i="4"/>
  <c r="D21" i="4"/>
  <c r="D11" i="4"/>
  <c r="D7" i="4"/>
  <c r="J10" i="5" l="1"/>
  <c r="O8" i="5"/>
  <c r="O9" i="5" s="1"/>
  <c r="J39" i="5"/>
  <c r="H23" i="5"/>
  <c r="J32" i="5"/>
  <c r="J37" i="5" s="1"/>
  <c r="D14" i="4"/>
  <c r="D16" i="4" s="1"/>
  <c r="D29" i="4"/>
  <c r="D42" i="4" s="1"/>
  <c r="C42" i="4" s="1"/>
  <c r="D35" i="4"/>
  <c r="C35" i="4" s="1"/>
  <c r="D34" i="4"/>
  <c r="C34" i="4" s="1"/>
  <c r="J17" i="5" l="1"/>
  <c r="C62" i="5"/>
  <c r="J45" i="5"/>
  <c r="J38" i="5"/>
  <c r="I38" i="5" s="1"/>
  <c r="J19" i="5" l="1"/>
  <c r="L19" i="5" s="1"/>
  <c r="C77" i="5"/>
  <c r="O25" i="5" l="1"/>
  <c r="O11" i="5"/>
  <c r="O21" i="5" l="1"/>
  <c r="N22" i="5" s="1"/>
  <c r="O24" i="5"/>
  <c r="I8" i="2"/>
  <c r="L7" i="5" s="1"/>
  <c r="O26" i="5" l="1"/>
  <c r="J39" i="2"/>
  <c r="I10" i="2"/>
  <c r="D71" i="2"/>
  <c r="D70" i="2"/>
  <c r="D69" i="2"/>
  <c r="C59" i="2"/>
  <c r="G18" i="2"/>
  <c r="G17" i="2"/>
  <c r="C48" i="2"/>
  <c r="E47" i="5" s="1"/>
  <c r="I14" i="2"/>
  <c r="N16" i="2"/>
  <c r="N28" i="2" s="1"/>
  <c r="Q25" i="5" s="1"/>
  <c r="E18" i="5" l="1"/>
  <c r="C62" i="2"/>
  <c r="I15" i="2"/>
  <c r="I33" i="2" s="1"/>
  <c r="I38" i="2" s="1"/>
  <c r="I40" i="2" s="1"/>
  <c r="L10" i="5"/>
  <c r="G19" i="2"/>
  <c r="I21" i="2" s="1"/>
  <c r="I26" i="2"/>
  <c r="L30" i="5" s="1"/>
  <c r="J9" i="2"/>
  <c r="J23" i="2"/>
  <c r="I41" i="2" l="1"/>
  <c r="I42" i="2" s="1"/>
  <c r="J42" i="2" s="1"/>
  <c r="I44" i="2" s="1"/>
  <c r="I46" i="2" s="1"/>
  <c r="I111" i="6"/>
  <c r="L15" i="5"/>
  <c r="C63" i="2"/>
  <c r="I28" i="2"/>
  <c r="I32" i="2" s="1"/>
  <c r="C66" i="2"/>
  <c r="N9" i="2" l="1"/>
  <c r="Q8" i="5" s="1"/>
  <c r="C75" i="2"/>
  <c r="Q111" i="6"/>
  <c r="I48" i="2"/>
  <c r="I50" i="2"/>
  <c r="I52" i="2"/>
  <c r="I49" i="2"/>
  <c r="I51" i="2"/>
  <c r="I53" i="2"/>
  <c r="C76" i="2" l="1"/>
  <c r="E76" i="5"/>
  <c r="N8" i="2"/>
  <c r="N10" i="2" l="1"/>
  <c r="Q7" i="5"/>
  <c r="N12" i="2"/>
  <c r="E77" i="5"/>
  <c r="N22" i="2"/>
  <c r="N18" i="2" l="1"/>
  <c r="N24" i="2" s="1"/>
  <c r="N29" i="2" s="1"/>
  <c r="Q9" i="5"/>
  <c r="Q11" i="5"/>
  <c r="N27" i="2"/>
  <c r="Q24" i="5" s="1"/>
  <c r="N15" i="2"/>
  <c r="I110" i="6" s="1"/>
  <c r="Q110" i="6" l="1"/>
  <c r="Q112" i="6" s="1"/>
  <c r="I112" i="6"/>
  <c r="N30" i="2"/>
  <c r="Q18" i="5" s="1"/>
  <c r="Q26" i="5"/>
</calcChain>
</file>

<file path=xl/sharedStrings.xml><?xml version="1.0" encoding="utf-8"?>
<sst xmlns="http://schemas.openxmlformats.org/spreadsheetml/2006/main" count="347" uniqueCount="232">
  <si>
    <t>Development Budget</t>
  </si>
  <si>
    <t>Appraisal(s)</t>
  </si>
  <si>
    <t>Architectal &amp; Engineering</t>
  </si>
  <si>
    <t>Asbestos &amp; Lead Based Paint Testing</t>
  </si>
  <si>
    <t>Survey</t>
  </si>
  <si>
    <t>Total Predevelopment:</t>
  </si>
  <si>
    <t>Land &amp; Building</t>
  </si>
  <si>
    <t>Closing Costs at Acquisition</t>
  </si>
  <si>
    <t>Total Acquisition:</t>
  </si>
  <si>
    <t>Tap Fees</t>
  </si>
  <si>
    <t>Site preparation/on-site infrastructure</t>
  </si>
  <si>
    <t>Residential Structures</t>
  </si>
  <si>
    <t>Free-standing Accessory Structures</t>
  </si>
  <si>
    <t>Landscaping</t>
  </si>
  <si>
    <t>Appliances</t>
  </si>
  <si>
    <t>Contractor Profit/OH/GC (if not included above)</t>
  </si>
  <si>
    <t>Total Construction:</t>
  </si>
  <si>
    <t>Marketing/Advertising</t>
  </si>
  <si>
    <t>Total Professional Fees:</t>
  </si>
  <si>
    <t>Inspection &amp; Draw Fees</t>
  </si>
  <si>
    <t>Points &amp; Bank Fees</t>
  </si>
  <si>
    <t>Title Insurance for Construction Loan</t>
  </si>
  <si>
    <t>Builder's Risk Insurance</t>
  </si>
  <si>
    <t>Property Liability Insurance</t>
  </si>
  <si>
    <t>Construction Interest</t>
  </si>
  <si>
    <t>Total Carrying Costs:</t>
  </si>
  <si>
    <t>Developer Fee</t>
  </si>
  <si>
    <t>Subtotal of Hard/Soft costs</t>
  </si>
  <si>
    <t>Developer Fee Calculation</t>
  </si>
  <si>
    <t>Dev. Fee Requested/Proposed</t>
  </si>
  <si>
    <t>Seller's Closing Costs</t>
  </si>
  <si>
    <t>Realtor Commission</t>
  </si>
  <si>
    <t>Seller Paid Transfer Taxes</t>
  </si>
  <si>
    <t>Total Seller's Closing Costs:</t>
  </si>
  <si>
    <t>Development Sources</t>
  </si>
  <si>
    <t>Buyer Analysis</t>
  </si>
  <si>
    <t>Appraised Value/Sales Price</t>
  </si>
  <si>
    <t>Closing Costs/Prepaids</t>
  </si>
  <si>
    <t>Allowable LTV</t>
  </si>
  <si>
    <t>Max Mortgage Based on Value</t>
  </si>
  <si>
    <t>Cash Needs (if unassisted)</t>
  </si>
  <si>
    <t>Total Cash Needed (if unassisted)</t>
  </si>
  <si>
    <t>Interest Rate</t>
  </si>
  <si>
    <t>Term (years)</t>
  </si>
  <si>
    <t>Principal, Interest, &amp; MIP Payment</t>
  </si>
  <si>
    <t>Assosciate Fees (Annual)</t>
  </si>
  <si>
    <t>Insurance (Annual</t>
  </si>
  <si>
    <t>Taxes (Annual)</t>
  </si>
  <si>
    <t>Total Monthly Payment</t>
  </si>
  <si>
    <t>Min. Income (unassisted)</t>
  </si>
  <si>
    <t>of value</t>
  </si>
  <si>
    <t>Total Escrow (Monthly)</t>
  </si>
  <si>
    <t>If Unassisted</t>
  </si>
  <si>
    <t>Downpayment/Closing Costs</t>
  </si>
  <si>
    <t>Projected Buyer Cash</t>
  </si>
  <si>
    <t>Assistance Needed for DPA/Closing</t>
  </si>
  <si>
    <t>Min. Mortgage Needed</t>
  </si>
  <si>
    <t>PITI (and MIP/PMI) after write-down</t>
  </si>
  <si>
    <t>50% AMI Limit for 4-person household</t>
  </si>
  <si>
    <t>Total Development Costs</t>
  </si>
  <si>
    <t>Costs Paid from Sales Proceeds</t>
  </si>
  <si>
    <t>Dev. Period Sources Needed</t>
  </si>
  <si>
    <t>Other</t>
  </si>
  <si>
    <t>Interim Construction Financing Needed</t>
  </si>
  <si>
    <t>Remaining Financing Gap/Public Construction Loan</t>
  </si>
  <si>
    <t>Total Public Investment</t>
  </si>
  <si>
    <t>Development Subsidy (permanent)</t>
  </si>
  <si>
    <t>"Prefunded" Buyer Assistance (permanent)</t>
  </si>
  <si>
    <t>Buyer Cash Investment (unassisted)</t>
  </si>
  <si>
    <t>Dev. Fee To Be Paid Prior to Closing</t>
  </si>
  <si>
    <t>Total Developer Fee:</t>
  </si>
  <si>
    <t>effective LTV</t>
  </si>
  <si>
    <t>Add'l Construction Period Financing (interim)</t>
  </si>
  <si>
    <t>Max. Total Buyer Assistance Available</t>
  </si>
  <si>
    <t>Min. Buyer Profile (unassisted)</t>
  </si>
  <si>
    <t>Min. Buyer Profile (with assistance)</t>
  </si>
  <si>
    <t>Add'l Mortgage Write-Down Available</t>
  </si>
  <si>
    <t>Construction Contigency</t>
  </si>
  <si>
    <t>sales price</t>
  </si>
  <si>
    <t>Phase I Env./Env. Transaction Screen</t>
  </si>
  <si>
    <t>Subtotal of other interim sources</t>
  </si>
  <si>
    <t>Mortgage Ins. Premium Rate (MIP/PMI)</t>
  </si>
  <si>
    <t>Hard Construction Costs</t>
  </si>
  <si>
    <t>Acquisition</t>
  </si>
  <si>
    <t>Carrying &amp; Financing Costs</t>
  </si>
  <si>
    <t>Sales Price at Appraised/Market Value</t>
  </si>
  <si>
    <t>Total Development Cost (TDC)</t>
  </si>
  <si>
    <t>As-Completed Value/Sales Price</t>
  </si>
  <si>
    <t>Development Subsidy/Appraisal Gap</t>
  </si>
  <si>
    <t>Property Taxes during Dev Period</t>
  </si>
  <si>
    <t>Approx. Min. AMI for 1-person HH</t>
  </si>
  <si>
    <t>Approx. Min. AMI for 2-person HH</t>
  </si>
  <si>
    <t>Approx. Min. AMI for 3-person HH</t>
  </si>
  <si>
    <t>Approx. Min. AMI for 4-person HH</t>
  </si>
  <si>
    <t>Approx. Min. AMI for 5-person HH</t>
  </si>
  <si>
    <t>Approx. Min. AMI for 6-person HH</t>
  </si>
  <si>
    <t>Min. Income Needed (at max assistance)</t>
  </si>
  <si>
    <t>Sales Price</t>
  </si>
  <si>
    <t>Closing Costs &amp; Prepaids</t>
  </si>
  <si>
    <t>Other Adjustments/Charges (e.g. items paid by seller in advance)</t>
  </si>
  <si>
    <t>Total Cash Needed</t>
  </si>
  <si>
    <t>Buyer's Cash Investment (deposit + cash at closing)</t>
  </si>
  <si>
    <t>Buyer investment for "paid outside closing" items</t>
  </si>
  <si>
    <t>Other Adjustments/Credits (e.g. items unpaid by seller)</t>
  </si>
  <si>
    <t>Buyer's Mortgage</t>
  </si>
  <si>
    <t>Total Buyer Assistance Needed</t>
  </si>
  <si>
    <t>Other Assistance</t>
  </si>
  <si>
    <t>HOME Assistance Needed</t>
  </si>
  <si>
    <t>Annual Interest Rate</t>
  </si>
  <si>
    <t>Mortgage Insurance (Orange = Act. Pmt, Yellow = Rate)</t>
  </si>
  <si>
    <t>Mortgage Term - Years</t>
  </si>
  <si>
    <t>Principal &amp; Interest Payment</t>
  </si>
  <si>
    <t>Mortgage Insurance Payment</t>
  </si>
  <si>
    <t>Taxes--Annual</t>
  </si>
  <si>
    <t>Insurance--Annual</t>
  </si>
  <si>
    <t>Association Fees--Annual</t>
  </si>
  <si>
    <t>Total escrows</t>
  </si>
  <si>
    <t>Total Pmt (PI + MI + TI Escrows)</t>
  </si>
  <si>
    <t>Annual Income (Underwritten)</t>
  </si>
  <si>
    <t>Existing Nonhousing Consumer Debt - Monthly</t>
  </si>
  <si>
    <t>First Mortgage LTV</t>
  </si>
  <si>
    <t>Buyers' Starting Liquid Assets</t>
  </si>
  <si>
    <t>Buyer Cash Investment toward purchase</t>
  </si>
  <si>
    <t>Buyer's Assets AFTER closing</t>
  </si>
  <si>
    <t>Housing Ratio</t>
  </si>
  <si>
    <t>Buyer Cash Investment</t>
  </si>
  <si>
    <t>Remaining Assets/Monthly Pmt</t>
  </si>
  <si>
    <t>Other development costs paid from proceeds</t>
  </si>
  <si>
    <t>Other grants (applied to Dev. Subsidy)</t>
  </si>
  <si>
    <t>Equity (repayable from proceeds)</t>
  </si>
  <si>
    <t>Construction Loan(s) (repayable from proceeds)</t>
  </si>
  <si>
    <t>HOME Actually Drawn</t>
  </si>
  <si>
    <t>Subtotal of Dev. Period Sources</t>
  </si>
  <si>
    <t>Balanced/Gap (should be $0)</t>
  </si>
  <si>
    <t>Gross Dev. Subsidy</t>
  </si>
  <si>
    <t>Gross Development Subsidy</t>
  </si>
  <si>
    <t>HOME Buyer Assistance (passed-through)</t>
  </si>
  <si>
    <t>HOME Construction Loan (repaid from proceeds)</t>
  </si>
  <si>
    <t>HOME for Development Subsidy</t>
  </si>
  <si>
    <t>"Prefunded" Buyer Assistance (HOME)</t>
  </si>
  <si>
    <t>Construction Loan (repayable from proceeds)</t>
  </si>
  <si>
    <r>
      <t xml:space="preserve">Other (repayable from proceeds) </t>
    </r>
    <r>
      <rPr>
        <i/>
        <sz val="10"/>
        <color theme="1"/>
        <rFont val="Calibri"/>
        <family val="2"/>
        <scheme val="minor"/>
      </rPr>
      <t>describe</t>
    </r>
  </si>
  <si>
    <t>HOME for Dev. Subsidy</t>
  </si>
  <si>
    <t>Total HOME Investment Needed</t>
  </si>
  <si>
    <t>Summary of HOME Investment</t>
  </si>
  <si>
    <t>Funds to Seller on Settlement</t>
  </si>
  <si>
    <t xml:space="preserve">Return of Equity </t>
  </si>
  <si>
    <t>Balance of Dev. Fee</t>
  </si>
  <si>
    <t>Total Funds to Seller/Developer</t>
  </si>
  <si>
    <t>Closing Prorations (unpaid by seller)</t>
  </si>
  <si>
    <t>Closing Prorations (paid by seller in advance)</t>
  </si>
  <si>
    <t>+/(-)</t>
  </si>
  <si>
    <t>Buyer Analysis - Closing</t>
  </si>
  <si>
    <t>Dev. Period Costs</t>
  </si>
  <si>
    <t>Predevelopment &amp; Due Diligence (Soft costs)</t>
  </si>
  <si>
    <t>HOME Request</t>
  </si>
  <si>
    <t>Professional Services (Soft costs)</t>
  </si>
  <si>
    <t>Consultant Fees</t>
  </si>
  <si>
    <t>Client Services (Soft costs)</t>
  </si>
  <si>
    <t>Client in-take/Income Verification</t>
  </si>
  <si>
    <t xml:space="preserve">Building, Demo Permits and Impact Fees </t>
  </si>
  <si>
    <t>Carrying &amp; Financing Costs (Soft costs)</t>
  </si>
  <si>
    <t xml:space="preserve">Credit Reports </t>
  </si>
  <si>
    <t xml:space="preserve">Housing Counseling </t>
  </si>
  <si>
    <t xml:space="preserve">Total Client Services </t>
  </si>
  <si>
    <t xml:space="preserve">Legal &amp; Accounting </t>
  </si>
  <si>
    <t xml:space="preserve">Other Professional Services </t>
  </si>
  <si>
    <t>Cost Estimates, Plans, Specs  &amp; Work Write-ups</t>
  </si>
  <si>
    <t xml:space="preserve">Address: </t>
  </si>
  <si>
    <t xml:space="preserve">Private Lender Origination Fees </t>
  </si>
  <si>
    <t>Recording Fees</t>
  </si>
  <si>
    <t xml:space="preserve">Other: </t>
  </si>
  <si>
    <t xml:space="preserve">Title Search </t>
  </si>
  <si>
    <t>Activity</t>
  </si>
  <si>
    <t>Total Cost</t>
  </si>
  <si>
    <t>Seller's Closing Costs (Not HOME eligible)</t>
  </si>
  <si>
    <t xml:space="preserve">List of Resources </t>
  </si>
  <si>
    <t>Target Front End Housing Ratio</t>
  </si>
  <si>
    <t>Other:</t>
  </si>
  <si>
    <t>Predevelopment &amp; Due Diligence (Soft Costs)</t>
  </si>
  <si>
    <t>Professional Services (Soft Costs)</t>
  </si>
  <si>
    <t xml:space="preserve">Total Professional Services </t>
  </si>
  <si>
    <t>Client Services (soft costs)</t>
  </si>
  <si>
    <t>A - IHCDA DEVELOPMENT FUND AND OTHER PERMANENT FINANCING</t>
  </si>
  <si>
    <t>Source of Permanent Financing</t>
  </si>
  <si>
    <t>Amount of Loan</t>
  </si>
  <si>
    <t>Amortization Period (Years)</t>
  </si>
  <si>
    <t>Loan Term
(Years)</t>
  </si>
  <si>
    <t>Debt Service</t>
  </si>
  <si>
    <t>Lien Position</t>
  </si>
  <si>
    <t>Documents Included</t>
  </si>
  <si>
    <t>IHCDA Development Fund</t>
  </si>
  <si>
    <t>TOTAL</t>
  </si>
  <si>
    <t>N/A</t>
  </si>
  <si>
    <t>B - IN-KIND DONATIONS</t>
  </si>
  <si>
    <t>Donor</t>
  </si>
  <si>
    <r>
      <t xml:space="preserve">Number of </t>
    </r>
    <r>
      <rPr>
        <b/>
        <sz val="9"/>
        <rFont val="Calibri"/>
        <family val="2"/>
        <scheme val="minor"/>
      </rPr>
      <t>Volunteer Hours</t>
    </r>
  </si>
  <si>
    <t>Rate per Hour*</t>
  </si>
  <si>
    <t>Amount</t>
  </si>
  <si>
    <t>* $10/hr. for Unskilled Labor</t>
  </si>
  <si>
    <t>C - GRANTS</t>
  </si>
  <si>
    <t>Funder</t>
  </si>
  <si>
    <t>Date of Firm Commitment</t>
  </si>
  <si>
    <t>D - CASH DONATIONS</t>
  </si>
  <si>
    <t>E - CHDO OPERATING SUPPLEMENT</t>
  </si>
  <si>
    <t>Threshold Maximum</t>
  </si>
  <si>
    <t>Requested</t>
  </si>
  <si>
    <t>CHDO Operating Supplement</t>
  </si>
  <si>
    <t>F - CONSTRUCTION FINANCING</t>
  </si>
  <si>
    <t>Lender</t>
  </si>
  <si>
    <t>Loan Term</t>
  </si>
  <si>
    <t>G - TOTALS</t>
  </si>
  <si>
    <t>Sources of Funds</t>
  </si>
  <si>
    <t>Totals</t>
  </si>
  <si>
    <t>IHCDA HOME Award</t>
  </si>
  <si>
    <t>IHCDA Development Fund and Other Permanent Financing</t>
  </si>
  <si>
    <t>In-Kind Donations</t>
  </si>
  <si>
    <t>Grants</t>
  </si>
  <si>
    <t>Cash Donations</t>
  </si>
  <si>
    <t>H - SOURCES AND USES RECONCILIATION</t>
  </si>
  <si>
    <t>IHCDA HOME</t>
  </si>
  <si>
    <t>Total</t>
  </si>
  <si>
    <t>Sources</t>
  </si>
  <si>
    <t>Uses</t>
  </si>
  <si>
    <t>Surplus / (Deficit)</t>
  </si>
  <si>
    <r>
      <t xml:space="preserve">1. List all sources of permanent financing for the development that remains beyond construction. Submit letters of commitment in </t>
    </r>
    <r>
      <rPr>
        <b/>
        <sz val="10"/>
        <color theme="7" tint="-0.249977111117893"/>
        <rFont val="Calibri"/>
        <family val="2"/>
        <scheme val="minor"/>
      </rPr>
      <t>TAB M: Financial Commitments</t>
    </r>
    <r>
      <rPr>
        <b/>
        <sz val="10"/>
        <rFont val="Calibri"/>
        <family val="2"/>
        <scheme val="minor"/>
      </rPr>
      <t>.</t>
    </r>
  </si>
  <si>
    <r>
      <t xml:space="preserve">1. List all in-kind contributions to the development phase of the housing activity, including construction materials, volunteer labor, waived fees, portion of sale price below appraised value, infrastructure, etc. Attach all in-kind supporting documentation (such as but not limited to letters of commitment, appraisal, or purchase agreement). Submit letters of commitment in </t>
    </r>
    <r>
      <rPr>
        <b/>
        <sz val="10"/>
        <color theme="7" tint="-0.249977111117893"/>
        <rFont val="Calibri"/>
        <family val="2"/>
        <scheme val="minor"/>
      </rPr>
      <t>TAB M: Financial Commitments</t>
    </r>
    <r>
      <rPr>
        <b/>
        <sz val="10"/>
        <rFont val="Calibri"/>
        <family val="2"/>
        <scheme val="minor"/>
      </rPr>
      <t>.</t>
    </r>
  </si>
  <si>
    <r>
      <t xml:space="preserve">1. List all sources of grants to the development that do not require repayment.  Submit letters of commitment from funders below in </t>
    </r>
    <r>
      <rPr>
        <b/>
        <sz val="10"/>
        <color theme="7" tint="-0.249977111117893"/>
        <rFont val="Calibri"/>
        <family val="2"/>
        <scheme val="minor"/>
      </rPr>
      <t>TAB M: Financial Commitments</t>
    </r>
    <r>
      <rPr>
        <b/>
        <sz val="10"/>
        <rFont val="Calibri"/>
        <family val="2"/>
        <scheme val="minor"/>
      </rPr>
      <t>.</t>
    </r>
  </si>
  <si>
    <r>
      <t xml:space="preserve">1. List all sources of private or public cash donations to the housing activity. Submit letters of commitment in </t>
    </r>
    <r>
      <rPr>
        <b/>
        <sz val="10"/>
        <color theme="7" tint="-0.249977111117893"/>
        <rFont val="Calibri"/>
        <family val="2"/>
        <scheme val="minor"/>
      </rPr>
      <t>TAB M: Financial Commitments</t>
    </r>
    <r>
      <rPr>
        <b/>
        <sz val="10"/>
        <rFont val="Calibri"/>
        <family val="2"/>
        <scheme val="minor"/>
      </rPr>
      <t>.</t>
    </r>
  </si>
  <si>
    <r>
      <t xml:space="preserve">1. List any construction loans that the developer of this housing activity will take out to cover development or construction costs during construction. Submit letters of commitment in </t>
    </r>
    <r>
      <rPr>
        <b/>
        <sz val="10"/>
        <color theme="7" tint="-0.249977111117893"/>
        <rFont val="Calibri"/>
        <family val="2"/>
        <scheme val="minor"/>
      </rPr>
      <t>TAB M: Financial Commitments</t>
    </r>
    <r>
      <rPr>
        <b/>
        <sz val="10"/>
        <rFont val="Calibri"/>
        <family val="2"/>
        <scheme val="minor"/>
      </rPr>
      <t>.</t>
    </r>
  </si>
  <si>
    <t xml:space="preserve">Other Financial Resources </t>
  </si>
  <si>
    <t>Phase I Env./Env. Transaction Screen/ERR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</si>
</sst>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00%"/>
    <numFmt numFmtId="167" formatCode="0.00000"/>
    <numFmt numFmtId="168" formatCode="&quot;$&quot;#,##0"/>
    <numFmt numFmtId="169" formatCode="&quot;$&quot;#,##0.00"/>
    <numFmt numFmtId="170" formatCode="0.0"/>
    <numFmt numFmtId="171" formatCode="#,##0.0_);[Red]\(#,##0.0\)"/>
    <numFmt numFmtId="172" formatCode="_(* #,##0_);_(* \(#,##0\);_(* &quot;-&quot;??_);_(@_)"/>
    <numFmt numFmtId="173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darkUp">
        <fgColor theme="2" tint="-0.499984740745262"/>
        <bgColor theme="7" tint="0.79998168889431442"/>
      </patternFill>
    </fill>
    <fill>
      <patternFill patternType="solid">
        <fgColor theme="7" tint="0.59999389629810485"/>
        <bgColor indexed="64"/>
      </patternFill>
    </fill>
    <fill>
      <patternFill patternType="darkUp">
        <fgColor theme="2" tint="-0.499984740745262"/>
        <bgColor theme="4" tint="0.79998168889431442"/>
      </patternFill>
    </fill>
    <fill>
      <patternFill patternType="darkUp">
        <bgColor theme="4" tint="0.79992065187536243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5117038483843"/>
        <bgColor theme="2" tint="-0.499984740745262"/>
      </patternFill>
    </fill>
    <fill>
      <patternFill patternType="solid">
        <fgColor rgb="FFCCFFCC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0">
    <xf numFmtId="0" fontId="0" fillId="0" borderId="0" xfId="0"/>
    <xf numFmtId="37" fontId="4" fillId="2" borderId="1" xfId="2" applyNumberFormat="1" applyFont="1" applyFill="1" applyBorder="1" applyProtection="1">
      <protection locked="0"/>
    </xf>
    <xf numFmtId="37" fontId="4" fillId="3" borderId="1" xfId="2" applyNumberFormat="1" applyFont="1" applyFill="1" applyBorder="1" applyProtection="1">
      <protection locked="0"/>
    </xf>
    <xf numFmtId="10" fontId="4" fillId="2" borderId="1" xfId="4" applyNumberFormat="1" applyFont="1" applyFill="1" applyBorder="1" applyAlignment="1" applyProtection="1">
      <alignment horizontal="right"/>
      <protection locked="0"/>
    </xf>
    <xf numFmtId="166" fontId="4" fillId="3" borderId="1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10" fontId="4" fillId="3" borderId="1" xfId="0" applyNumberFormat="1" applyFont="1" applyFill="1" applyBorder="1" applyProtection="1">
      <protection locked="0"/>
    </xf>
    <xf numFmtId="37" fontId="4" fillId="2" borderId="2" xfId="2" applyNumberFormat="1" applyFont="1" applyFill="1" applyBorder="1" applyProtection="1">
      <protection locked="0"/>
    </xf>
    <xf numFmtId="37" fontId="4" fillId="2" borderId="11" xfId="2" applyNumberFormat="1" applyFont="1" applyFill="1" applyBorder="1" applyProtection="1">
      <protection locked="0"/>
    </xf>
    <xf numFmtId="164" fontId="3" fillId="0" borderId="0" xfId="2" applyFont="1" applyBorder="1" applyProtection="1"/>
    <xf numFmtId="0" fontId="0" fillId="0" borderId="0" xfId="0" applyProtection="1"/>
    <xf numFmtId="0" fontId="0" fillId="0" borderId="0" xfId="0" applyFill="1" applyBorder="1" applyProtection="1"/>
    <xf numFmtId="0" fontId="11" fillId="0" borderId="0" xfId="0" applyFont="1" applyProtection="1"/>
    <xf numFmtId="164" fontId="3" fillId="0" borderId="3" xfId="2" applyFont="1" applyBorder="1" applyProtection="1"/>
    <xf numFmtId="0" fontId="0" fillId="0" borderId="9" xfId="0" applyBorder="1" applyProtection="1"/>
    <xf numFmtId="0" fontId="0" fillId="0" borderId="4" xfId="0" applyFill="1" applyBorder="1" applyProtection="1"/>
    <xf numFmtId="0" fontId="8" fillId="0" borderId="7" xfId="0" applyFont="1" applyFill="1" applyBorder="1" applyProtection="1"/>
    <xf numFmtId="0" fontId="0" fillId="0" borderId="10" xfId="0" applyBorder="1" applyProtection="1"/>
    <xf numFmtId="37" fontId="4" fillId="0" borderId="8" xfId="2" applyNumberFormat="1" applyFont="1" applyFill="1" applyBorder="1" applyProtection="1"/>
    <xf numFmtId="164" fontId="4" fillId="0" borderId="0" xfId="2" applyFont="1" applyProtection="1"/>
    <xf numFmtId="164" fontId="4" fillId="0" borderId="0" xfId="2" applyFont="1" applyFill="1" applyBorder="1" applyProtection="1"/>
    <xf numFmtId="0" fontId="0" fillId="0" borderId="0" xfId="0" applyBorder="1" applyProtection="1"/>
    <xf numFmtId="164" fontId="5" fillId="0" borderId="3" xfId="2" applyFont="1" applyBorder="1" applyAlignment="1" applyProtection="1">
      <alignment horizontal="left"/>
    </xf>
    <xf numFmtId="164" fontId="5" fillId="0" borderId="9" xfId="2" applyFont="1" applyBorder="1" applyAlignment="1" applyProtection="1">
      <alignment horizontal="centerContinuous"/>
    </xf>
    <xf numFmtId="164" fontId="5" fillId="0" borderId="0" xfId="2" applyFont="1" applyBorder="1" applyAlignment="1" applyProtection="1">
      <alignment horizontal="centerContinuous"/>
    </xf>
    <xf numFmtId="164" fontId="5" fillId="0" borderId="0" xfId="2" applyFont="1" applyAlignment="1" applyProtection="1">
      <alignment horizontal="centerContinuous"/>
    </xf>
    <xf numFmtId="0" fontId="0" fillId="0" borderId="3" xfId="0" applyBorder="1" applyProtection="1"/>
    <xf numFmtId="0" fontId="0" fillId="0" borderId="4" xfId="0" applyBorder="1" applyProtection="1"/>
    <xf numFmtId="164" fontId="5" fillId="0" borderId="5" xfId="2" applyFont="1" applyBorder="1" applyAlignment="1" applyProtection="1">
      <alignment horizontal="left"/>
    </xf>
    <xf numFmtId="164" fontId="4" fillId="0" borderId="0" xfId="2" applyFont="1" applyBorder="1" applyProtection="1"/>
    <xf numFmtId="0" fontId="9" fillId="0" borderId="0" xfId="0" applyFont="1" applyBorder="1" applyProtection="1"/>
    <xf numFmtId="0" fontId="9" fillId="0" borderId="6" xfId="0" applyFont="1" applyBorder="1" applyProtection="1"/>
    <xf numFmtId="0" fontId="9" fillId="0" borderId="0" xfId="0" applyFont="1" applyProtection="1"/>
    <xf numFmtId="0" fontId="0" fillId="0" borderId="5" xfId="0" applyBorder="1" applyProtection="1"/>
    <xf numFmtId="0" fontId="0" fillId="0" borderId="6" xfId="0" applyBorder="1" applyProtection="1"/>
    <xf numFmtId="164" fontId="4" fillId="0" borderId="5" xfId="2" applyFont="1" applyBorder="1" applyAlignment="1" applyProtection="1">
      <alignment horizontal="left"/>
    </xf>
    <xf numFmtId="37" fontId="4" fillId="0" borderId="6" xfId="2" applyNumberFormat="1" applyFont="1" applyFill="1" applyBorder="1" applyProtection="1"/>
    <xf numFmtId="164" fontId="4" fillId="0" borderId="5" xfId="2" applyFont="1" applyFill="1" applyBorder="1" applyAlignment="1" applyProtection="1">
      <alignment horizontal="left"/>
    </xf>
    <xf numFmtId="37" fontId="4" fillId="0" borderId="1" xfId="2" applyNumberFormat="1" applyFont="1" applyFill="1" applyBorder="1" applyProtection="1"/>
    <xf numFmtId="0" fontId="9" fillId="0" borderId="5" xfId="0" applyFont="1" applyBorder="1" applyProtection="1"/>
    <xf numFmtId="6" fontId="9" fillId="0" borderId="1" xfId="0" applyNumberFormat="1" applyFont="1" applyBorder="1" applyProtection="1"/>
    <xf numFmtId="10" fontId="9" fillId="0" borderId="0" xfId="1" applyNumberFormat="1" applyFont="1" applyBorder="1" applyProtection="1"/>
    <xf numFmtId="164" fontId="4" fillId="0" borderId="5" xfId="2" applyFont="1" applyBorder="1" applyProtection="1"/>
    <xf numFmtId="6" fontId="4" fillId="0" borderId="0" xfId="2" applyNumberFormat="1" applyFont="1" applyBorder="1" applyProtection="1"/>
    <xf numFmtId="6" fontId="4" fillId="0" borderId="0" xfId="2" applyNumberFormat="1" applyFont="1" applyProtection="1"/>
    <xf numFmtId="37" fontId="4" fillId="0" borderId="5" xfId="2" applyNumberFormat="1" applyFont="1" applyBorder="1" applyProtection="1"/>
    <xf numFmtId="37" fontId="4" fillId="0" borderId="0" xfId="2" applyNumberFormat="1" applyFont="1" applyBorder="1" applyProtection="1"/>
    <xf numFmtId="37" fontId="4" fillId="0" borderId="0" xfId="2" applyNumberFormat="1" applyFont="1" applyProtection="1"/>
    <xf numFmtId="164" fontId="5" fillId="0" borderId="5" xfId="2" applyFont="1" applyBorder="1" applyAlignment="1" applyProtection="1">
      <alignment horizontal="right"/>
    </xf>
    <xf numFmtId="5" fontId="5" fillId="0" borderId="1" xfId="2" applyNumberFormat="1" applyFont="1" applyBorder="1" applyProtection="1"/>
    <xf numFmtId="0" fontId="10" fillId="0" borderId="0" xfId="0" applyFont="1" applyProtection="1"/>
    <xf numFmtId="5" fontId="4" fillId="0" borderId="0" xfId="2" applyNumberFormat="1" applyFont="1" applyBorder="1" applyProtection="1"/>
    <xf numFmtId="5" fontId="4" fillId="0" borderId="0" xfId="2" applyNumberFormat="1" applyFont="1" applyProtection="1"/>
    <xf numFmtId="167" fontId="4" fillId="4" borderId="0" xfId="0" applyNumberFormat="1" applyFont="1" applyFill="1" applyProtection="1"/>
    <xf numFmtId="0" fontId="9" fillId="0" borderId="5" xfId="0" applyFont="1" applyFill="1" applyBorder="1" applyProtection="1"/>
    <xf numFmtId="0" fontId="9" fillId="0" borderId="5" xfId="0" applyFont="1" applyBorder="1" applyAlignment="1" applyProtection="1">
      <alignment horizontal="right"/>
    </xf>
    <xf numFmtId="37" fontId="9" fillId="0" borderId="1" xfId="0" applyNumberFormat="1" applyFont="1" applyBorder="1" applyProtection="1"/>
    <xf numFmtId="39" fontId="4" fillId="0" borderId="1" xfId="2" applyNumberFormat="1" applyFont="1" applyFill="1" applyBorder="1" applyProtection="1"/>
    <xf numFmtId="6" fontId="9" fillId="0" borderId="6" xfId="0" applyNumberFormat="1" applyFont="1" applyBorder="1" applyProtection="1"/>
    <xf numFmtId="0" fontId="10" fillId="0" borderId="3" xfId="0" applyFont="1" applyBorder="1" applyProtection="1"/>
    <xf numFmtId="0" fontId="9" fillId="0" borderId="4" xfId="0" applyFont="1" applyBorder="1" applyProtection="1"/>
    <xf numFmtId="164" fontId="5" fillId="0" borderId="0" xfId="2" applyFont="1" applyBorder="1" applyProtection="1"/>
    <xf numFmtId="0" fontId="9" fillId="0" borderId="7" xfId="0" applyFont="1" applyBorder="1" applyAlignment="1" applyProtection="1">
      <alignment horizontal="right"/>
    </xf>
    <xf numFmtId="37" fontId="5" fillId="0" borderId="1" xfId="2" applyNumberFormat="1" applyFont="1" applyBorder="1" applyProtection="1"/>
    <xf numFmtId="44" fontId="5" fillId="0" borderId="0" xfId="3" applyFont="1" applyBorder="1" applyProtection="1"/>
    <xf numFmtId="44" fontId="5" fillId="0" borderId="0" xfId="3" applyFont="1" applyProtection="1"/>
    <xf numFmtId="164" fontId="7" fillId="0" borderId="0" xfId="2" applyFont="1" applyBorder="1" applyProtection="1"/>
    <xf numFmtId="164" fontId="7" fillId="0" borderId="0" xfId="2" applyFont="1" applyProtection="1"/>
    <xf numFmtId="164" fontId="5" fillId="0" borderId="5" xfId="2" applyFont="1" applyFill="1" applyBorder="1" applyAlignment="1" applyProtection="1">
      <alignment horizontal="left"/>
    </xf>
    <xf numFmtId="37" fontId="4" fillId="0" borderId="2" xfId="2" applyNumberFormat="1" applyFont="1" applyFill="1" applyBorder="1" applyProtection="1"/>
    <xf numFmtId="165" fontId="4" fillId="0" borderId="0" xfId="4" applyNumberFormat="1" applyFont="1" applyBorder="1" applyAlignment="1" applyProtection="1">
      <alignment horizontal="right"/>
    </xf>
    <xf numFmtId="165" fontId="4" fillId="0" borderId="0" xfId="4" applyNumberFormat="1" applyFont="1" applyAlignment="1" applyProtection="1">
      <alignment horizontal="right"/>
    </xf>
    <xf numFmtId="10" fontId="4" fillId="0" borderId="0" xfId="4" applyNumberFormat="1" applyFont="1" applyBorder="1" applyAlignment="1" applyProtection="1">
      <alignment horizontal="right"/>
    </xf>
    <xf numFmtId="10" fontId="4" fillId="0" borderId="0" xfId="4" applyNumberFormat="1" applyFont="1" applyAlignment="1" applyProtection="1">
      <alignment horizontal="right"/>
    </xf>
    <xf numFmtId="0" fontId="10" fillId="0" borderId="0" xfId="0" applyFont="1" applyBorder="1" applyProtection="1"/>
    <xf numFmtId="37" fontId="9" fillId="0" borderId="1" xfId="0" applyNumberFormat="1" applyFont="1" applyFill="1" applyBorder="1" applyProtection="1"/>
    <xf numFmtId="164" fontId="8" fillId="0" borderId="5" xfId="2" applyFont="1" applyFill="1" applyBorder="1" applyAlignment="1" applyProtection="1">
      <alignment horizontal="left"/>
    </xf>
    <xf numFmtId="37" fontId="10" fillId="0" borderId="1" xfId="0" applyNumberFormat="1" applyFont="1" applyBorder="1" applyProtection="1"/>
    <xf numFmtId="38" fontId="4" fillId="0" borderId="1" xfId="2" applyNumberFormat="1" applyFont="1" applyBorder="1" applyAlignment="1" applyProtection="1">
      <alignment horizontal="right"/>
    </xf>
    <xf numFmtId="8" fontId="9" fillId="0" borderId="0" xfId="0" applyNumberFormat="1" applyFont="1" applyBorder="1" applyProtection="1"/>
    <xf numFmtId="164" fontId="8" fillId="0" borderId="0" xfId="2" applyFont="1" applyBorder="1" applyProtection="1"/>
    <xf numFmtId="164" fontId="8" fillId="0" borderId="0" xfId="2" applyFont="1" applyProtection="1"/>
    <xf numFmtId="37" fontId="9" fillId="0" borderId="0" xfId="0" applyNumberFormat="1" applyFont="1" applyBorder="1" applyProtection="1"/>
    <xf numFmtId="0" fontId="0" fillId="0" borderId="6" xfId="0" applyFill="1" applyBorder="1" applyProtection="1"/>
    <xf numFmtId="37" fontId="5" fillId="0" borderId="1" xfId="2" applyNumberFormat="1" applyFont="1" applyFill="1" applyBorder="1" applyProtection="1"/>
    <xf numFmtId="165" fontId="4" fillId="0" borderId="0" xfId="1" applyNumberFormat="1" applyFont="1" applyBorder="1" applyProtection="1"/>
    <xf numFmtId="9" fontId="9" fillId="0" borderId="1" xfId="1" applyFont="1" applyBorder="1" applyProtection="1"/>
    <xf numFmtId="164" fontId="5" fillId="0" borderId="0" xfId="2" applyFont="1" applyProtection="1"/>
    <xf numFmtId="6" fontId="5" fillId="0" borderId="1" xfId="2" applyNumberFormat="1" applyFont="1" applyFill="1" applyBorder="1" applyProtection="1"/>
    <xf numFmtId="0" fontId="9" fillId="0" borderId="7" xfId="0" applyFont="1" applyBorder="1" applyProtection="1"/>
    <xf numFmtId="0" fontId="0" fillId="0" borderId="7" xfId="0" applyBorder="1" applyProtection="1"/>
    <xf numFmtId="0" fontId="9" fillId="0" borderId="8" xfId="0" applyFont="1" applyBorder="1" applyProtection="1"/>
    <xf numFmtId="164" fontId="5" fillId="0" borderId="0" xfId="2" applyFont="1" applyAlignment="1" applyProtection="1">
      <alignment horizontal="left"/>
    </xf>
    <xf numFmtId="164" fontId="5" fillId="0" borderId="0" xfId="2" applyFont="1" applyAlignment="1" applyProtection="1">
      <alignment horizontal="right"/>
    </xf>
    <xf numFmtId="169" fontId="4" fillId="3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69" fontId="4" fillId="5" borderId="13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/>
    <xf numFmtId="0" fontId="4" fillId="0" borderId="0" xfId="0" applyFont="1" applyBorder="1" applyAlignment="1">
      <alignment horizontal="left"/>
    </xf>
    <xf numFmtId="10" fontId="4" fillId="0" borderId="0" xfId="0" applyNumberFormat="1" applyFont="1" applyBorder="1"/>
    <xf numFmtId="8" fontId="5" fillId="0" borderId="0" xfId="0" applyNumberFormat="1" applyFont="1" applyBorder="1" applyAlignment="1">
      <alignment horizontal="left"/>
    </xf>
    <xf numFmtId="8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8" fontId="4" fillId="3" borderId="14" xfId="0" applyNumberFormat="1" applyFont="1" applyFill="1" applyBorder="1" applyAlignment="1" applyProtection="1">
      <alignment horizontal="right"/>
      <protection locked="0"/>
    </xf>
    <xf numFmtId="169" fontId="4" fillId="3" borderId="13" xfId="0" applyNumberFormat="1" applyFont="1" applyFill="1" applyBorder="1" applyAlignment="1" applyProtection="1">
      <alignment horizontal="right"/>
      <protection locked="0"/>
    </xf>
    <xf numFmtId="168" fontId="4" fillId="0" borderId="13" xfId="0" applyNumberFormat="1" applyFont="1" applyBorder="1"/>
    <xf numFmtId="168" fontId="4" fillId="3" borderId="13" xfId="0" applyNumberFormat="1" applyFont="1" applyFill="1" applyBorder="1" applyAlignment="1" applyProtection="1">
      <alignment horizontal="right"/>
      <protection locked="0"/>
    </xf>
    <xf numFmtId="168" fontId="4" fillId="0" borderId="13" xfId="0" applyNumberFormat="1" applyFont="1" applyBorder="1" applyAlignment="1">
      <alignment horizontal="right"/>
    </xf>
    <xf numFmtId="169" fontId="5" fillId="0" borderId="13" xfId="0" applyNumberFormat="1" applyFont="1" applyBorder="1" applyAlignment="1">
      <alignment horizontal="right"/>
    </xf>
    <xf numFmtId="166" fontId="4" fillId="3" borderId="13" xfId="0" applyNumberFormat="1" applyFont="1" applyFill="1" applyBorder="1" applyAlignment="1" applyProtection="1">
      <alignment horizontal="right"/>
      <protection locked="0"/>
    </xf>
    <xf numFmtId="0" fontId="4" fillId="3" borderId="13" xfId="0" applyFont="1" applyFill="1" applyBorder="1" applyAlignment="1" applyProtection="1">
      <alignment horizontal="right"/>
      <protection locked="0"/>
    </xf>
    <xf numFmtId="169" fontId="4" fillId="0" borderId="13" xfId="0" applyNumberFormat="1" applyFont="1" applyBorder="1" applyAlignment="1">
      <alignment horizontal="right"/>
    </xf>
    <xf numFmtId="165" fontId="4" fillId="0" borderId="13" xfId="1" applyNumberFormat="1" applyFont="1" applyBorder="1" applyAlignment="1">
      <alignment horizontal="right"/>
    </xf>
    <xf numFmtId="168" fontId="4" fillId="3" borderId="8" xfId="0" applyNumberFormat="1" applyFont="1" applyFill="1" applyBorder="1" applyAlignment="1" applyProtection="1">
      <alignment horizontal="right"/>
      <protection locked="0"/>
    </xf>
    <xf numFmtId="170" fontId="4" fillId="0" borderId="15" xfId="1" applyNumberFormat="1" applyFont="1" applyBorder="1" applyAlignment="1">
      <alignment horizontal="right"/>
    </xf>
    <xf numFmtId="0" fontId="4" fillId="0" borderId="10" xfId="0" applyFont="1" applyBorder="1"/>
    <xf numFmtId="166" fontId="4" fillId="3" borderId="1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165" fontId="4" fillId="0" borderId="1" xfId="1" applyNumberFormat="1" applyFont="1" applyBorder="1" applyAlignment="1">
      <alignment horizontal="right"/>
    </xf>
    <xf numFmtId="6" fontId="0" fillId="0" borderId="0" xfId="0" applyNumberFormat="1" applyProtection="1"/>
    <xf numFmtId="8" fontId="0" fillId="0" borderId="0" xfId="0" applyNumberFormat="1" applyProtection="1"/>
    <xf numFmtId="10" fontId="9" fillId="0" borderId="1" xfId="1" applyNumberFormat="1" applyFont="1" applyBorder="1"/>
    <xf numFmtId="171" fontId="4" fillId="0" borderId="1" xfId="2" applyNumberFormat="1" applyFont="1" applyBorder="1" applyAlignment="1" applyProtection="1">
      <alignment horizontal="right"/>
    </xf>
    <xf numFmtId="38" fontId="4" fillId="0" borderId="0" xfId="2" applyNumberFormat="1" applyFont="1" applyBorder="1" applyProtection="1"/>
    <xf numFmtId="0" fontId="0" fillId="7" borderId="4" xfId="0" applyFill="1" applyBorder="1" applyProtection="1"/>
    <xf numFmtId="38" fontId="4" fillId="7" borderId="8" xfId="2" applyNumberFormat="1" applyFont="1" applyFill="1" applyBorder="1" applyProtection="1"/>
    <xf numFmtId="164" fontId="5" fillId="7" borderId="4" xfId="2" applyFont="1" applyFill="1" applyBorder="1" applyAlignment="1" applyProtection="1">
      <alignment horizontal="centerContinuous"/>
    </xf>
    <xf numFmtId="38" fontId="4" fillId="7" borderId="6" xfId="2" applyNumberFormat="1" applyFont="1" applyFill="1" applyBorder="1" applyProtection="1"/>
    <xf numFmtId="38" fontId="4" fillId="7" borderId="6" xfId="2" applyNumberFormat="1" applyFont="1" applyFill="1" applyBorder="1" applyAlignment="1" applyProtection="1">
      <alignment horizontal="right"/>
    </xf>
    <xf numFmtId="37" fontId="4" fillId="7" borderId="6" xfId="2" applyNumberFormat="1" applyFont="1" applyFill="1" applyBorder="1" applyProtection="1"/>
    <xf numFmtId="0" fontId="0" fillId="7" borderId="6" xfId="0" applyFill="1" applyBorder="1"/>
    <xf numFmtId="40" fontId="4" fillId="0" borderId="1" xfId="0" applyNumberFormat="1" applyFont="1" applyBorder="1"/>
    <xf numFmtId="40" fontId="4" fillId="3" borderId="1" xfId="0" applyNumberFormat="1" applyFont="1" applyFill="1" applyBorder="1" applyAlignment="1" applyProtection="1">
      <alignment horizontal="right"/>
      <protection locked="0"/>
    </xf>
    <xf numFmtId="40" fontId="4" fillId="0" borderId="1" xfId="0" applyNumberFormat="1" applyFont="1" applyBorder="1" applyAlignment="1">
      <alignment horizontal="right"/>
    </xf>
    <xf numFmtId="40" fontId="5" fillId="0" borderId="1" xfId="0" applyNumberFormat="1" applyFont="1" applyBorder="1" applyAlignment="1">
      <alignment horizontal="right"/>
    </xf>
    <xf numFmtId="40" fontId="4" fillId="6" borderId="13" xfId="0" applyNumberFormat="1" applyFont="1" applyFill="1" applyBorder="1" applyAlignment="1" applyProtection="1">
      <alignment horizontal="right"/>
      <protection locked="0"/>
    </xf>
    <xf numFmtId="38" fontId="9" fillId="0" borderId="1" xfId="0" applyNumberFormat="1" applyFont="1" applyBorder="1" applyProtection="1"/>
    <xf numFmtId="38" fontId="0" fillId="0" borderId="0" xfId="0" applyNumberFormat="1" applyProtection="1"/>
    <xf numFmtId="38" fontId="0" fillId="7" borderId="6" xfId="0" applyNumberFormat="1" applyFill="1" applyBorder="1" applyProtection="1"/>
    <xf numFmtId="38" fontId="9" fillId="7" borderId="6" xfId="0" applyNumberFormat="1" applyFont="1" applyFill="1" applyBorder="1" applyProtection="1"/>
    <xf numFmtId="38" fontId="9" fillId="0" borderId="0" xfId="0" applyNumberFormat="1" applyFont="1" applyProtection="1"/>
    <xf numFmtId="38" fontId="4" fillId="2" borderId="1" xfId="2" applyNumberFormat="1" applyFont="1" applyFill="1" applyBorder="1" applyProtection="1">
      <protection locked="0"/>
    </xf>
    <xf numFmtId="164" fontId="7" fillId="0" borderId="5" xfId="2" applyFont="1" applyFill="1" applyBorder="1" applyProtection="1"/>
    <xf numFmtId="0" fontId="12" fillId="0" borderId="0" xfId="0" quotePrefix="1" applyFont="1" applyFill="1" applyBorder="1" applyAlignment="1" applyProtection="1">
      <alignment horizontal="center"/>
    </xf>
    <xf numFmtId="0" fontId="0" fillId="0" borderId="9" xfId="0" applyBorder="1"/>
    <xf numFmtId="10" fontId="4" fillId="0" borderId="5" xfId="0" applyNumberFormat="1" applyFont="1" applyBorder="1"/>
    <xf numFmtId="0" fontId="0" fillId="0" borderId="0" xfId="0" applyBorder="1"/>
    <xf numFmtId="0" fontId="4" fillId="0" borderId="5" xfId="0" applyFont="1" applyBorder="1" applyAlignment="1">
      <alignment horizontal="left"/>
    </xf>
    <xf numFmtId="8" fontId="5" fillId="0" borderId="5" xfId="0" applyNumberFormat="1" applyFont="1" applyBorder="1" applyAlignment="1">
      <alignment horizontal="left"/>
    </xf>
    <xf numFmtId="0" fontId="4" fillId="0" borderId="0" xfId="0" applyFont="1" applyBorder="1"/>
    <xf numFmtId="40" fontId="0" fillId="0" borderId="0" xfId="0" applyNumberFormat="1" applyBorder="1"/>
    <xf numFmtId="8" fontId="4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9" fillId="0" borderId="10" xfId="0" applyFont="1" applyBorder="1"/>
    <xf numFmtId="38" fontId="0" fillId="0" borderId="0" xfId="0" applyNumberFormat="1" applyBorder="1" applyProtection="1"/>
    <xf numFmtId="38" fontId="9" fillId="0" borderId="0" xfId="0" applyNumberFormat="1" applyFont="1" applyBorder="1" applyProtection="1"/>
    <xf numFmtId="0" fontId="10" fillId="0" borderId="5" xfId="0" applyFont="1" applyFill="1" applyBorder="1" applyProtection="1"/>
    <xf numFmtId="0" fontId="10" fillId="0" borderId="5" xfId="0" applyFont="1" applyBorder="1" applyProtection="1"/>
    <xf numFmtId="38" fontId="9" fillId="0" borderId="10" xfId="0" applyNumberFormat="1" applyFont="1" applyBorder="1" applyProtection="1"/>
    <xf numFmtId="38" fontId="0" fillId="0" borderId="10" xfId="0" applyNumberFormat="1" applyBorder="1" applyProtection="1"/>
    <xf numFmtId="0" fontId="8" fillId="0" borderId="5" xfId="0" applyFont="1" applyBorder="1" applyProtection="1"/>
    <xf numFmtId="39" fontId="4" fillId="3" borderId="1" xfId="2" applyNumberFormat="1" applyFont="1" applyFill="1" applyBorder="1" applyProtection="1">
      <protection locked="0"/>
    </xf>
    <xf numFmtId="37" fontId="4" fillId="4" borderId="1" xfId="2" applyNumberFormat="1" applyFont="1" applyFill="1" applyBorder="1" applyProtection="1">
      <protection locked="0"/>
    </xf>
    <xf numFmtId="164" fontId="7" fillId="4" borderId="5" xfId="2" applyFont="1" applyFill="1" applyBorder="1" applyProtection="1"/>
    <xf numFmtId="10" fontId="9" fillId="7" borderId="6" xfId="1" applyNumberFormat="1" applyFont="1" applyFill="1" applyBorder="1"/>
    <xf numFmtId="0" fontId="9" fillId="7" borderId="8" xfId="0" applyFont="1" applyFill="1" applyBorder="1"/>
    <xf numFmtId="38" fontId="9" fillId="7" borderId="8" xfId="0" applyNumberFormat="1" applyFont="1" applyFill="1" applyBorder="1" applyProtection="1"/>
    <xf numFmtId="10" fontId="4" fillId="0" borderId="1" xfId="0" applyNumberFormat="1" applyFont="1" applyFill="1" applyBorder="1" applyProtection="1"/>
    <xf numFmtId="10" fontId="4" fillId="0" borderId="1" xfId="4" applyNumberFormat="1" applyFont="1" applyFill="1" applyBorder="1" applyAlignment="1" applyProtection="1">
      <alignment horizontal="right"/>
    </xf>
    <xf numFmtId="164" fontId="14" fillId="0" borderId="3" xfId="2" applyFont="1" applyBorder="1" applyProtection="1"/>
    <xf numFmtId="0" fontId="0" fillId="0" borderId="8" xfId="0" applyFill="1" applyBorder="1" applyProtection="1"/>
    <xf numFmtId="5" fontId="5" fillId="0" borderId="2" xfId="2" applyNumberFormat="1" applyFont="1" applyBorder="1" applyProtection="1"/>
    <xf numFmtId="37" fontId="5" fillId="0" borderId="4" xfId="2" applyNumberFormat="1" applyFont="1" applyFill="1" applyBorder="1" applyAlignment="1" applyProtection="1">
      <alignment horizontal="center"/>
    </xf>
    <xf numFmtId="164" fontId="5" fillId="0" borderId="9" xfId="2" applyFont="1" applyBorder="1" applyAlignment="1" applyProtection="1">
      <alignment horizontal="center"/>
    </xf>
    <xf numFmtId="164" fontId="5" fillId="9" borderId="5" xfId="2" applyFont="1" applyFill="1" applyBorder="1" applyAlignment="1" applyProtection="1">
      <alignment horizontal="right"/>
    </xf>
    <xf numFmtId="5" fontId="5" fillId="9" borderId="9" xfId="2" applyNumberFormat="1" applyFont="1" applyFill="1" applyBorder="1" applyProtection="1"/>
    <xf numFmtId="0" fontId="0" fillId="9" borderId="0" xfId="0" applyFill="1" applyProtection="1"/>
    <xf numFmtId="5" fontId="5" fillId="9" borderId="6" xfId="2" applyNumberFormat="1" applyFont="1" applyFill="1" applyBorder="1" applyProtection="1"/>
    <xf numFmtId="37" fontId="4" fillId="10" borderId="1" xfId="2" applyNumberFormat="1" applyFont="1" applyFill="1" applyBorder="1" applyProtection="1">
      <protection locked="0"/>
    </xf>
    <xf numFmtId="0" fontId="0" fillId="0" borderId="11" xfId="0" applyFill="1" applyBorder="1" applyProtection="1"/>
    <xf numFmtId="37" fontId="4" fillId="0" borderId="5" xfId="2" applyNumberFormat="1" applyFont="1" applyFill="1" applyBorder="1" applyProtection="1"/>
    <xf numFmtId="164" fontId="5" fillId="0" borderId="4" xfId="2" applyFont="1" applyFill="1" applyBorder="1" applyAlignment="1" applyProtection="1">
      <alignment horizontal="centerContinuous"/>
    </xf>
    <xf numFmtId="37" fontId="5" fillId="0" borderId="2" xfId="2" applyNumberFormat="1" applyFont="1" applyBorder="1" applyProtection="1"/>
    <xf numFmtId="164" fontId="5" fillId="0" borderId="0" xfId="2" applyFont="1" applyFill="1" applyBorder="1" applyAlignment="1" applyProtection="1">
      <alignment horizontal="center"/>
    </xf>
    <xf numFmtId="164" fontId="5" fillId="0" borderId="5" xfId="2" applyFont="1" applyFill="1" applyBorder="1" applyAlignment="1" applyProtection="1">
      <alignment horizontal="right"/>
    </xf>
    <xf numFmtId="164" fontId="5" fillId="0" borderId="1" xfId="2" applyFont="1" applyFill="1" applyBorder="1" applyAlignment="1" applyProtection="1">
      <alignment horizontal="center"/>
    </xf>
    <xf numFmtId="6" fontId="5" fillId="0" borderId="11" xfId="2" applyNumberFormat="1" applyFont="1" applyFill="1" applyBorder="1" applyProtection="1"/>
    <xf numFmtId="164" fontId="5" fillId="0" borderId="2" xfId="2" applyNumberFormat="1" applyFont="1" applyBorder="1" applyProtection="1"/>
    <xf numFmtId="38" fontId="4" fillId="11" borderId="6" xfId="2" applyNumberFormat="1" applyFont="1" applyFill="1" applyBorder="1" applyProtection="1"/>
    <xf numFmtId="0" fontId="1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1" fillId="0" borderId="0" xfId="0" applyFont="1"/>
    <xf numFmtId="164" fontId="4" fillId="8" borderId="1" xfId="2" applyFont="1" applyFill="1" applyBorder="1" applyAlignment="1" applyProtection="1">
      <alignment horizontal="center"/>
    </xf>
    <xf numFmtId="164" fontId="5" fillId="8" borderId="5" xfId="2" applyFont="1" applyFill="1" applyBorder="1" applyAlignment="1" applyProtection="1">
      <alignment horizontal="center"/>
    </xf>
    <xf numFmtId="164" fontId="5" fillId="8" borderId="0" xfId="2" applyFont="1" applyFill="1" applyBorder="1" applyAlignment="1" applyProtection="1">
      <alignment horizontal="center"/>
    </xf>
    <xf numFmtId="164" fontId="5" fillId="8" borderId="6" xfId="2" applyFont="1" applyFill="1" applyBorder="1" applyAlignment="1" applyProtection="1">
      <alignment horizontal="center"/>
    </xf>
    <xf numFmtId="37" fontId="4" fillId="2" borderId="16" xfId="2" applyNumberFormat="1" applyFont="1" applyFill="1" applyBorder="1" applyAlignment="1" applyProtection="1">
      <alignment horizontal="center"/>
      <protection locked="0"/>
    </xf>
    <xf numFmtId="37" fontId="4" fillId="2" borderId="12" xfId="2" applyNumberFormat="1" applyFont="1" applyFill="1" applyBorder="1" applyAlignment="1" applyProtection="1">
      <alignment horizontal="center"/>
      <protection locked="0"/>
    </xf>
    <xf numFmtId="37" fontId="4" fillId="2" borderId="13" xfId="2" applyNumberFormat="1" applyFont="1" applyFill="1" applyBorder="1" applyAlignment="1" applyProtection="1">
      <alignment horizontal="center"/>
      <protection locked="0"/>
    </xf>
    <xf numFmtId="164" fontId="5" fillId="0" borderId="5" xfId="2" applyFont="1" applyBorder="1" applyAlignment="1" applyProtection="1">
      <alignment horizontal="left"/>
    </xf>
    <xf numFmtId="164" fontId="5" fillId="0" borderId="0" xfId="2" applyFont="1" applyBorder="1" applyAlignment="1" applyProtection="1">
      <alignment horizontal="left"/>
    </xf>
    <xf numFmtId="164" fontId="5" fillId="0" borderId="6" xfId="2" applyFont="1" applyBorder="1" applyAlignment="1" applyProtection="1">
      <alignment horizontal="left"/>
    </xf>
    <xf numFmtId="164" fontId="5" fillId="8" borderId="1" xfId="2" applyFont="1" applyFill="1" applyBorder="1" applyAlignment="1" applyProtection="1">
      <alignment horizontal="center"/>
    </xf>
    <xf numFmtId="164" fontId="5" fillId="8" borderId="2" xfId="2" applyFont="1" applyFill="1" applyBorder="1" applyAlignment="1" applyProtection="1">
      <alignment horizontal="center"/>
    </xf>
    <xf numFmtId="164" fontId="5" fillId="0" borderId="3" xfId="2" applyFont="1" applyBorder="1" applyAlignment="1" applyProtection="1">
      <alignment horizontal="left"/>
    </xf>
    <xf numFmtId="164" fontId="5" fillId="0" borderId="9" xfId="2" applyFont="1" applyBorder="1" applyAlignment="1" applyProtection="1">
      <alignment horizontal="left"/>
    </xf>
    <xf numFmtId="164" fontId="5" fillId="9" borderId="1" xfId="2" applyFont="1" applyFill="1" applyBorder="1" applyAlignment="1" applyProtection="1">
      <alignment horizontal="center"/>
    </xf>
    <xf numFmtId="164" fontId="5" fillId="0" borderId="4" xfId="2" applyFont="1" applyBorder="1" applyAlignment="1" applyProtection="1">
      <alignment horizontal="left"/>
    </xf>
    <xf numFmtId="0" fontId="0" fillId="9" borderId="5" xfId="0" applyFill="1" applyBorder="1" applyAlignment="1" applyProtection="1">
      <alignment horizontal="center"/>
    </xf>
    <xf numFmtId="0" fontId="0" fillId="9" borderId="0" xfId="0" applyFill="1" applyBorder="1" applyAlignment="1" applyProtection="1">
      <alignment horizontal="center"/>
    </xf>
    <xf numFmtId="0" fontId="0" fillId="9" borderId="6" xfId="0" applyFill="1" applyBorder="1" applyAlignment="1" applyProtection="1">
      <alignment horizontal="center"/>
    </xf>
    <xf numFmtId="0" fontId="15" fillId="0" borderId="17" xfId="0" applyFont="1" applyBorder="1" applyAlignment="1" applyProtection="1">
      <alignment vertical="center"/>
      <protection hidden="1"/>
    </xf>
    <xf numFmtId="0" fontId="5" fillId="12" borderId="0" xfId="0" applyFont="1" applyFill="1" applyAlignment="1" applyProtection="1">
      <alignment horizontal="left" vertical="center" wrapText="1"/>
      <protection hidden="1"/>
    </xf>
    <xf numFmtId="0" fontId="5" fillId="13" borderId="18" xfId="0" applyFont="1" applyFill="1" applyBorder="1" applyAlignment="1" applyProtection="1">
      <alignment horizontal="center" vertical="center"/>
      <protection hidden="1"/>
    </xf>
    <xf numFmtId="0" fontId="5" fillId="13" borderId="19" xfId="0" applyFont="1" applyFill="1" applyBorder="1" applyAlignment="1" applyProtection="1">
      <alignment horizontal="center" vertical="center"/>
      <protection hidden="1"/>
    </xf>
    <xf numFmtId="0" fontId="5" fillId="13" borderId="22" xfId="0" applyFont="1" applyFill="1" applyBorder="1" applyAlignment="1" applyProtection="1">
      <alignment horizontal="center" vertical="center"/>
      <protection hidden="1"/>
    </xf>
    <xf numFmtId="0" fontId="5" fillId="13" borderId="23" xfId="0" applyFont="1" applyFill="1" applyBorder="1" applyAlignment="1" applyProtection="1">
      <alignment horizontal="center" vertical="center"/>
      <protection hidden="1"/>
    </xf>
    <xf numFmtId="0" fontId="5" fillId="13" borderId="25" xfId="0" applyFont="1" applyFill="1" applyBorder="1" applyAlignment="1" applyProtection="1">
      <alignment horizontal="center" vertical="center"/>
      <protection hidden="1"/>
    </xf>
    <xf numFmtId="0" fontId="5" fillId="13" borderId="26" xfId="0" applyFont="1" applyFill="1" applyBorder="1" applyAlignment="1" applyProtection="1">
      <alignment horizontal="center" vertical="center"/>
      <protection hidden="1"/>
    </xf>
    <xf numFmtId="0" fontId="5" fillId="14" borderId="20" xfId="0" applyFont="1" applyFill="1" applyBorder="1" applyAlignment="1" applyProtection="1">
      <alignment vertical="center"/>
      <protection hidden="1"/>
    </xf>
    <xf numFmtId="0" fontId="5" fillId="14" borderId="21" xfId="0" applyFont="1" applyFill="1" applyBorder="1" applyAlignment="1" applyProtection="1">
      <alignment vertical="center"/>
      <protection hidden="1"/>
    </xf>
    <xf numFmtId="0" fontId="5" fillId="13" borderId="13" xfId="0" applyFont="1" applyFill="1" applyBorder="1" applyAlignment="1" applyProtection="1">
      <alignment horizontal="center" vertical="center" wrapText="1"/>
      <protection hidden="1"/>
    </xf>
    <xf numFmtId="0" fontId="5" fillId="13" borderId="1" xfId="0" applyFont="1" applyFill="1" applyBorder="1" applyAlignment="1" applyProtection="1">
      <alignment horizontal="center" vertical="center" wrapText="1"/>
      <protection hidden="1"/>
    </xf>
    <xf numFmtId="0" fontId="5" fillId="13" borderId="15" xfId="0" applyFont="1" applyFill="1" applyBorder="1" applyAlignment="1" applyProtection="1">
      <alignment horizontal="center" vertical="center" wrapText="1"/>
      <protection hidden="1"/>
    </xf>
    <xf numFmtId="0" fontId="5" fillId="13" borderId="27" xfId="0" applyFont="1" applyFill="1" applyBorder="1" applyAlignment="1" applyProtection="1">
      <alignment horizontal="center" vertical="center" wrapText="1"/>
      <protection hidden="1"/>
    </xf>
    <xf numFmtId="0" fontId="5" fillId="13" borderId="3" xfId="0" applyFont="1" applyFill="1" applyBorder="1" applyAlignment="1" applyProtection="1">
      <alignment horizontal="center" vertical="center" wrapText="1"/>
      <protection hidden="1"/>
    </xf>
    <xf numFmtId="0" fontId="5" fillId="13" borderId="9" xfId="0" applyFont="1" applyFill="1" applyBorder="1" applyAlignment="1" applyProtection="1">
      <alignment horizontal="center" vertical="center" wrapText="1"/>
      <protection hidden="1"/>
    </xf>
    <xf numFmtId="0" fontId="5" fillId="13" borderId="4" xfId="0" applyFont="1" applyFill="1" applyBorder="1" applyAlignment="1" applyProtection="1">
      <alignment horizontal="center" vertical="center" wrapText="1"/>
      <protection hidden="1"/>
    </xf>
    <xf numFmtId="0" fontId="5" fillId="13" borderId="28" xfId="0" applyFont="1" applyFill="1" applyBorder="1" applyAlignment="1" applyProtection="1">
      <alignment horizontal="center" vertical="center" wrapText="1"/>
      <protection hidden="1"/>
    </xf>
    <xf numFmtId="0" fontId="5" fillId="13" borderId="29" xfId="0" applyFont="1" applyFill="1" applyBorder="1" applyAlignment="1" applyProtection="1">
      <alignment horizontal="center" vertical="center" wrapText="1"/>
      <protection hidden="1"/>
    </xf>
    <xf numFmtId="0" fontId="5" fillId="13" borderId="30" xfId="0" applyFont="1" applyFill="1" applyBorder="1" applyAlignment="1" applyProtection="1">
      <alignment horizontal="center" vertical="center" wrapText="1"/>
      <protection hidden="1"/>
    </xf>
    <xf numFmtId="0" fontId="5" fillId="13" borderId="24" xfId="0" applyFont="1" applyFill="1" applyBorder="1" applyAlignment="1" applyProtection="1">
      <alignment horizontal="center" vertical="center" wrapText="1"/>
      <protection hidden="1"/>
    </xf>
    <xf numFmtId="0" fontId="5" fillId="13" borderId="31" xfId="0" applyFont="1" applyFill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17" fillId="15" borderId="14" xfId="0" applyFont="1" applyFill="1" applyBorder="1" applyAlignment="1" applyProtection="1">
      <alignment vertical="center"/>
      <protection hidden="1"/>
    </xf>
    <xf numFmtId="0" fontId="17" fillId="15" borderId="34" xfId="0" applyFont="1" applyFill="1" applyBorder="1" applyAlignment="1" applyProtection="1">
      <alignment vertical="center"/>
      <protection hidden="1"/>
    </xf>
    <xf numFmtId="0" fontId="17" fillId="15" borderId="33" xfId="0" applyFont="1" applyFill="1" applyBorder="1" applyAlignment="1" applyProtection="1">
      <alignment vertical="center"/>
      <protection hidden="1"/>
    </xf>
    <xf numFmtId="44" fontId="17" fillId="16" borderId="15" xfId="6" applyFont="1" applyFill="1" applyBorder="1" applyAlignment="1" applyProtection="1">
      <alignment horizontal="center" vertical="center"/>
      <protection hidden="1"/>
    </xf>
    <xf numFmtId="44" fontId="17" fillId="16" borderId="27" xfId="6" applyFont="1" applyFill="1" applyBorder="1" applyAlignment="1" applyProtection="1">
      <alignment horizontal="center" vertical="center"/>
      <protection hidden="1"/>
    </xf>
    <xf numFmtId="9" fontId="17" fillId="16" borderId="27" xfId="1" applyFont="1" applyFill="1" applyBorder="1" applyAlignment="1" applyProtection="1">
      <alignment horizontal="center" vertical="center"/>
      <protection hidden="1"/>
    </xf>
    <xf numFmtId="172" fontId="17" fillId="16" borderId="36" xfId="5" applyNumberFormat="1" applyFont="1" applyFill="1" applyBorder="1" applyAlignment="1" applyProtection="1">
      <alignment horizontal="center" vertical="center"/>
      <protection hidden="1"/>
    </xf>
    <xf numFmtId="172" fontId="17" fillId="16" borderId="37" xfId="5" applyNumberFormat="1" applyFont="1" applyFill="1" applyBorder="1" applyAlignment="1" applyProtection="1">
      <alignment horizontal="center" vertical="center"/>
      <protection hidden="1"/>
    </xf>
    <xf numFmtId="172" fontId="17" fillId="16" borderId="15" xfId="5" applyNumberFormat="1" applyFont="1" applyFill="1" applyBorder="1" applyAlignment="1" applyProtection="1">
      <alignment horizontal="center" vertical="center"/>
      <protection hidden="1"/>
    </xf>
    <xf numFmtId="172" fontId="17" fillId="16" borderId="27" xfId="5" applyNumberFormat="1" applyFont="1" applyFill="1" applyBorder="1" applyAlignment="1" applyProtection="1">
      <alignment horizontal="center" vertical="center"/>
      <protection hidden="1"/>
    </xf>
    <xf numFmtId="8" fontId="17" fillId="16" borderId="27" xfId="6" applyNumberFormat="1" applyFont="1" applyFill="1" applyBorder="1" applyAlignment="1" applyProtection="1">
      <alignment horizontal="center" vertical="center"/>
      <protection hidden="1"/>
    </xf>
    <xf numFmtId="0" fontId="17" fillId="17" borderId="27" xfId="0" applyFont="1" applyFill="1" applyBorder="1" applyAlignment="1" applyProtection="1">
      <alignment horizontal="center" vertical="center"/>
      <protection locked="0"/>
    </xf>
    <xf numFmtId="0" fontId="17" fillId="18" borderId="27" xfId="0" applyFont="1" applyFill="1" applyBorder="1" applyAlignment="1" applyProtection="1">
      <alignment horizontal="center" vertical="center"/>
      <protection hidden="1"/>
    </xf>
    <xf numFmtId="0" fontId="17" fillId="18" borderId="31" xfId="0" applyFont="1" applyFill="1" applyBorder="1" applyAlignment="1" applyProtection="1">
      <alignment horizontal="center" vertical="center"/>
      <protection hidden="1"/>
    </xf>
    <xf numFmtId="0" fontId="17" fillId="19" borderId="14" xfId="0" applyFont="1" applyFill="1" applyBorder="1" applyAlignment="1" applyProtection="1">
      <alignment vertical="center"/>
      <protection locked="0"/>
    </xf>
    <xf numFmtId="0" fontId="17" fillId="19" borderId="34" xfId="0" applyFont="1" applyFill="1" applyBorder="1" applyAlignment="1" applyProtection="1">
      <alignment vertical="center"/>
      <protection locked="0"/>
    </xf>
    <xf numFmtId="0" fontId="17" fillId="19" borderId="33" xfId="0" applyFont="1" applyFill="1" applyBorder="1" applyAlignment="1" applyProtection="1">
      <alignment vertical="center"/>
      <protection locked="0"/>
    </xf>
    <xf numFmtId="44" fontId="17" fillId="17" borderId="15" xfId="6" applyFont="1" applyFill="1" applyBorder="1" applyAlignment="1" applyProtection="1">
      <alignment horizontal="center" vertical="center"/>
      <protection locked="0"/>
    </xf>
    <xf numFmtId="44" fontId="17" fillId="17" borderId="27" xfId="6" applyFont="1" applyFill="1" applyBorder="1" applyAlignment="1" applyProtection="1">
      <alignment horizontal="center" vertical="center"/>
      <protection locked="0"/>
    </xf>
    <xf numFmtId="10" fontId="17" fillId="17" borderId="27" xfId="1" applyNumberFormat="1" applyFont="1" applyFill="1" applyBorder="1" applyAlignment="1" applyProtection="1">
      <alignment horizontal="center" vertical="center"/>
      <protection locked="0"/>
    </xf>
    <xf numFmtId="172" fontId="17" fillId="17" borderId="36" xfId="5" applyNumberFormat="1" applyFont="1" applyFill="1" applyBorder="1" applyAlignment="1" applyProtection="1">
      <alignment horizontal="center" vertical="center"/>
      <protection locked="0"/>
    </xf>
    <xf numFmtId="172" fontId="17" fillId="17" borderId="37" xfId="5" applyNumberFormat="1" applyFont="1" applyFill="1" applyBorder="1" applyAlignment="1" applyProtection="1">
      <alignment horizontal="center" vertical="center"/>
      <protection locked="0"/>
    </xf>
    <xf numFmtId="172" fontId="17" fillId="17" borderId="15" xfId="5" applyNumberFormat="1" applyFont="1" applyFill="1" applyBorder="1" applyAlignment="1" applyProtection="1">
      <alignment horizontal="center" vertical="center"/>
      <protection locked="0"/>
    </xf>
    <xf numFmtId="172" fontId="17" fillId="17" borderId="27" xfId="5" applyNumberFormat="1" applyFont="1" applyFill="1" applyBorder="1" applyAlignment="1" applyProtection="1">
      <alignment horizontal="center" vertical="center"/>
      <protection locked="0"/>
    </xf>
    <xf numFmtId="44" fontId="17" fillId="16" borderId="36" xfId="6" applyFont="1" applyFill="1" applyBorder="1" applyAlignment="1" applyProtection="1">
      <alignment horizontal="center" vertical="center"/>
      <protection hidden="1"/>
    </xf>
    <xf numFmtId="44" fontId="17" fillId="16" borderId="37" xfId="6" applyFont="1" applyFill="1" applyBorder="1" applyAlignment="1" applyProtection="1">
      <alignment horizontal="center" vertical="center"/>
      <protection hidden="1"/>
    </xf>
    <xf numFmtId="0" fontId="17" fillId="17" borderId="31" xfId="0" applyFont="1" applyFill="1" applyBorder="1" applyAlignment="1" applyProtection="1">
      <alignment horizontal="center" vertical="center"/>
      <protection locked="0"/>
    </xf>
    <xf numFmtId="0" fontId="17" fillId="19" borderId="11" xfId="0" applyFont="1" applyFill="1" applyBorder="1" applyAlignment="1" applyProtection="1">
      <alignment vertical="center"/>
      <protection locked="0"/>
    </xf>
    <xf numFmtId="43" fontId="17" fillId="16" borderId="27" xfId="6" applyNumberFormat="1" applyFont="1" applyFill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44" fontId="17" fillId="17" borderId="40" xfId="6" applyFont="1" applyFill="1" applyBorder="1" applyAlignment="1" applyProtection="1">
      <alignment horizontal="center" vertical="center"/>
      <protection locked="0"/>
    </xf>
    <xf numFmtId="44" fontId="17" fillId="17" borderId="41" xfId="6" applyFont="1" applyFill="1" applyBorder="1" applyAlignment="1" applyProtection="1">
      <alignment horizontal="center" vertical="center"/>
      <protection locked="0"/>
    </xf>
    <xf numFmtId="10" fontId="17" fillId="17" borderId="41" xfId="1" applyNumberFormat="1" applyFont="1" applyFill="1" applyBorder="1" applyAlignment="1" applyProtection="1">
      <alignment horizontal="center" vertical="center"/>
      <protection locked="0"/>
    </xf>
    <xf numFmtId="172" fontId="17" fillId="17" borderId="42" xfId="5" applyNumberFormat="1" applyFont="1" applyFill="1" applyBorder="1" applyAlignment="1" applyProtection="1">
      <alignment horizontal="center" vertical="center"/>
      <protection locked="0"/>
    </xf>
    <xf numFmtId="172" fontId="17" fillId="17" borderId="43" xfId="5" applyNumberFormat="1" applyFont="1" applyFill="1" applyBorder="1" applyAlignment="1" applyProtection="1">
      <alignment horizontal="center" vertical="center"/>
      <protection locked="0"/>
    </xf>
    <xf numFmtId="172" fontId="17" fillId="17" borderId="40" xfId="5" applyNumberFormat="1" applyFont="1" applyFill="1" applyBorder="1" applyAlignment="1" applyProtection="1">
      <alignment horizontal="center" vertical="center"/>
      <protection locked="0"/>
    </xf>
    <xf numFmtId="172" fontId="17" fillId="17" borderId="41" xfId="5" applyNumberFormat="1" applyFont="1" applyFill="1" applyBorder="1" applyAlignment="1" applyProtection="1">
      <alignment horizontal="center" vertical="center"/>
      <protection locked="0"/>
    </xf>
    <xf numFmtId="44" fontId="17" fillId="16" borderId="42" xfId="6" applyFont="1" applyFill="1" applyBorder="1" applyAlignment="1" applyProtection="1">
      <alignment horizontal="center" vertical="center"/>
      <protection hidden="1"/>
    </xf>
    <xf numFmtId="44" fontId="17" fillId="16" borderId="43" xfId="6" applyFont="1" applyFill="1" applyBorder="1" applyAlignment="1" applyProtection="1">
      <alignment horizontal="center" vertical="center"/>
      <protection hidden="1"/>
    </xf>
    <xf numFmtId="44" fontId="17" fillId="16" borderId="40" xfId="6" applyFont="1" applyFill="1" applyBorder="1" applyAlignment="1" applyProtection="1">
      <alignment horizontal="center" vertical="center"/>
      <protection hidden="1"/>
    </xf>
    <xf numFmtId="0" fontId="17" fillId="17" borderId="41" xfId="0" applyFont="1" applyFill="1" applyBorder="1" applyAlignment="1" applyProtection="1">
      <alignment horizontal="center" vertical="center"/>
      <protection locked="0"/>
    </xf>
    <xf numFmtId="0" fontId="17" fillId="17" borderId="39" xfId="0" applyFont="1" applyFill="1" applyBorder="1" applyAlignment="1" applyProtection="1">
      <alignment horizontal="center" vertical="center"/>
      <protection locked="0"/>
    </xf>
    <xf numFmtId="0" fontId="17" fillId="20" borderId="47" xfId="0" applyFont="1" applyFill="1" applyBorder="1" applyAlignment="1" applyProtection="1">
      <alignment horizontal="center" vertical="center"/>
      <protection hidden="1"/>
    </xf>
    <xf numFmtId="0" fontId="17" fillId="16" borderId="47" xfId="0" applyFont="1" applyFill="1" applyBorder="1" applyAlignment="1" applyProtection="1">
      <alignment horizontal="center" vertical="center"/>
      <protection hidden="1"/>
    </xf>
    <xf numFmtId="0" fontId="17" fillId="16" borderId="50" xfId="0" applyFont="1" applyFill="1" applyBorder="1" applyAlignment="1" applyProtection="1">
      <alignment horizontal="center" vertical="center"/>
      <protection hidden="1"/>
    </xf>
    <xf numFmtId="0" fontId="5" fillId="13" borderId="32" xfId="0" applyFont="1" applyFill="1" applyBorder="1" applyAlignment="1" applyProtection="1">
      <alignment horizontal="center" vertical="center" wrapText="1"/>
      <protection hidden="1"/>
    </xf>
    <xf numFmtId="0" fontId="5" fillId="13" borderId="34" xfId="0" applyFont="1" applyFill="1" applyBorder="1" applyAlignment="1" applyProtection="1">
      <alignment horizontal="center" vertical="center" wrapText="1"/>
      <protection hidden="1"/>
    </xf>
    <xf numFmtId="0" fontId="5" fillId="13" borderId="33" xfId="0" applyFont="1" applyFill="1" applyBorder="1" applyAlignment="1" applyProtection="1">
      <alignment horizontal="center" vertical="center" wrapText="1"/>
      <protection hidden="1"/>
    </xf>
    <xf numFmtId="0" fontId="5" fillId="13" borderId="35" xfId="0" applyFont="1" applyFill="1" applyBorder="1" applyAlignment="1" applyProtection="1">
      <alignment horizontal="center" vertical="center" wrapText="1"/>
      <protection hidden="1"/>
    </xf>
    <xf numFmtId="0" fontId="5" fillId="13" borderId="18" xfId="0" applyFont="1" applyFill="1" applyBorder="1" applyAlignment="1" applyProtection="1">
      <alignment horizontal="center" vertical="center" wrapText="1"/>
      <protection hidden="1"/>
    </xf>
    <xf numFmtId="0" fontId="5" fillId="13" borderId="51" xfId="0" applyFont="1" applyFill="1" applyBorder="1" applyAlignment="1" applyProtection="1">
      <alignment horizontal="center" vertical="center" wrapText="1"/>
      <protection hidden="1"/>
    </xf>
    <xf numFmtId="0" fontId="5" fillId="13" borderId="52" xfId="0" applyFont="1" applyFill="1" applyBorder="1" applyAlignment="1" applyProtection="1">
      <alignment horizontal="center" vertical="center" wrapText="1"/>
      <protection hidden="1"/>
    </xf>
    <xf numFmtId="0" fontId="5" fillId="13" borderId="25" xfId="0" applyFont="1" applyFill="1" applyBorder="1" applyAlignment="1" applyProtection="1">
      <alignment horizontal="center" vertical="center" wrapText="1"/>
      <protection hidden="1"/>
    </xf>
    <xf numFmtId="0" fontId="5" fillId="13" borderId="53" xfId="0" applyFont="1" applyFill="1" applyBorder="1" applyAlignment="1" applyProtection="1">
      <alignment horizontal="center" vertical="center" wrapText="1"/>
      <protection hidden="1"/>
    </xf>
    <xf numFmtId="0" fontId="5" fillId="13" borderId="20" xfId="0" applyFont="1" applyFill="1" applyBorder="1" applyAlignment="1" applyProtection="1">
      <alignment horizontal="center" vertical="center" wrapText="1"/>
      <protection hidden="1"/>
    </xf>
    <xf numFmtId="0" fontId="5" fillId="13" borderId="21" xfId="0" applyFont="1" applyFill="1" applyBorder="1" applyAlignment="1" applyProtection="1">
      <alignment horizontal="center" vertical="center" wrapText="1"/>
      <protection hidden="1"/>
    </xf>
    <xf numFmtId="0" fontId="5" fillId="13" borderId="36" xfId="0" applyFont="1" applyFill="1" applyBorder="1" applyAlignment="1" applyProtection="1">
      <alignment horizontal="center" vertical="center" wrapText="1"/>
      <protection hidden="1"/>
    </xf>
    <xf numFmtId="0" fontId="5" fillId="13" borderId="37" xfId="0" applyFont="1" applyFill="1" applyBorder="1" applyAlignment="1" applyProtection="1">
      <alignment horizontal="center" vertical="center" wrapText="1"/>
      <protection hidden="1"/>
    </xf>
    <xf numFmtId="0" fontId="5" fillId="13" borderId="54" xfId="0" applyFont="1" applyFill="1" applyBorder="1" applyAlignment="1" applyProtection="1">
      <alignment horizontal="center" vertical="center" wrapText="1"/>
      <protection hidden="1"/>
    </xf>
    <xf numFmtId="0" fontId="5" fillId="16" borderId="44" xfId="0" applyFont="1" applyFill="1" applyBorder="1" applyAlignment="1" applyProtection="1">
      <alignment horizontal="center" vertical="center"/>
      <protection hidden="1"/>
    </xf>
    <xf numFmtId="0" fontId="5" fillId="16" borderId="45" xfId="0" applyFont="1" applyFill="1" applyBorder="1" applyAlignment="1" applyProtection="1">
      <alignment horizontal="center" vertical="center"/>
      <protection hidden="1"/>
    </xf>
    <xf numFmtId="44" fontId="17" fillId="16" borderId="46" xfId="0" applyNumberFormat="1" applyFont="1" applyFill="1" applyBorder="1" applyAlignment="1" applyProtection="1">
      <alignment horizontal="center" vertical="center"/>
      <protection hidden="1"/>
    </xf>
    <xf numFmtId="0" fontId="17" fillId="20" borderId="48" xfId="0" applyFont="1" applyFill="1" applyBorder="1" applyAlignment="1" applyProtection="1">
      <alignment horizontal="center" vertical="center"/>
      <protection hidden="1"/>
    </xf>
    <xf numFmtId="0" fontId="17" fillId="20" borderId="49" xfId="0" applyFont="1" applyFill="1" applyBorder="1" applyAlignment="1" applyProtection="1">
      <alignment horizontal="center" vertical="center"/>
      <protection hidden="1"/>
    </xf>
    <xf numFmtId="0" fontId="17" fillId="20" borderId="46" xfId="0" applyFont="1" applyFill="1" applyBorder="1" applyAlignment="1" applyProtection="1">
      <alignment horizontal="center" vertical="center"/>
      <protection hidden="1"/>
    </xf>
    <xf numFmtId="44" fontId="17" fillId="16" borderId="47" xfId="0" applyNumberFormat="1" applyFont="1" applyFill="1" applyBorder="1" applyAlignment="1" applyProtection="1">
      <alignment horizontal="center" vertical="center"/>
      <protection hidden="1"/>
    </xf>
    <xf numFmtId="0" fontId="17" fillId="17" borderId="32" xfId="0" applyFont="1" applyFill="1" applyBorder="1" applyAlignment="1" applyProtection="1">
      <alignment vertical="center" wrapText="1"/>
      <protection locked="0"/>
    </xf>
    <xf numFmtId="0" fontId="17" fillId="17" borderId="34" xfId="0" applyFont="1" applyFill="1" applyBorder="1" applyAlignment="1" applyProtection="1">
      <alignment vertical="center" wrapText="1"/>
      <protection locked="0"/>
    </xf>
    <xf numFmtId="0" fontId="17" fillId="17" borderId="33" xfId="0" applyFont="1" applyFill="1" applyBorder="1" applyAlignment="1" applyProtection="1">
      <alignment vertical="center" wrapText="1"/>
      <protection locked="0"/>
    </xf>
    <xf numFmtId="0" fontId="17" fillId="17" borderId="55" xfId="0" applyFont="1" applyFill="1" applyBorder="1" applyAlignment="1" applyProtection="1">
      <alignment horizontal="center" vertical="center" wrapText="1"/>
      <protection locked="0"/>
    </xf>
    <xf numFmtId="0" fontId="17" fillId="17" borderId="20" xfId="0" applyFont="1" applyFill="1" applyBorder="1" applyAlignment="1" applyProtection="1">
      <alignment horizontal="center" vertical="center" wrapText="1"/>
      <protection locked="0"/>
    </xf>
    <xf numFmtId="0" fontId="17" fillId="17" borderId="14" xfId="0" applyFont="1" applyFill="1" applyBorder="1" applyAlignment="1" applyProtection="1">
      <alignment horizontal="center" vertical="center" wrapText="1"/>
      <protection locked="0"/>
    </xf>
    <xf numFmtId="44" fontId="17" fillId="17" borderId="34" xfId="6" applyFont="1" applyFill="1" applyBorder="1" applyAlignment="1" applyProtection="1">
      <alignment horizontal="center" vertical="center" wrapText="1"/>
      <protection locked="0"/>
    </xf>
    <xf numFmtId="44" fontId="17" fillId="16" borderId="34" xfId="6" applyFont="1" applyFill="1" applyBorder="1" applyAlignment="1" applyProtection="1">
      <alignment horizontal="center" vertical="center" wrapText="1"/>
      <protection hidden="1"/>
    </xf>
    <xf numFmtId="0" fontId="5" fillId="17" borderId="53" xfId="0" applyFont="1" applyFill="1" applyBorder="1" applyAlignment="1" applyProtection="1">
      <alignment horizontal="center" vertical="center" wrapText="1"/>
      <protection locked="0"/>
    </xf>
    <xf numFmtId="0" fontId="5" fillId="17" borderId="20" xfId="0" applyFont="1" applyFill="1" applyBorder="1" applyAlignment="1" applyProtection="1">
      <alignment horizontal="center" vertical="center" wrapText="1"/>
      <protection locked="0"/>
    </xf>
    <xf numFmtId="0" fontId="5" fillId="17" borderId="21" xfId="0" applyFont="1" applyFill="1" applyBorder="1" applyAlignment="1" applyProtection="1">
      <alignment horizontal="center" vertical="center" wrapText="1"/>
      <protection locked="0"/>
    </xf>
    <xf numFmtId="0" fontId="17" fillId="17" borderId="56" xfId="0" applyFont="1" applyFill="1" applyBorder="1" applyAlignment="1" applyProtection="1">
      <alignment vertical="center" wrapText="1"/>
      <protection locked="0"/>
    </xf>
    <xf numFmtId="0" fontId="17" fillId="17" borderId="1" xfId="0" applyFont="1" applyFill="1" applyBorder="1" applyAlignment="1" applyProtection="1">
      <alignment vertical="center" wrapText="1"/>
      <protection locked="0"/>
    </xf>
    <xf numFmtId="0" fontId="17" fillId="17" borderId="24" xfId="0" applyFont="1" applyFill="1" applyBorder="1" applyAlignment="1" applyProtection="1">
      <alignment vertical="center" wrapText="1"/>
      <protection locked="0"/>
    </xf>
    <xf numFmtId="0" fontId="17" fillId="17" borderId="57" xfId="0" applyFont="1" applyFill="1" applyBorder="1" applyAlignment="1" applyProtection="1">
      <alignment horizontal="center" vertical="center" wrapText="1"/>
      <protection locked="0"/>
    </xf>
    <xf numFmtId="0" fontId="17" fillId="17" borderId="12" xfId="0" applyFont="1" applyFill="1" applyBorder="1" applyAlignment="1" applyProtection="1">
      <alignment horizontal="center" vertical="center" wrapText="1"/>
      <protection locked="0"/>
    </xf>
    <xf numFmtId="0" fontId="17" fillId="17" borderId="13" xfId="0" applyFont="1" applyFill="1" applyBorder="1" applyAlignment="1" applyProtection="1">
      <alignment horizontal="center" vertical="center" wrapText="1"/>
      <protection locked="0"/>
    </xf>
    <xf numFmtId="44" fontId="17" fillId="17" borderId="1" xfId="6" applyFont="1" applyFill="1" applyBorder="1" applyAlignment="1" applyProtection="1">
      <alignment horizontal="center" vertical="center" wrapText="1"/>
      <protection locked="0"/>
    </xf>
    <xf numFmtId="0" fontId="17" fillId="17" borderId="38" xfId="0" applyFont="1" applyFill="1" applyBorder="1" applyAlignment="1" applyProtection="1">
      <alignment vertical="center" wrapText="1"/>
      <protection locked="0"/>
    </xf>
    <xf numFmtId="0" fontId="17" fillId="17" borderId="41" xfId="0" applyFont="1" applyFill="1" applyBorder="1" applyAlignment="1" applyProtection="1">
      <alignment vertical="center" wrapText="1"/>
      <protection locked="0"/>
    </xf>
    <xf numFmtId="0" fontId="17" fillId="17" borderId="39" xfId="0" applyFont="1" applyFill="1" applyBorder="1" applyAlignment="1" applyProtection="1">
      <alignment vertical="center" wrapText="1"/>
      <protection locked="0"/>
    </xf>
    <xf numFmtId="0" fontId="17" fillId="17" borderId="58" xfId="0" applyFont="1" applyFill="1" applyBorder="1" applyAlignment="1" applyProtection="1">
      <alignment horizontal="center" vertical="center" wrapText="1"/>
      <protection locked="0"/>
    </xf>
    <xf numFmtId="0" fontId="17" fillId="17" borderId="43" xfId="0" applyFont="1" applyFill="1" applyBorder="1" applyAlignment="1" applyProtection="1">
      <alignment horizontal="center" vertical="center" wrapText="1"/>
      <protection locked="0"/>
    </xf>
    <xf numFmtId="0" fontId="17" fillId="17" borderId="40" xfId="0" applyFont="1" applyFill="1" applyBorder="1" applyAlignment="1" applyProtection="1">
      <alignment horizontal="center" vertical="center" wrapText="1"/>
      <protection locked="0"/>
    </xf>
    <xf numFmtId="44" fontId="17" fillId="17" borderId="41" xfId="6" applyFont="1" applyFill="1" applyBorder="1" applyAlignment="1" applyProtection="1">
      <alignment horizontal="center" vertical="center" wrapText="1"/>
      <protection locked="0"/>
    </xf>
    <xf numFmtId="0" fontId="5" fillId="13" borderId="14" xfId="0" applyFont="1" applyFill="1" applyBorder="1" applyAlignment="1" applyProtection="1">
      <alignment horizontal="center" vertical="center" wrapText="1"/>
      <protection hidden="1"/>
    </xf>
    <xf numFmtId="0" fontId="5" fillId="16" borderId="44" xfId="0" applyFont="1" applyFill="1" applyBorder="1" applyAlignment="1" applyProtection="1">
      <alignment vertical="center" wrapText="1"/>
      <protection hidden="1"/>
    </xf>
    <xf numFmtId="0" fontId="5" fillId="16" borderId="59" xfId="0" applyFont="1" applyFill="1" applyBorder="1" applyAlignment="1" applyProtection="1">
      <alignment vertical="center" wrapText="1"/>
      <protection hidden="1"/>
    </xf>
    <xf numFmtId="0" fontId="5" fillId="16" borderId="45" xfId="0" applyFont="1" applyFill="1" applyBorder="1" applyAlignment="1" applyProtection="1">
      <alignment vertical="center" wrapText="1"/>
      <protection hidden="1"/>
    </xf>
    <xf numFmtId="0" fontId="5" fillId="21" borderId="60" xfId="0" applyFont="1" applyFill="1" applyBorder="1" applyAlignment="1" applyProtection="1">
      <alignment horizontal="center" vertical="center" wrapText="1"/>
      <protection hidden="1"/>
    </xf>
    <xf numFmtId="0" fontId="5" fillId="21" borderId="49" xfId="0" applyFont="1" applyFill="1" applyBorder="1" applyAlignment="1" applyProtection="1">
      <alignment horizontal="center" vertical="center" wrapText="1"/>
      <protection hidden="1"/>
    </xf>
    <xf numFmtId="0" fontId="5" fillId="21" borderId="46" xfId="0" applyFont="1" applyFill="1" applyBorder="1" applyAlignment="1" applyProtection="1">
      <alignment horizontal="center" vertical="center" wrapText="1"/>
      <protection hidden="1"/>
    </xf>
    <xf numFmtId="44" fontId="17" fillId="20" borderId="59" xfId="6" applyFont="1" applyFill="1" applyBorder="1" applyAlignment="1" applyProtection="1">
      <alignment horizontal="center" vertical="center" wrapText="1"/>
      <protection hidden="1"/>
    </xf>
    <xf numFmtId="44" fontId="17" fillId="16" borderId="59" xfId="6" applyFont="1" applyFill="1" applyBorder="1" applyAlignment="1" applyProtection="1">
      <alignment horizontal="center" vertical="center" wrapText="1"/>
      <protection hidden="1"/>
    </xf>
    <xf numFmtId="0" fontId="17" fillId="16" borderId="28" xfId="0" applyFont="1" applyFill="1" applyBorder="1" applyAlignment="1" applyProtection="1">
      <alignment horizontal="center" vertical="center" wrapText="1"/>
      <protection hidden="1"/>
    </xf>
    <xf numFmtId="0" fontId="17" fillId="16" borderId="29" xfId="0" applyFont="1" applyFill="1" applyBorder="1" applyAlignment="1" applyProtection="1">
      <alignment horizontal="center" vertical="center" wrapText="1"/>
      <protection hidden="1"/>
    </xf>
    <xf numFmtId="0" fontId="17" fillId="16" borderId="26" xfId="0" applyFont="1" applyFill="1" applyBorder="1" applyAlignment="1" applyProtection="1">
      <alignment horizontal="center" vertical="center" wrapText="1"/>
      <protection hidden="1"/>
    </xf>
    <xf numFmtId="0" fontId="5" fillId="12" borderId="0" xfId="0" applyFont="1" applyFill="1" applyAlignment="1" applyProtection="1">
      <alignment vertical="center" wrapText="1"/>
      <protection hidden="1"/>
    </xf>
    <xf numFmtId="0" fontId="17" fillId="17" borderId="56" xfId="0" applyFont="1" applyFill="1" applyBorder="1" applyAlignment="1" applyProtection="1">
      <alignment vertical="center"/>
      <protection locked="0"/>
    </xf>
    <xf numFmtId="0" fontId="17" fillId="17" borderId="1" xfId="0" applyFont="1" applyFill="1" applyBorder="1" applyAlignment="1" applyProtection="1">
      <alignment vertical="center"/>
      <protection locked="0"/>
    </xf>
    <xf numFmtId="0" fontId="17" fillId="17" borderId="24" xfId="0" applyFont="1" applyFill="1" applyBorder="1" applyAlignment="1" applyProtection="1">
      <alignment vertical="center"/>
      <protection locked="0"/>
    </xf>
    <xf numFmtId="44" fontId="17" fillId="17" borderId="13" xfId="6" applyFont="1" applyFill="1" applyBorder="1" applyAlignment="1" applyProtection="1">
      <alignment vertical="center"/>
      <protection locked="0"/>
    </xf>
    <xf numFmtId="44" fontId="17" fillId="17" borderId="1" xfId="6" applyFont="1" applyFill="1" applyBorder="1" applyAlignment="1" applyProtection="1">
      <alignment vertical="center"/>
      <protection locked="0"/>
    </xf>
    <xf numFmtId="0" fontId="17" fillId="17" borderId="1" xfId="0" applyFont="1" applyFill="1" applyBorder="1" applyAlignment="1" applyProtection="1">
      <alignment horizontal="center" vertical="center"/>
      <protection locked="0"/>
    </xf>
    <xf numFmtId="0" fontId="17" fillId="23" borderId="11" xfId="0" applyFont="1" applyFill="1" applyBorder="1" applyAlignment="1" applyProtection="1">
      <alignment vertical="center"/>
      <protection locked="0"/>
    </xf>
    <xf numFmtId="0" fontId="17" fillId="23" borderId="62" xfId="0" applyFont="1" applyFill="1" applyBorder="1" applyAlignment="1" applyProtection="1">
      <alignment vertical="center"/>
      <protection locked="0"/>
    </xf>
    <xf numFmtId="0" fontId="17" fillId="22" borderId="61" xfId="0" applyFont="1" applyFill="1" applyBorder="1" applyAlignment="1" applyProtection="1">
      <alignment vertical="center"/>
      <protection locked="0"/>
    </xf>
    <xf numFmtId="0" fontId="17" fillId="22" borderId="11" xfId="0" applyFont="1" applyFill="1" applyBorder="1" applyAlignment="1" applyProtection="1">
      <alignment vertical="center"/>
      <protection locked="0"/>
    </xf>
    <xf numFmtId="0" fontId="17" fillId="22" borderId="62" xfId="0" applyFont="1" applyFill="1" applyBorder="1" applyAlignment="1" applyProtection="1">
      <alignment vertical="center"/>
      <protection locked="0"/>
    </xf>
    <xf numFmtId="44" fontId="17" fillId="22" borderId="8" xfId="6" applyFont="1" applyFill="1" applyBorder="1" applyAlignment="1" applyProtection="1">
      <alignment vertical="center"/>
      <protection locked="0"/>
    </xf>
    <xf numFmtId="44" fontId="17" fillId="22" borderId="11" xfId="6" applyFont="1" applyFill="1" applyBorder="1" applyAlignment="1" applyProtection="1">
      <alignment vertical="center"/>
      <protection locked="0"/>
    </xf>
    <xf numFmtId="14" fontId="17" fillId="22" borderId="11" xfId="0" applyNumberFormat="1" applyFont="1" applyFill="1" applyBorder="1" applyAlignment="1" applyProtection="1">
      <alignment horizontal="center" vertical="center"/>
      <protection locked="0"/>
    </xf>
    <xf numFmtId="0" fontId="17" fillId="22" borderId="11" xfId="0" applyFont="1" applyFill="1" applyBorder="1" applyAlignment="1" applyProtection="1">
      <alignment horizontal="center" vertical="center"/>
      <protection locked="0"/>
    </xf>
    <xf numFmtId="14" fontId="17" fillId="17" borderId="1" xfId="0" applyNumberFormat="1" applyFont="1" applyFill="1" applyBorder="1" applyAlignment="1" applyProtection="1">
      <alignment horizontal="center" vertical="center"/>
      <protection locked="0"/>
    </xf>
    <xf numFmtId="0" fontId="17" fillId="17" borderId="38" xfId="0" applyFont="1" applyFill="1" applyBorder="1" applyAlignment="1" applyProtection="1">
      <alignment vertical="center"/>
      <protection locked="0"/>
    </xf>
    <xf numFmtId="0" fontId="17" fillId="17" borderId="41" xfId="0" applyFont="1" applyFill="1" applyBorder="1" applyAlignment="1" applyProtection="1">
      <alignment vertical="center"/>
      <protection locked="0"/>
    </xf>
    <xf numFmtId="0" fontId="17" fillId="17" borderId="39" xfId="0" applyFont="1" applyFill="1" applyBorder="1" applyAlignment="1" applyProtection="1">
      <alignment vertical="center"/>
      <protection locked="0"/>
    </xf>
    <xf numFmtId="44" fontId="17" fillId="17" borderId="40" xfId="6" applyFont="1" applyFill="1" applyBorder="1" applyAlignment="1" applyProtection="1">
      <alignment vertical="center"/>
      <protection locked="0"/>
    </xf>
    <xf numFmtId="44" fontId="17" fillId="17" borderId="41" xfId="6" applyFont="1" applyFill="1" applyBorder="1" applyAlignment="1" applyProtection="1">
      <alignment vertical="center"/>
      <protection locked="0"/>
    </xf>
    <xf numFmtId="0" fontId="5" fillId="16" borderId="44" xfId="0" applyFont="1" applyFill="1" applyBorder="1" applyAlignment="1" applyProtection="1">
      <alignment vertical="center"/>
      <protection hidden="1"/>
    </xf>
    <xf numFmtId="0" fontId="5" fillId="16" borderId="59" xfId="0" applyFont="1" applyFill="1" applyBorder="1" applyAlignment="1" applyProtection="1">
      <alignment vertical="center"/>
      <protection hidden="1"/>
    </xf>
    <xf numFmtId="0" fontId="5" fillId="16" borderId="45" xfId="0" applyFont="1" applyFill="1" applyBorder="1" applyAlignment="1" applyProtection="1">
      <alignment vertical="center"/>
      <protection hidden="1"/>
    </xf>
    <xf numFmtId="44" fontId="17" fillId="16" borderId="30" xfId="6" applyFont="1" applyFill="1" applyBorder="1" applyAlignment="1" applyProtection="1">
      <alignment vertical="center"/>
      <protection hidden="1"/>
    </xf>
    <xf numFmtId="44" fontId="17" fillId="16" borderId="59" xfId="6" applyFont="1" applyFill="1" applyBorder="1" applyAlignment="1" applyProtection="1">
      <alignment vertical="center"/>
      <protection hidden="1"/>
    </xf>
    <xf numFmtId="0" fontId="17" fillId="20" borderId="59" xfId="0" applyFont="1" applyFill="1" applyBorder="1" applyAlignment="1" applyProtection="1">
      <alignment vertical="center"/>
      <protection hidden="1"/>
    </xf>
    <xf numFmtId="44" fontId="17" fillId="17" borderId="56" xfId="6" applyFont="1" applyFill="1" applyBorder="1" applyAlignment="1" applyProtection="1">
      <alignment vertical="center"/>
      <protection locked="0"/>
    </xf>
    <xf numFmtId="0" fontId="17" fillId="17" borderId="11" xfId="0" applyFont="1" applyFill="1" applyBorder="1" applyAlignment="1" applyProtection="1">
      <alignment horizontal="center" vertical="center"/>
      <protection locked="0"/>
    </xf>
    <xf numFmtId="0" fontId="17" fillId="17" borderId="62" xfId="0" applyFont="1" applyFill="1" applyBorder="1" applyAlignment="1" applyProtection="1">
      <alignment horizontal="center" vertical="center"/>
      <protection locked="0"/>
    </xf>
    <xf numFmtId="0" fontId="5" fillId="13" borderId="32" xfId="0" applyFont="1" applyFill="1" applyBorder="1" applyAlignment="1" applyProtection="1">
      <alignment horizontal="center" vertical="center"/>
      <protection hidden="1"/>
    </xf>
    <xf numFmtId="0" fontId="5" fillId="13" borderId="34" xfId="0" applyFont="1" applyFill="1" applyBorder="1" applyAlignment="1" applyProtection="1">
      <alignment horizontal="center" vertical="center"/>
      <protection hidden="1"/>
    </xf>
    <xf numFmtId="0" fontId="5" fillId="13" borderId="33" xfId="0" applyFont="1" applyFill="1" applyBorder="1" applyAlignment="1" applyProtection="1">
      <alignment horizontal="center" vertical="center"/>
      <protection hidden="1"/>
    </xf>
    <xf numFmtId="0" fontId="5" fillId="13" borderId="35" xfId="0" applyFont="1" applyFill="1" applyBorder="1" applyAlignment="1" applyProtection="1">
      <alignment horizontal="center" vertical="center"/>
      <protection hidden="1"/>
    </xf>
    <xf numFmtId="0" fontId="5" fillId="13" borderId="27" xfId="0" applyFont="1" applyFill="1" applyBorder="1" applyAlignment="1" applyProtection="1">
      <alignment horizontal="center" vertical="center"/>
      <protection hidden="1"/>
    </xf>
    <xf numFmtId="0" fontId="5" fillId="13" borderId="31" xfId="0" applyFont="1" applyFill="1" applyBorder="1" applyAlignment="1" applyProtection="1">
      <alignment horizontal="center" vertical="center"/>
      <protection hidden="1"/>
    </xf>
    <xf numFmtId="0" fontId="17" fillId="17" borderId="61" xfId="0" applyFont="1" applyFill="1" applyBorder="1" applyAlignment="1" applyProtection="1">
      <alignment vertical="center"/>
      <protection locked="0"/>
    </xf>
    <xf numFmtId="0" fontId="17" fillId="17" borderId="11" xfId="0" applyFont="1" applyFill="1" applyBorder="1" applyAlignment="1" applyProtection="1">
      <alignment vertical="center"/>
      <protection locked="0"/>
    </xf>
    <xf numFmtId="0" fontId="17" fillId="17" borderId="62" xfId="0" applyFont="1" applyFill="1" applyBorder="1" applyAlignment="1" applyProtection="1">
      <alignment vertical="center"/>
      <protection locked="0"/>
    </xf>
    <xf numFmtId="14" fontId="17" fillId="17" borderId="61" xfId="6" applyNumberFormat="1" applyFont="1" applyFill="1" applyBorder="1" applyAlignment="1" applyProtection="1">
      <alignment vertical="center"/>
      <protection locked="0"/>
    </xf>
    <xf numFmtId="44" fontId="17" fillId="17" borderId="11" xfId="6" applyFont="1" applyFill="1" applyBorder="1" applyAlignment="1" applyProtection="1">
      <alignment vertical="center"/>
      <protection locked="0"/>
    </xf>
    <xf numFmtId="44" fontId="17" fillId="17" borderId="38" xfId="6" applyFont="1" applyFill="1" applyBorder="1" applyAlignment="1" applyProtection="1">
      <alignment vertical="center"/>
      <protection locked="0"/>
    </xf>
    <xf numFmtId="44" fontId="17" fillId="16" borderId="44" xfId="6" applyFont="1" applyFill="1" applyBorder="1" applyAlignment="1" applyProtection="1">
      <alignment vertical="center"/>
      <protection hidden="1"/>
    </xf>
    <xf numFmtId="0" fontId="17" fillId="0" borderId="17" xfId="0" applyFont="1" applyBorder="1" applyAlignment="1" applyProtection="1">
      <alignment vertical="center"/>
      <protection hidden="1"/>
    </xf>
    <xf numFmtId="0" fontId="10" fillId="13" borderId="32" xfId="0" applyFont="1" applyFill="1" applyBorder="1" applyAlignment="1" applyProtection="1">
      <alignment horizontal="center" vertical="center"/>
      <protection hidden="1"/>
    </xf>
    <xf numFmtId="0" fontId="10" fillId="13" borderId="34" xfId="0" applyFont="1" applyFill="1" applyBorder="1" applyAlignment="1" applyProtection="1">
      <alignment horizontal="center" vertical="center"/>
      <protection hidden="1"/>
    </xf>
    <xf numFmtId="0" fontId="10" fillId="13" borderId="33" xfId="0" applyFont="1" applyFill="1" applyBorder="1" applyAlignment="1" applyProtection="1">
      <alignment horizontal="center" vertical="center"/>
      <protection hidden="1"/>
    </xf>
    <xf numFmtId="0" fontId="10" fillId="13" borderId="35" xfId="0" applyFont="1" applyFill="1" applyBorder="1" applyAlignment="1" applyProtection="1">
      <alignment horizontal="center" vertical="center"/>
      <protection hidden="1"/>
    </xf>
    <xf numFmtId="0" fontId="10" fillId="13" borderId="27" xfId="0" applyFont="1" applyFill="1" applyBorder="1" applyAlignment="1" applyProtection="1">
      <alignment horizontal="center" vertical="center"/>
      <protection hidden="1"/>
    </xf>
    <xf numFmtId="0" fontId="10" fillId="13" borderId="31" xfId="0" applyFont="1" applyFill="1" applyBorder="1" applyAlignment="1" applyProtection="1">
      <alignment horizontal="center" vertical="center"/>
      <protection hidden="1"/>
    </xf>
    <xf numFmtId="0" fontId="10" fillId="13" borderId="14" xfId="0" applyFont="1" applyFill="1" applyBorder="1" applyAlignment="1" applyProtection="1">
      <alignment horizontal="center" vertical="center" wrapText="1"/>
      <protection hidden="1"/>
    </xf>
    <xf numFmtId="0" fontId="10" fillId="13" borderId="34" xfId="0" applyFont="1" applyFill="1" applyBorder="1" applyAlignment="1" applyProtection="1">
      <alignment horizontal="center" vertical="center" wrapText="1"/>
      <protection hidden="1"/>
    </xf>
    <xf numFmtId="0" fontId="10" fillId="13" borderId="53" xfId="0" applyFont="1" applyFill="1" applyBorder="1" applyAlignment="1" applyProtection="1">
      <alignment horizontal="center" vertical="center" wrapText="1"/>
      <protection hidden="1"/>
    </xf>
    <xf numFmtId="0" fontId="10" fillId="13" borderId="15" xfId="0" applyFont="1" applyFill="1" applyBorder="1" applyAlignment="1" applyProtection="1">
      <alignment horizontal="center" vertical="center" wrapText="1"/>
      <protection hidden="1"/>
    </xf>
    <xf numFmtId="0" fontId="10" fillId="13" borderId="27" xfId="0" applyFont="1" applyFill="1" applyBorder="1" applyAlignment="1" applyProtection="1">
      <alignment horizontal="center" vertical="center" wrapText="1"/>
      <protection hidden="1"/>
    </xf>
    <xf numFmtId="0" fontId="10" fillId="13" borderId="36" xfId="0" applyFont="1" applyFill="1" applyBorder="1" applyAlignment="1" applyProtection="1">
      <alignment horizontal="center" vertical="center" wrapText="1"/>
      <protection hidden="1"/>
    </xf>
    <xf numFmtId="0" fontId="10" fillId="13" borderId="32" xfId="0" applyFont="1" applyFill="1" applyBorder="1" applyAlignment="1" applyProtection="1">
      <alignment horizontal="center" vertical="center" wrapText="1"/>
      <protection hidden="1"/>
    </xf>
    <xf numFmtId="0" fontId="10" fillId="13" borderId="33" xfId="0" applyFont="1" applyFill="1" applyBorder="1" applyAlignment="1" applyProtection="1">
      <alignment horizontal="center" vertical="center" wrapText="1"/>
      <protection hidden="1"/>
    </xf>
    <xf numFmtId="0" fontId="10" fillId="13" borderId="35" xfId="0" applyFont="1" applyFill="1" applyBorder="1" applyAlignment="1" applyProtection="1">
      <alignment horizontal="center" vertical="center" wrapText="1"/>
      <protection hidden="1"/>
    </xf>
    <xf numFmtId="0" fontId="10" fillId="13" borderId="31" xfId="0" applyFont="1" applyFill="1" applyBorder="1" applyAlignment="1" applyProtection="1">
      <alignment horizontal="center" vertical="center" wrapText="1"/>
      <protection hidden="1"/>
    </xf>
    <xf numFmtId="0" fontId="10" fillId="0" borderId="44" xfId="0" applyFont="1" applyBorder="1" applyAlignment="1" applyProtection="1">
      <alignment vertical="center"/>
      <protection hidden="1"/>
    </xf>
    <xf numFmtId="0" fontId="10" fillId="0" borderId="59" xfId="0" applyFont="1" applyBorder="1" applyAlignment="1" applyProtection="1">
      <alignment vertical="center"/>
      <protection hidden="1"/>
    </xf>
    <xf numFmtId="0" fontId="10" fillId="0" borderId="45" xfId="0" applyFont="1" applyBorder="1" applyAlignment="1" applyProtection="1">
      <alignment vertical="center"/>
      <protection hidden="1"/>
    </xf>
    <xf numFmtId="44" fontId="0" fillId="16" borderId="30" xfId="6" applyFont="1" applyFill="1" applyBorder="1" applyAlignment="1" applyProtection="1">
      <alignment vertical="center"/>
      <protection hidden="1"/>
    </xf>
    <xf numFmtId="44" fontId="0" fillId="16" borderId="59" xfId="6" applyFont="1" applyFill="1" applyBorder="1" applyAlignment="1" applyProtection="1">
      <alignment vertical="center"/>
      <protection hidden="1"/>
    </xf>
    <xf numFmtId="44" fontId="0" fillId="16" borderId="28" xfId="6" applyFont="1" applyFill="1" applyBorder="1" applyAlignment="1" applyProtection="1">
      <alignment vertical="center"/>
      <protection hidden="1"/>
    </xf>
    <xf numFmtId="173" fontId="0" fillId="17" borderId="44" xfId="6" applyNumberFormat="1" applyFont="1" applyFill="1" applyBorder="1" applyAlignment="1" applyProtection="1">
      <alignment vertical="center"/>
      <protection locked="0"/>
    </xf>
    <xf numFmtId="173" fontId="0" fillId="17" borderId="59" xfId="6" applyNumberFormat="1" applyFont="1" applyFill="1" applyBorder="1" applyAlignment="1" applyProtection="1">
      <alignment vertical="center"/>
      <protection locked="0"/>
    </xf>
    <xf numFmtId="173" fontId="0" fillId="17" borderId="45" xfId="6" applyNumberFormat="1" applyFont="1" applyFill="1" applyBorder="1" applyAlignment="1" applyProtection="1">
      <alignment vertical="center"/>
      <protection locked="0"/>
    </xf>
    <xf numFmtId="44" fontId="17" fillId="17" borderId="8" xfId="6" applyFont="1" applyFill="1" applyBorder="1" applyAlignment="1" applyProtection="1">
      <alignment vertical="center"/>
      <protection locked="0"/>
    </xf>
    <xf numFmtId="10" fontId="17" fillId="17" borderId="11" xfId="1" applyNumberFormat="1" applyFont="1" applyFill="1" applyBorder="1" applyAlignment="1" applyProtection="1">
      <alignment vertical="center"/>
      <protection locked="0"/>
    </xf>
    <xf numFmtId="10" fontId="17" fillId="17" borderId="1" xfId="1" applyNumberFormat="1" applyFont="1" applyFill="1" applyBorder="1" applyAlignment="1" applyProtection="1">
      <alignment vertical="center"/>
      <protection locked="0"/>
    </xf>
    <xf numFmtId="0" fontId="17" fillId="17" borderId="24" xfId="0" applyFont="1" applyFill="1" applyBorder="1" applyAlignment="1" applyProtection="1">
      <alignment horizontal="center" vertical="center"/>
      <protection locked="0"/>
    </xf>
    <xf numFmtId="10" fontId="17" fillId="17" borderId="41" xfId="1" applyNumberFormat="1" applyFont="1" applyFill="1" applyBorder="1" applyAlignment="1" applyProtection="1">
      <alignment vertical="center"/>
      <protection locked="0"/>
    </xf>
    <xf numFmtId="0" fontId="5" fillId="13" borderId="63" xfId="0" applyFont="1" applyFill="1" applyBorder="1" applyAlignment="1" applyProtection="1">
      <alignment horizontal="center" vertical="center"/>
      <protection hidden="1"/>
    </xf>
    <xf numFmtId="0" fontId="5" fillId="13" borderId="64" xfId="0" applyFont="1" applyFill="1" applyBorder="1" applyAlignment="1" applyProtection="1">
      <alignment horizontal="center" vertical="center"/>
      <protection hidden="1"/>
    </xf>
    <xf numFmtId="0" fontId="5" fillId="13" borderId="65" xfId="0" applyFont="1" applyFill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44" fontId="17" fillId="16" borderId="55" xfId="6" applyFont="1" applyFill="1" applyBorder="1" applyAlignment="1" applyProtection="1">
      <alignment vertical="center"/>
      <protection hidden="1"/>
    </xf>
    <xf numFmtId="44" fontId="17" fillId="16" borderId="20" xfId="6" applyFont="1" applyFill="1" applyBorder="1" applyAlignment="1" applyProtection="1">
      <alignment vertical="center"/>
      <protection hidden="1"/>
    </xf>
    <xf numFmtId="44" fontId="17" fillId="16" borderId="21" xfId="6" applyFont="1" applyFill="1" applyBorder="1" applyAlignment="1" applyProtection="1">
      <alignment vertical="center"/>
      <protection hidden="1"/>
    </xf>
    <xf numFmtId="0" fontId="5" fillId="12" borderId="57" xfId="0" applyFont="1" applyFill="1" applyBorder="1" applyAlignment="1" applyProtection="1">
      <alignment vertical="center"/>
      <protection hidden="1"/>
    </xf>
    <xf numFmtId="0" fontId="5" fillId="12" borderId="12" xfId="0" applyFont="1" applyFill="1" applyBorder="1" applyAlignment="1" applyProtection="1">
      <alignment vertical="center"/>
      <protection hidden="1"/>
    </xf>
    <xf numFmtId="44" fontId="17" fillId="16" borderId="57" xfId="6" applyFont="1" applyFill="1" applyBorder="1" applyAlignment="1" applyProtection="1">
      <alignment vertical="center"/>
      <protection hidden="1"/>
    </xf>
    <xf numFmtId="44" fontId="17" fillId="16" borderId="12" xfId="6" applyFont="1" applyFill="1" applyBorder="1" applyAlignment="1" applyProtection="1">
      <alignment vertical="center"/>
      <protection hidden="1"/>
    </xf>
    <xf numFmtId="44" fontId="17" fillId="16" borderId="66" xfId="6" applyFont="1" applyFill="1" applyBorder="1" applyAlignment="1" applyProtection="1">
      <alignment vertical="center"/>
      <protection hidden="1"/>
    </xf>
    <xf numFmtId="0" fontId="17" fillId="20" borderId="59" xfId="0" applyFont="1" applyFill="1" applyBorder="1" applyAlignment="1" applyProtection="1">
      <alignment horizontal="center" vertical="center"/>
      <protection hidden="1"/>
    </xf>
    <xf numFmtId="0" fontId="17" fillId="16" borderId="59" xfId="0" applyFont="1" applyFill="1" applyBorder="1" applyAlignment="1" applyProtection="1">
      <alignment horizontal="center" vertical="center"/>
      <protection hidden="1"/>
    </xf>
    <xf numFmtId="0" fontId="17" fillId="16" borderId="45" xfId="0" applyFont="1" applyFill="1" applyBorder="1" applyAlignment="1" applyProtection="1">
      <alignment horizontal="center" vertical="center"/>
      <protection hidden="1"/>
    </xf>
    <xf numFmtId="0" fontId="5" fillId="16" borderId="60" xfId="0" applyFont="1" applyFill="1" applyBorder="1" applyAlignment="1" applyProtection="1">
      <alignment vertical="center"/>
      <protection hidden="1"/>
    </xf>
    <xf numFmtId="0" fontId="5" fillId="16" borderId="49" xfId="0" applyFont="1" applyFill="1" applyBorder="1" applyAlignment="1" applyProtection="1">
      <alignment vertical="center"/>
      <protection hidden="1"/>
    </xf>
    <xf numFmtId="44" fontId="17" fillId="16" borderId="60" xfId="6" applyFont="1" applyFill="1" applyBorder="1" applyAlignment="1" applyProtection="1">
      <alignment vertical="center"/>
      <protection hidden="1"/>
    </xf>
    <xf numFmtId="44" fontId="17" fillId="16" borderId="49" xfId="6" applyFont="1" applyFill="1" applyBorder="1" applyAlignment="1" applyProtection="1">
      <alignment vertical="center"/>
      <protection hidden="1"/>
    </xf>
    <xf numFmtId="44" fontId="17" fillId="16" borderId="68" xfId="6" applyFont="1" applyFill="1" applyBorder="1" applyAlignment="1" applyProtection="1">
      <alignment vertical="center"/>
      <protection hidden="1"/>
    </xf>
    <xf numFmtId="0" fontId="17" fillId="13" borderId="18" xfId="0" applyFont="1" applyFill="1" applyBorder="1" applyAlignment="1" applyProtection="1">
      <alignment horizontal="center" vertical="center"/>
      <protection hidden="1"/>
    </xf>
    <xf numFmtId="0" fontId="17" fillId="13" borderId="51" xfId="0" applyFont="1" applyFill="1" applyBorder="1" applyAlignment="1" applyProtection="1">
      <alignment horizontal="center" vertical="center"/>
      <protection hidden="1"/>
    </xf>
    <xf numFmtId="0" fontId="17" fillId="13" borderId="22" xfId="0" applyFont="1" applyFill="1" applyBorder="1" applyAlignment="1" applyProtection="1">
      <alignment horizontal="center" vertical="center"/>
      <protection hidden="1"/>
    </xf>
    <xf numFmtId="0" fontId="17" fillId="13" borderId="0" xfId="0" applyFont="1" applyFill="1" applyAlignment="1" applyProtection="1">
      <alignment horizontal="center" vertical="center"/>
      <protection hidden="1"/>
    </xf>
    <xf numFmtId="0" fontId="17" fillId="13" borderId="25" xfId="0" applyFont="1" applyFill="1" applyBorder="1" applyAlignment="1" applyProtection="1">
      <alignment horizontal="center" vertical="center"/>
      <protection hidden="1"/>
    </xf>
    <xf numFmtId="0" fontId="17" fillId="13" borderId="29" xfId="0" applyFont="1" applyFill="1" applyBorder="1" applyAlignment="1" applyProtection="1">
      <alignment horizontal="center" vertical="center"/>
      <protection hidden="1"/>
    </xf>
    <xf numFmtId="0" fontId="5" fillId="13" borderId="22" xfId="0" applyFont="1" applyFill="1" applyBorder="1" applyAlignment="1" applyProtection="1">
      <alignment horizontal="center" vertical="center" wrapText="1"/>
      <protection hidden="1"/>
    </xf>
    <xf numFmtId="0" fontId="5" fillId="13" borderId="0" xfId="0" applyFont="1" applyFill="1" applyAlignment="1" applyProtection="1">
      <alignment horizontal="center" vertical="center" wrapText="1"/>
      <protection hidden="1"/>
    </xf>
    <xf numFmtId="0" fontId="5" fillId="13" borderId="6" xfId="0" applyFont="1" applyFill="1" applyBorder="1" applyAlignment="1" applyProtection="1">
      <alignment horizontal="center" vertical="center" wrapText="1"/>
      <protection hidden="1"/>
    </xf>
    <xf numFmtId="0" fontId="5" fillId="13" borderId="69" xfId="0" applyFont="1" applyFill="1" applyBorder="1" applyAlignment="1" applyProtection="1">
      <alignment horizontal="center" vertical="center" wrapText="1"/>
      <protection hidden="1"/>
    </xf>
    <xf numFmtId="0" fontId="5" fillId="13" borderId="5" xfId="0" applyFont="1" applyFill="1" applyBorder="1" applyAlignment="1" applyProtection="1">
      <alignment horizontal="center" vertical="center" wrapText="1"/>
      <protection hidden="1"/>
    </xf>
    <xf numFmtId="0" fontId="5" fillId="13" borderId="51" xfId="0" applyFont="1" applyFill="1" applyBorder="1" applyAlignment="1" applyProtection="1">
      <alignment horizontal="center" vertical="center"/>
      <protection hidden="1"/>
    </xf>
    <xf numFmtId="0" fontId="5" fillId="13" borderId="0" xfId="0" applyFont="1" applyFill="1" applyAlignment="1" applyProtection="1">
      <alignment horizontal="center" vertical="center"/>
      <protection hidden="1"/>
    </xf>
    <xf numFmtId="0" fontId="5" fillId="13" borderId="29" xfId="0" applyFont="1" applyFill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66" xfId="0" applyFont="1" applyBorder="1" applyAlignment="1" applyProtection="1">
      <alignment vertical="center"/>
      <protection hidden="1"/>
    </xf>
    <xf numFmtId="0" fontId="5" fillId="0" borderId="58" xfId="0" applyFont="1" applyBorder="1" applyAlignment="1" applyProtection="1">
      <alignment vertical="center"/>
      <protection hidden="1"/>
    </xf>
    <xf numFmtId="0" fontId="5" fillId="0" borderId="43" xfId="0" applyFont="1" applyBorder="1" applyAlignment="1" applyProtection="1">
      <alignment vertical="center"/>
      <protection hidden="1"/>
    </xf>
    <xf numFmtId="44" fontId="17" fillId="16" borderId="58" xfId="6" applyFont="1" applyFill="1" applyBorder="1" applyAlignment="1" applyProtection="1">
      <alignment vertical="center"/>
      <protection hidden="1"/>
    </xf>
    <xf numFmtId="44" fontId="17" fillId="16" borderId="43" xfId="6" applyFont="1" applyFill="1" applyBorder="1" applyAlignment="1" applyProtection="1">
      <alignment vertical="center"/>
      <protection hidden="1"/>
    </xf>
    <xf numFmtId="44" fontId="17" fillId="16" borderId="67" xfId="6" applyFont="1" applyFill="1" applyBorder="1" applyAlignment="1" applyProtection="1">
      <alignment vertical="center"/>
      <protection hidden="1"/>
    </xf>
    <xf numFmtId="6" fontId="17" fillId="24" borderId="44" xfId="6" applyNumberFormat="1" applyFont="1" applyFill="1" applyBorder="1" applyAlignment="1" applyProtection="1">
      <alignment horizontal="center" vertical="center"/>
      <protection hidden="1"/>
    </xf>
    <xf numFmtId="44" fontId="17" fillId="24" borderId="59" xfId="6" applyFont="1" applyFill="1" applyBorder="1" applyAlignment="1" applyProtection="1">
      <alignment horizontal="center" vertical="center"/>
      <protection hidden="1"/>
    </xf>
    <xf numFmtId="44" fontId="17" fillId="24" borderId="49" xfId="6" applyFont="1" applyFill="1" applyBorder="1" applyAlignment="1" applyProtection="1">
      <alignment vertical="center"/>
      <protection hidden="1"/>
    </xf>
    <xf numFmtId="44" fontId="17" fillId="24" borderId="68" xfId="6" applyFont="1" applyFill="1" applyBorder="1" applyAlignment="1" applyProtection="1">
      <alignment vertical="center"/>
      <protection hidden="1"/>
    </xf>
    <xf numFmtId="6" fontId="17" fillId="16" borderId="58" xfId="6" applyNumberFormat="1" applyFont="1" applyFill="1" applyBorder="1" applyAlignment="1" applyProtection="1">
      <alignment horizontal="center" vertical="center"/>
      <protection hidden="1"/>
    </xf>
    <xf numFmtId="6" fontId="17" fillId="16" borderId="55" xfId="6" applyNumberFormat="1" applyFont="1" applyFill="1" applyBorder="1" applyAlignment="1" applyProtection="1">
      <alignment horizontal="center" vertical="center"/>
      <protection hidden="1"/>
    </xf>
    <xf numFmtId="44" fontId="17" fillId="16" borderId="20" xfId="6" applyFont="1" applyFill="1" applyBorder="1" applyAlignment="1" applyProtection="1">
      <alignment horizontal="center" vertical="center"/>
      <protection hidden="1"/>
    </xf>
    <xf numFmtId="44" fontId="17" fillId="16" borderId="14" xfId="6" applyFont="1" applyFill="1" applyBorder="1" applyAlignment="1" applyProtection="1">
      <alignment horizontal="center" vertical="center"/>
      <protection hidden="1"/>
    </xf>
    <xf numFmtId="44" fontId="17" fillId="16" borderId="53" xfId="6" applyFont="1" applyFill="1" applyBorder="1" applyAlignment="1" applyProtection="1">
      <alignment horizontal="center" vertical="center"/>
      <protection hidden="1"/>
    </xf>
    <xf numFmtId="164" fontId="5" fillId="9" borderId="16" xfId="2" applyFont="1" applyFill="1" applyBorder="1" applyAlignment="1" applyProtection="1">
      <alignment horizontal="center"/>
    </xf>
    <xf numFmtId="164" fontId="5" fillId="9" borderId="12" xfId="2" applyFont="1" applyFill="1" applyBorder="1" applyAlignment="1" applyProtection="1">
      <alignment horizontal="center"/>
    </xf>
    <xf numFmtId="164" fontId="5" fillId="9" borderId="13" xfId="2" applyFont="1" applyFill="1" applyBorder="1" applyAlignment="1" applyProtection="1">
      <alignment horizontal="center"/>
    </xf>
    <xf numFmtId="164" fontId="5" fillId="0" borderId="3" xfId="2" applyFont="1" applyFill="1" applyBorder="1" applyAlignment="1" applyProtection="1">
      <alignment horizontal="left"/>
    </xf>
    <xf numFmtId="164" fontId="5" fillId="0" borderId="9" xfId="2" applyFont="1" applyFill="1" applyBorder="1" applyAlignment="1" applyProtection="1">
      <alignment horizontal="left"/>
    </xf>
    <xf numFmtId="164" fontId="5" fillId="0" borderId="4" xfId="2" applyFont="1" applyFill="1" applyBorder="1" applyAlignment="1" applyProtection="1">
      <alignment horizontal="left"/>
    </xf>
    <xf numFmtId="0" fontId="0" fillId="8" borderId="16" xfId="0" applyFill="1" applyBorder="1" applyAlignment="1" applyProtection="1">
      <alignment horizontal="center"/>
    </xf>
    <xf numFmtId="0" fontId="0" fillId="8" borderId="12" xfId="0" applyFill="1" applyBorder="1" applyAlignment="1" applyProtection="1">
      <alignment horizontal="center"/>
    </xf>
    <xf numFmtId="0" fontId="0" fillId="8" borderId="13" xfId="0" applyFill="1" applyBorder="1" applyAlignment="1" applyProtection="1">
      <alignment horizontal="center"/>
    </xf>
  </cellXfs>
  <cellStyles count="7">
    <cellStyle name="Comma" xfId="5" builtinId="3"/>
    <cellStyle name="Currency" xfId="6" builtinId="4"/>
    <cellStyle name="Currency 2" xfId="3" xr:uid="{8E83DC30-3006-4C3F-A797-623D3B0AFA20}"/>
    <cellStyle name="Normal" xfId="0" builtinId="0"/>
    <cellStyle name="Normal 2" xfId="2" xr:uid="{7032CB6E-00E3-4228-80D9-6689FB9EAEC6}"/>
    <cellStyle name="Percent" xfId="1" builtinId="5"/>
    <cellStyle name="Percent 2" xfId="4" xr:uid="{D21CFD70-430A-4F1B-9E77-52FCDE85C181}"/>
  </cellStyles>
  <dxfs count="11">
    <dxf>
      <font>
        <b val="0"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 val="0"/>
        <i val="0"/>
        <color auto="1"/>
      </font>
    </dxf>
    <dxf>
      <font>
        <color rgb="FFCC0000"/>
      </font>
      <fill>
        <patternFill>
          <bgColor rgb="FFFFCCCC"/>
        </patternFill>
      </fill>
    </dxf>
    <dxf>
      <font>
        <color rgb="FF008000"/>
      </font>
    </dxf>
    <dxf>
      <font>
        <color rgb="FFCC0000"/>
      </font>
    </dxf>
    <dxf>
      <font>
        <color rgb="FFCC0000"/>
      </font>
    </dxf>
    <dxf>
      <font>
        <color rgb="FF008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5731E-B665-488E-87B4-AA6ABD091692}">
  <sheetPr>
    <pageSetUpPr fitToPage="1"/>
  </sheetPr>
  <dimension ref="B1:R108"/>
  <sheetViews>
    <sheetView topLeftCell="D22" workbookViewId="0">
      <selection activeCell="Q21" sqref="Q21"/>
    </sheetView>
  </sheetViews>
  <sheetFormatPr defaultColWidth="9.1796875" defaultRowHeight="14.5" x14ac:dyDescent="0.35"/>
  <cols>
    <col min="1" max="1" width="3.1796875" style="10" bestFit="1" customWidth="1"/>
    <col min="2" max="2" width="37.6328125" style="10" customWidth="1"/>
    <col min="3" max="3" width="9.1796875" style="10"/>
    <col min="4" max="4" width="6.54296875" style="10" bestFit="1" customWidth="1"/>
    <col min="5" max="5" width="12.36328125" style="11" bestFit="1" customWidth="1"/>
    <col min="6" max="6" width="2.81640625" style="10" bestFit="1" customWidth="1"/>
    <col min="7" max="7" width="6.453125" style="10" hidden="1" customWidth="1"/>
    <col min="8" max="8" width="31.81640625" style="10" customWidth="1"/>
    <col min="9" max="10" width="9.1796875" style="10"/>
    <col min="11" max="11" width="10.54296875" style="10" bestFit="1" customWidth="1"/>
    <col min="12" max="12" width="2.81640625" style="10" bestFit="1" customWidth="1"/>
    <col min="13" max="13" width="40.1796875" style="10" customWidth="1"/>
    <col min="14" max="14" width="9.1796875" style="10"/>
    <col min="15" max="15" width="2.81640625" style="10" bestFit="1" customWidth="1"/>
    <col min="16" max="16384" width="9.1796875" style="10"/>
  </cols>
  <sheetData>
    <row r="1" spans="2:18" ht="23.5" x14ac:dyDescent="0.55000000000000004">
      <c r="B1" s="9" t="s">
        <v>87</v>
      </c>
      <c r="H1" s="12"/>
    </row>
    <row r="2" spans="2:18" ht="18.5" x14ac:dyDescent="0.45">
      <c r="B2" s="171" t="s">
        <v>168</v>
      </c>
      <c r="C2" s="199"/>
      <c r="D2" s="200"/>
      <c r="E2" s="201"/>
    </row>
    <row r="3" spans="2:18" x14ac:dyDescent="0.35">
      <c r="B3" s="16" t="s">
        <v>85</v>
      </c>
      <c r="C3" s="8"/>
      <c r="D3" s="17"/>
      <c r="E3" s="18"/>
    </row>
    <row r="5" spans="2:18" ht="23.5" x14ac:dyDescent="0.55000000000000004">
      <c r="B5" s="9" t="s">
        <v>0</v>
      </c>
      <c r="C5" s="19"/>
      <c r="D5" s="19"/>
      <c r="E5" s="20"/>
      <c r="F5" s="19"/>
      <c r="G5" s="19"/>
      <c r="H5" s="9" t="s">
        <v>35</v>
      </c>
      <c r="K5" s="21"/>
      <c r="M5" s="9" t="s">
        <v>34</v>
      </c>
      <c r="N5" s="21"/>
      <c r="P5" s="9"/>
    </row>
    <row r="6" spans="2:18" x14ac:dyDescent="0.35">
      <c r="B6" s="22" t="s">
        <v>173</v>
      </c>
      <c r="C6" s="175" t="s">
        <v>174</v>
      </c>
      <c r="D6" s="23"/>
      <c r="E6" s="174" t="s">
        <v>155</v>
      </c>
      <c r="F6" s="24"/>
      <c r="G6" s="25"/>
      <c r="H6" s="26"/>
      <c r="I6" s="14"/>
      <c r="J6" s="14"/>
      <c r="K6" s="27"/>
      <c r="M6" s="26"/>
      <c r="N6" s="27"/>
    </row>
    <row r="7" spans="2:18" x14ac:dyDescent="0.35">
      <c r="B7" s="209"/>
      <c r="C7" s="209"/>
      <c r="D7" s="209"/>
      <c r="E7" s="209"/>
      <c r="F7" s="29"/>
      <c r="G7" s="19"/>
      <c r="H7" s="28" t="s">
        <v>52</v>
      </c>
      <c r="I7" s="30"/>
      <c r="J7" s="30"/>
      <c r="K7" s="31"/>
      <c r="L7" s="32"/>
      <c r="M7" s="33"/>
      <c r="N7" s="34"/>
    </row>
    <row r="8" spans="2:18" x14ac:dyDescent="0.35">
      <c r="B8" s="202" t="s">
        <v>154</v>
      </c>
      <c r="C8" s="203"/>
      <c r="D8" s="203"/>
      <c r="E8" s="204"/>
      <c r="F8" s="29"/>
      <c r="G8" s="19"/>
      <c r="H8" s="37" t="s">
        <v>36</v>
      </c>
      <c r="I8" s="38">
        <f>C3</f>
        <v>0</v>
      </c>
      <c r="J8" s="30"/>
      <c r="K8" s="31"/>
      <c r="L8" s="32"/>
      <c r="M8" s="39" t="s">
        <v>59</v>
      </c>
      <c r="N8" s="40">
        <f>C75</f>
        <v>0</v>
      </c>
      <c r="O8" s="32"/>
      <c r="P8" s="32"/>
      <c r="Q8" s="32"/>
      <c r="R8" s="32"/>
    </row>
    <row r="9" spans="2:18" ht="14.5" customHeight="1" x14ac:dyDescent="0.35">
      <c r="B9" s="35" t="s">
        <v>1</v>
      </c>
      <c r="C9" s="1"/>
      <c r="D9" s="29"/>
      <c r="E9" s="1"/>
      <c r="F9" s="29"/>
      <c r="G9" s="19"/>
      <c r="H9" s="35" t="s">
        <v>37</v>
      </c>
      <c r="I9" s="1"/>
      <c r="J9" s="41" t="e">
        <f>I9/I8</f>
        <v>#DIV/0!</v>
      </c>
      <c r="K9" s="31" t="s">
        <v>78</v>
      </c>
      <c r="L9" s="32"/>
      <c r="M9" s="39" t="s">
        <v>60</v>
      </c>
      <c r="N9" s="40">
        <f>C73+(C66-C65)</f>
        <v>0</v>
      </c>
      <c r="O9" s="32"/>
      <c r="P9" s="32"/>
      <c r="Q9" s="32"/>
      <c r="R9" s="32"/>
    </row>
    <row r="10" spans="2:18" x14ac:dyDescent="0.35">
      <c r="B10" s="35" t="s">
        <v>2</v>
      </c>
      <c r="C10" s="1"/>
      <c r="D10" s="29"/>
      <c r="E10" s="1"/>
      <c r="F10" s="29"/>
      <c r="G10" s="19"/>
      <c r="H10" s="35" t="s">
        <v>41</v>
      </c>
      <c r="I10" s="38">
        <f>I8+I9</f>
        <v>0</v>
      </c>
      <c r="J10" s="30"/>
      <c r="K10" s="31"/>
      <c r="L10" s="32"/>
      <c r="M10" s="39" t="s">
        <v>61</v>
      </c>
      <c r="N10" s="40">
        <f>N8-N9</f>
        <v>0</v>
      </c>
      <c r="O10" s="32"/>
      <c r="P10" s="32"/>
      <c r="Q10" s="32"/>
      <c r="R10" s="32"/>
    </row>
    <row r="11" spans="2:18" x14ac:dyDescent="0.35">
      <c r="B11" s="42" t="s">
        <v>3</v>
      </c>
      <c r="C11" s="1"/>
      <c r="D11" s="29"/>
      <c r="E11" s="1"/>
      <c r="F11" s="43"/>
      <c r="G11" s="44"/>
      <c r="H11" s="35"/>
      <c r="I11" s="30"/>
      <c r="J11" s="30"/>
      <c r="K11" s="31"/>
      <c r="L11" s="32"/>
      <c r="M11" s="39"/>
      <c r="N11" s="31"/>
      <c r="O11" s="32"/>
      <c r="P11" s="32"/>
      <c r="Q11" s="32"/>
      <c r="R11" s="32"/>
    </row>
    <row r="12" spans="2:18" x14ac:dyDescent="0.35">
      <c r="B12" s="42" t="s">
        <v>231</v>
      </c>
      <c r="C12" s="1"/>
      <c r="D12" s="43"/>
      <c r="E12" s="1"/>
      <c r="F12" s="46"/>
      <c r="G12" s="47"/>
      <c r="H12" s="35" t="s">
        <v>38</v>
      </c>
      <c r="I12" s="6"/>
      <c r="J12" s="30"/>
      <c r="K12" s="31"/>
      <c r="L12" s="32"/>
      <c r="M12" s="39" t="s">
        <v>135</v>
      </c>
      <c r="N12" s="40">
        <f>C76</f>
        <v>0</v>
      </c>
      <c r="O12" s="32"/>
      <c r="P12" s="32"/>
      <c r="Q12" s="32"/>
      <c r="R12" s="32"/>
    </row>
    <row r="13" spans="2:18" ht="14.5" customHeight="1" x14ac:dyDescent="0.35">
      <c r="B13" s="45" t="s">
        <v>4</v>
      </c>
      <c r="C13" s="1"/>
      <c r="D13" s="46"/>
      <c r="E13" s="1"/>
      <c r="F13" s="29"/>
      <c r="G13" s="19"/>
      <c r="H13" s="35"/>
      <c r="I13" s="30"/>
      <c r="J13" s="30"/>
      <c r="K13" s="31"/>
      <c r="L13" s="32"/>
      <c r="M13" s="54" t="s">
        <v>128</v>
      </c>
      <c r="N13" s="1"/>
      <c r="O13" s="50"/>
      <c r="P13" s="32"/>
      <c r="Q13" s="32"/>
      <c r="R13" s="32"/>
    </row>
    <row r="14" spans="2:18" x14ac:dyDescent="0.35">
      <c r="B14" s="45" t="s">
        <v>160</v>
      </c>
      <c r="C14" s="1"/>
      <c r="D14" s="29"/>
      <c r="E14" s="1"/>
      <c r="F14" s="29"/>
      <c r="G14" s="19"/>
      <c r="H14" s="35" t="s">
        <v>39</v>
      </c>
      <c r="I14" s="38">
        <f>I12*I8</f>
        <v>0</v>
      </c>
      <c r="J14" s="30"/>
      <c r="K14" s="31"/>
      <c r="L14" s="32"/>
      <c r="M14" s="39"/>
      <c r="N14" s="31"/>
      <c r="O14" s="32"/>
      <c r="P14" s="32"/>
      <c r="Q14" s="32"/>
      <c r="R14" s="32"/>
    </row>
    <row r="15" spans="2:18" x14ac:dyDescent="0.35">
      <c r="B15" s="45" t="s">
        <v>167</v>
      </c>
      <c r="C15" s="1"/>
      <c r="D15" s="29"/>
      <c r="E15" s="1"/>
      <c r="F15" s="51"/>
      <c r="G15" s="52"/>
      <c r="H15" s="35" t="s">
        <v>40</v>
      </c>
      <c r="I15" s="38">
        <f>I10-I14</f>
        <v>0</v>
      </c>
      <c r="J15" s="30"/>
      <c r="K15" s="31"/>
      <c r="L15" s="32"/>
      <c r="M15" s="54" t="s">
        <v>138</v>
      </c>
      <c r="N15" s="40">
        <f>N12-N13</f>
        <v>0</v>
      </c>
      <c r="O15" s="32"/>
      <c r="P15" s="32"/>
      <c r="Q15" s="32"/>
      <c r="R15" s="32"/>
    </row>
    <row r="16" spans="2:18" x14ac:dyDescent="0.35">
      <c r="B16" s="45" t="s">
        <v>170</v>
      </c>
      <c r="C16" s="1"/>
      <c r="D16" s="51"/>
      <c r="E16" s="1"/>
      <c r="F16" s="29"/>
      <c r="G16" s="19"/>
      <c r="H16" s="35"/>
      <c r="I16" s="30"/>
      <c r="J16" s="30"/>
      <c r="K16" s="31"/>
      <c r="L16" s="32"/>
      <c r="M16" s="39" t="s">
        <v>139</v>
      </c>
      <c r="N16" s="40">
        <f>I36</f>
        <v>0</v>
      </c>
      <c r="O16" s="50"/>
      <c r="P16" s="32"/>
      <c r="Q16" s="32"/>
      <c r="R16" s="32"/>
    </row>
    <row r="17" spans="2:18" x14ac:dyDescent="0.35">
      <c r="B17" s="45" t="s">
        <v>172</v>
      </c>
      <c r="C17" s="1"/>
      <c r="D17" s="29"/>
      <c r="E17" s="1"/>
      <c r="F17" s="29"/>
      <c r="G17" s="53" t="e">
        <f>PMT(I17/12,I19*12,-1)</f>
        <v>#NUM!</v>
      </c>
      <c r="H17" s="35" t="s">
        <v>42</v>
      </c>
      <c r="I17" s="4"/>
      <c r="J17" s="30"/>
      <c r="K17" s="31"/>
      <c r="L17" s="32"/>
      <c r="M17" s="39"/>
      <c r="N17" s="31"/>
      <c r="O17" s="50"/>
      <c r="P17" s="32"/>
      <c r="Q17" s="32"/>
      <c r="R17" s="32"/>
    </row>
    <row r="18" spans="2:18" x14ac:dyDescent="0.35">
      <c r="B18" s="45" t="s">
        <v>171</v>
      </c>
      <c r="C18" s="1"/>
      <c r="D18" s="29"/>
      <c r="E18" s="1"/>
      <c r="F18" s="29"/>
      <c r="G18" s="53">
        <f>I18/12</f>
        <v>0</v>
      </c>
      <c r="H18" s="35" t="s">
        <v>81</v>
      </c>
      <c r="I18" s="4"/>
      <c r="J18" s="30"/>
      <c r="K18" s="31"/>
      <c r="L18" s="32"/>
      <c r="M18" s="39" t="s">
        <v>63</v>
      </c>
      <c r="N18" s="40">
        <f>N10-N12-N16</f>
        <v>0</v>
      </c>
      <c r="O18" s="32"/>
      <c r="P18" s="32"/>
      <c r="Q18" s="32"/>
      <c r="R18" s="32"/>
    </row>
    <row r="19" spans="2:18" x14ac:dyDescent="0.35">
      <c r="B19" s="48" t="s">
        <v>5</v>
      </c>
      <c r="C19" s="173">
        <f>SUM(C9:C18)</f>
        <v>0</v>
      </c>
      <c r="D19" s="29"/>
      <c r="E19" s="173">
        <f>SUM(E9:E18)</f>
        <v>0</v>
      </c>
      <c r="F19" s="29"/>
      <c r="G19" s="53" t="e">
        <f>SUM(G17:G18)</f>
        <v>#NUM!</v>
      </c>
      <c r="H19" s="35" t="s">
        <v>43</v>
      </c>
      <c r="I19" s="5"/>
      <c r="J19" s="30"/>
      <c r="K19" s="31"/>
      <c r="L19" s="32"/>
      <c r="M19" s="39" t="s">
        <v>129</v>
      </c>
      <c r="N19" s="8"/>
      <c r="O19" s="32"/>
      <c r="P19" s="32"/>
      <c r="Q19" s="32"/>
      <c r="R19" s="32"/>
    </row>
    <row r="20" spans="2:18" x14ac:dyDescent="0.35">
      <c r="B20" s="205"/>
      <c r="C20" s="205"/>
      <c r="D20" s="205"/>
      <c r="E20" s="205"/>
      <c r="F20" s="29"/>
      <c r="G20" s="19"/>
      <c r="H20" s="35"/>
      <c r="I20" s="30"/>
      <c r="J20" s="30"/>
      <c r="K20" s="31"/>
      <c r="L20" s="32"/>
      <c r="M20" s="39" t="s">
        <v>140</v>
      </c>
      <c r="N20" s="1"/>
      <c r="O20" s="32"/>
      <c r="P20" s="32"/>
      <c r="Q20" s="32"/>
      <c r="R20" s="32"/>
    </row>
    <row r="21" spans="2:18" x14ac:dyDescent="0.35">
      <c r="B21" s="202" t="s">
        <v>156</v>
      </c>
      <c r="C21" s="203"/>
      <c r="D21" s="203"/>
      <c r="E21" s="204"/>
      <c r="F21" s="29"/>
      <c r="G21" s="19"/>
      <c r="H21" s="35" t="s">
        <v>44</v>
      </c>
      <c r="I21" s="57" t="e">
        <f>G19*I14</f>
        <v>#NUM!</v>
      </c>
      <c r="J21" s="30"/>
      <c r="K21" s="31"/>
      <c r="L21" s="32"/>
      <c r="M21" s="54" t="s">
        <v>141</v>
      </c>
      <c r="N21" s="7">
        <v>0</v>
      </c>
      <c r="O21" s="50"/>
      <c r="P21" s="32"/>
      <c r="Q21" s="32"/>
      <c r="R21" s="32"/>
    </row>
    <row r="22" spans="2:18" x14ac:dyDescent="0.35">
      <c r="B22" s="35" t="s">
        <v>165</v>
      </c>
      <c r="C22" s="1"/>
      <c r="D22" s="29"/>
      <c r="E22" s="1"/>
      <c r="F22" s="29"/>
      <c r="G22" s="19"/>
      <c r="H22" s="35"/>
      <c r="I22" s="30"/>
      <c r="J22" s="30"/>
      <c r="K22" s="31"/>
      <c r="L22" s="32"/>
      <c r="M22" s="55" t="s">
        <v>80</v>
      </c>
      <c r="N22" s="56">
        <f>SUM(N19:N21)</f>
        <v>0</v>
      </c>
      <c r="O22" s="32"/>
      <c r="P22" s="32"/>
      <c r="Q22" s="32"/>
      <c r="R22" s="32"/>
    </row>
    <row r="23" spans="2:18" x14ac:dyDescent="0.35">
      <c r="B23" s="35" t="s">
        <v>17</v>
      </c>
      <c r="C23" s="2"/>
      <c r="D23" s="29"/>
      <c r="E23" s="2"/>
      <c r="F23" s="29"/>
      <c r="G23" s="19"/>
      <c r="H23" s="35" t="s">
        <v>47</v>
      </c>
      <c r="I23" s="1"/>
      <c r="J23" s="41" t="e">
        <f>I23/I8</f>
        <v>#DIV/0!</v>
      </c>
      <c r="K23" s="31" t="s">
        <v>50</v>
      </c>
      <c r="L23" s="32"/>
      <c r="M23" s="39"/>
      <c r="N23" s="31"/>
      <c r="O23" s="32"/>
      <c r="P23" s="32"/>
      <c r="Q23" s="32"/>
      <c r="R23" s="32"/>
    </row>
    <row r="24" spans="2:18" x14ac:dyDescent="0.35">
      <c r="B24" s="35" t="s">
        <v>157</v>
      </c>
      <c r="C24" s="2"/>
      <c r="D24" s="29"/>
      <c r="E24" s="2"/>
      <c r="F24" s="29"/>
      <c r="G24" s="19"/>
      <c r="H24" s="35" t="s">
        <v>46</v>
      </c>
      <c r="I24" s="1"/>
      <c r="J24" s="30"/>
      <c r="K24" s="31"/>
      <c r="L24" s="32"/>
      <c r="M24" s="39" t="s">
        <v>64</v>
      </c>
      <c r="N24" s="40">
        <f>N18-N22</f>
        <v>0</v>
      </c>
      <c r="O24" s="32"/>
      <c r="P24" s="32"/>
      <c r="Q24" s="32"/>
      <c r="R24" s="32"/>
    </row>
    <row r="25" spans="2:18" x14ac:dyDescent="0.35">
      <c r="B25" s="35" t="s">
        <v>166</v>
      </c>
      <c r="C25" s="2"/>
      <c r="D25" s="29"/>
      <c r="E25" s="2"/>
      <c r="F25" s="29"/>
      <c r="G25" s="19"/>
      <c r="H25" s="35" t="s">
        <v>45</v>
      </c>
      <c r="I25" s="1"/>
      <c r="J25" s="30"/>
      <c r="K25" s="31"/>
      <c r="L25" s="32"/>
      <c r="M25" s="39"/>
      <c r="N25" s="58"/>
      <c r="O25" s="32"/>
      <c r="P25" s="32"/>
      <c r="Q25" s="32"/>
      <c r="R25" s="32"/>
    </row>
    <row r="26" spans="2:18" x14ac:dyDescent="0.35">
      <c r="B26" s="48" t="s">
        <v>18</v>
      </c>
      <c r="C26" s="173">
        <f>SUM(C22:C25)</f>
        <v>0</v>
      </c>
      <c r="D26" s="29"/>
      <c r="E26" s="173">
        <f>SUM(E22:E25)</f>
        <v>0</v>
      </c>
      <c r="F26" s="29"/>
      <c r="G26" s="19"/>
      <c r="H26" s="35" t="s">
        <v>51</v>
      </c>
      <c r="I26" s="57">
        <f>SUM(I23:I25)/12</f>
        <v>0</v>
      </c>
      <c r="J26" s="30"/>
      <c r="K26" s="31"/>
      <c r="L26" s="32"/>
      <c r="M26" s="59" t="s">
        <v>143</v>
      </c>
      <c r="N26" s="60"/>
      <c r="O26" s="32"/>
      <c r="P26" s="32"/>
      <c r="Q26" s="32"/>
      <c r="R26" s="32"/>
    </row>
    <row r="27" spans="2:18" x14ac:dyDescent="0.35">
      <c r="B27" s="205"/>
      <c r="C27" s="206"/>
      <c r="D27" s="205"/>
      <c r="E27" s="205"/>
      <c r="F27" s="29"/>
      <c r="G27" s="19"/>
      <c r="H27" s="35"/>
      <c r="I27" s="30"/>
      <c r="J27" s="30"/>
      <c r="K27" s="31"/>
      <c r="L27" s="32"/>
      <c r="M27" s="39" t="s">
        <v>66</v>
      </c>
      <c r="N27" s="40">
        <f>N12</f>
        <v>0</v>
      </c>
      <c r="O27" s="32"/>
      <c r="P27" s="32"/>
      <c r="Q27" s="32"/>
      <c r="R27" s="32"/>
    </row>
    <row r="28" spans="2:18" x14ac:dyDescent="0.35">
      <c r="B28" s="207" t="s">
        <v>158</v>
      </c>
      <c r="C28" s="208"/>
      <c r="D28" s="208"/>
      <c r="E28" s="208"/>
      <c r="F28" s="64"/>
      <c r="G28" s="65"/>
      <c r="H28" s="35" t="s">
        <v>48</v>
      </c>
      <c r="I28" s="57" t="e">
        <f>I26+I21</f>
        <v>#NUM!</v>
      </c>
      <c r="J28" s="30"/>
      <c r="K28" s="31"/>
      <c r="L28" s="32"/>
      <c r="M28" s="39" t="s">
        <v>67</v>
      </c>
      <c r="N28" s="40">
        <f>N16</f>
        <v>0</v>
      </c>
      <c r="O28" s="32"/>
      <c r="P28" s="32"/>
      <c r="Q28" s="32"/>
      <c r="R28" s="32"/>
    </row>
    <row r="29" spans="2:18" x14ac:dyDescent="0.35">
      <c r="B29" s="35" t="s">
        <v>159</v>
      </c>
      <c r="C29" s="2"/>
      <c r="D29" s="64"/>
      <c r="E29" s="2"/>
      <c r="F29" s="29"/>
      <c r="G29" s="19"/>
      <c r="H29" s="35" t="s">
        <v>177</v>
      </c>
      <c r="I29" s="169">
        <v>0.28999999999999998</v>
      </c>
      <c r="J29" s="30"/>
      <c r="K29" s="31"/>
      <c r="L29" s="32"/>
      <c r="M29" s="39" t="s">
        <v>72</v>
      </c>
      <c r="N29" s="40">
        <f>N24</f>
        <v>0</v>
      </c>
      <c r="O29" s="32"/>
      <c r="P29" s="32"/>
      <c r="Q29" s="32"/>
      <c r="R29" s="32"/>
    </row>
    <row r="30" spans="2:18" x14ac:dyDescent="0.35">
      <c r="B30" s="35" t="s">
        <v>162</v>
      </c>
      <c r="C30" s="2"/>
      <c r="D30" s="29"/>
      <c r="E30" s="2"/>
      <c r="F30" s="29"/>
      <c r="G30" s="19"/>
      <c r="H30" s="33"/>
      <c r="I30" s="21"/>
      <c r="J30" s="30"/>
      <c r="K30" s="31"/>
      <c r="L30" s="32"/>
      <c r="M30" s="62" t="s">
        <v>65</v>
      </c>
      <c r="N30" s="40">
        <f>SUM(N27:N29)</f>
        <v>0</v>
      </c>
      <c r="O30" s="32"/>
      <c r="P30" s="32"/>
      <c r="Q30" s="32"/>
      <c r="R30" s="32"/>
    </row>
    <row r="31" spans="2:18" ht="14.5" customHeight="1" x14ac:dyDescent="0.35">
      <c r="B31" s="35" t="s">
        <v>163</v>
      </c>
      <c r="C31" s="2"/>
      <c r="D31" s="29"/>
      <c r="E31" s="2"/>
      <c r="F31" s="66"/>
      <c r="G31" s="67"/>
      <c r="H31" s="68" t="s">
        <v>74</v>
      </c>
      <c r="I31" s="21"/>
      <c r="J31" s="30"/>
      <c r="K31" s="31"/>
      <c r="L31" s="32"/>
      <c r="M31" s="32"/>
      <c r="N31" s="32"/>
      <c r="O31" s="32"/>
      <c r="P31" s="32"/>
      <c r="Q31" s="32"/>
      <c r="R31" s="32"/>
    </row>
    <row r="32" spans="2:18" x14ac:dyDescent="0.35">
      <c r="B32" s="48" t="s">
        <v>164</v>
      </c>
      <c r="C32" s="189">
        <f>SUM(C29:C31)</f>
        <v>0</v>
      </c>
      <c r="D32" s="66"/>
      <c r="E32" s="173">
        <f>SUM(E29:E31)</f>
        <v>0</v>
      </c>
      <c r="F32" s="29"/>
      <c r="G32" s="19"/>
      <c r="H32" s="35" t="s">
        <v>49</v>
      </c>
      <c r="I32" s="69" t="e">
        <f>(I28/I29)*12</f>
        <v>#NUM!</v>
      </c>
      <c r="J32" s="30"/>
      <c r="K32" s="31"/>
      <c r="L32" s="32"/>
      <c r="M32" s="32"/>
      <c r="N32" s="32"/>
      <c r="O32" s="32"/>
      <c r="P32" s="32"/>
      <c r="Q32" s="32"/>
      <c r="R32" s="32"/>
    </row>
    <row r="33" spans="2:18" x14ac:dyDescent="0.35">
      <c r="B33" s="209"/>
      <c r="C33" s="209"/>
      <c r="D33" s="209"/>
      <c r="E33" s="209"/>
      <c r="F33" s="29"/>
      <c r="G33" s="19"/>
      <c r="H33" s="35" t="s">
        <v>68</v>
      </c>
      <c r="I33" s="56">
        <f>I15</f>
        <v>0</v>
      </c>
      <c r="J33" s="30"/>
      <c r="K33" s="31"/>
      <c r="L33" s="32"/>
      <c r="M33" s="32"/>
      <c r="N33" s="32"/>
      <c r="O33" s="32"/>
      <c r="P33" s="32"/>
      <c r="Q33" s="32"/>
      <c r="R33" s="32"/>
    </row>
    <row r="34" spans="2:18" x14ac:dyDescent="0.35">
      <c r="B34" s="207" t="s">
        <v>161</v>
      </c>
      <c r="C34" s="208"/>
      <c r="D34" s="208"/>
      <c r="E34" s="210"/>
      <c r="F34" s="29"/>
      <c r="G34" s="19"/>
      <c r="H34" s="35"/>
      <c r="I34" s="30"/>
      <c r="J34" s="30"/>
      <c r="K34" s="31"/>
      <c r="L34" s="32"/>
      <c r="M34" s="32"/>
      <c r="N34" s="32"/>
      <c r="O34" s="32"/>
      <c r="P34" s="32"/>
      <c r="Q34" s="32"/>
      <c r="R34" s="32"/>
    </row>
    <row r="35" spans="2:18" x14ac:dyDescent="0.35">
      <c r="B35" s="35" t="s">
        <v>19</v>
      </c>
      <c r="C35" s="1"/>
      <c r="D35" s="29"/>
      <c r="E35" s="1"/>
      <c r="F35" s="70"/>
      <c r="G35" s="71"/>
      <c r="H35" s="28" t="s">
        <v>75</v>
      </c>
      <c r="I35" s="30"/>
      <c r="J35" s="30"/>
      <c r="K35" s="31"/>
      <c r="L35" s="32"/>
      <c r="M35" s="32"/>
      <c r="N35" s="32"/>
      <c r="O35" s="32"/>
      <c r="P35" s="32"/>
      <c r="Q35" s="32"/>
      <c r="R35" s="32"/>
    </row>
    <row r="36" spans="2:18" ht="14.5" customHeight="1" x14ac:dyDescent="0.35">
      <c r="B36" s="42" t="s">
        <v>20</v>
      </c>
      <c r="C36" s="1"/>
      <c r="D36" s="70"/>
      <c r="E36" s="1"/>
      <c r="F36" s="72"/>
      <c r="G36" s="73"/>
      <c r="H36" s="37" t="s">
        <v>73</v>
      </c>
      <c r="I36" s="1"/>
      <c r="J36" s="74"/>
      <c r="K36" s="31"/>
      <c r="L36" s="32"/>
      <c r="M36" s="32"/>
      <c r="N36" s="32"/>
      <c r="O36" s="32"/>
      <c r="P36" s="32"/>
      <c r="Q36" s="32"/>
      <c r="R36" s="32"/>
    </row>
    <row r="37" spans="2:18" x14ac:dyDescent="0.35">
      <c r="B37" s="42" t="s">
        <v>21</v>
      </c>
      <c r="C37" s="1"/>
      <c r="D37" s="72"/>
      <c r="E37" s="1"/>
      <c r="F37" s="66"/>
      <c r="G37" s="67"/>
      <c r="H37" s="33"/>
      <c r="I37" s="21"/>
      <c r="J37" s="21"/>
      <c r="K37" s="34"/>
      <c r="L37" s="32"/>
      <c r="M37" s="32"/>
      <c r="N37" s="32"/>
      <c r="O37" s="32"/>
      <c r="P37" s="32"/>
      <c r="Q37" s="32"/>
      <c r="R37" s="32"/>
    </row>
    <row r="38" spans="2:18" x14ac:dyDescent="0.35">
      <c r="B38" s="42" t="s">
        <v>22</v>
      </c>
      <c r="C38" s="1"/>
      <c r="D38" s="66"/>
      <c r="E38" s="1"/>
      <c r="F38" s="66"/>
      <c r="G38" s="67"/>
      <c r="H38" s="35" t="s">
        <v>53</v>
      </c>
      <c r="I38" s="56">
        <f>I33</f>
        <v>0</v>
      </c>
      <c r="J38" s="21"/>
      <c r="K38" s="34"/>
      <c r="L38" s="32"/>
      <c r="M38" s="32"/>
      <c r="N38" s="32"/>
      <c r="O38" s="32"/>
      <c r="P38" s="32"/>
      <c r="Q38" s="32"/>
      <c r="R38" s="32"/>
    </row>
    <row r="39" spans="2:18" x14ac:dyDescent="0.35">
      <c r="B39" s="42" t="s">
        <v>23</v>
      </c>
      <c r="C39" s="1"/>
      <c r="D39" s="66"/>
      <c r="E39" s="1"/>
      <c r="F39" s="66"/>
      <c r="G39" s="67"/>
      <c r="H39" s="35" t="s">
        <v>54</v>
      </c>
      <c r="I39" s="1"/>
      <c r="J39" s="41" t="e">
        <f>I39/I8</f>
        <v>#DIV/0!</v>
      </c>
      <c r="K39" s="31" t="s">
        <v>78</v>
      </c>
      <c r="L39" s="32"/>
      <c r="M39" s="32"/>
      <c r="N39" s="32"/>
      <c r="O39" s="32"/>
      <c r="P39" s="32"/>
      <c r="Q39" s="32"/>
      <c r="R39" s="32"/>
    </row>
    <row r="40" spans="2:18" x14ac:dyDescent="0.35">
      <c r="B40" s="42" t="s">
        <v>89</v>
      </c>
      <c r="C40" s="1"/>
      <c r="D40" s="66"/>
      <c r="E40" s="1"/>
      <c r="F40" s="66"/>
      <c r="G40" s="67"/>
      <c r="H40" s="37" t="s">
        <v>55</v>
      </c>
      <c r="I40" s="75">
        <f>I38-I39</f>
        <v>0</v>
      </c>
      <c r="J40" s="30"/>
      <c r="K40" s="31"/>
      <c r="L40" s="32"/>
      <c r="M40" s="32"/>
      <c r="N40" s="32"/>
      <c r="O40" s="32"/>
      <c r="P40" s="32"/>
      <c r="Q40" s="32"/>
      <c r="R40" s="32"/>
    </row>
    <row r="41" spans="2:18" x14ac:dyDescent="0.35">
      <c r="B41" s="42" t="s">
        <v>24</v>
      </c>
      <c r="C41" s="1"/>
      <c r="D41" s="66"/>
      <c r="E41" s="1"/>
      <c r="F41" s="29"/>
      <c r="G41" s="19"/>
      <c r="H41" s="37" t="s">
        <v>76</v>
      </c>
      <c r="I41" s="38">
        <f>I36-I40</f>
        <v>0</v>
      </c>
      <c r="J41" s="30"/>
      <c r="K41" s="31"/>
      <c r="L41" s="32"/>
      <c r="M41" s="32"/>
      <c r="N41" s="32"/>
      <c r="O41" s="32"/>
      <c r="P41" s="32"/>
      <c r="Q41" s="32"/>
      <c r="R41" s="32"/>
    </row>
    <row r="42" spans="2:18" x14ac:dyDescent="0.35">
      <c r="B42" s="42" t="s">
        <v>169</v>
      </c>
      <c r="C42" s="1"/>
      <c r="D42" s="29"/>
      <c r="E42" s="1"/>
      <c r="F42" s="29"/>
      <c r="G42" s="19"/>
      <c r="H42" s="76" t="s">
        <v>56</v>
      </c>
      <c r="I42" s="77">
        <f>I14-I41</f>
        <v>0</v>
      </c>
      <c r="J42" s="41" t="e">
        <f>I42/I8</f>
        <v>#DIV/0!</v>
      </c>
      <c r="K42" s="31" t="s">
        <v>71</v>
      </c>
      <c r="L42" s="32"/>
      <c r="M42" s="32"/>
      <c r="N42" s="32"/>
      <c r="O42" s="32"/>
      <c r="P42" s="32"/>
      <c r="Q42" s="32"/>
      <c r="R42" s="32"/>
    </row>
    <row r="43" spans="2:18" x14ac:dyDescent="0.35">
      <c r="B43" s="48" t="s">
        <v>25</v>
      </c>
      <c r="C43" s="49">
        <f>SUM(C35:C42)</f>
        <v>0</v>
      </c>
      <c r="D43" s="29"/>
      <c r="E43" s="49">
        <f>SUM(E35:E42)</f>
        <v>0</v>
      </c>
      <c r="F43" s="29"/>
      <c r="G43" s="19"/>
      <c r="H43" s="33"/>
      <c r="I43" s="21"/>
      <c r="J43" s="21"/>
      <c r="K43" s="34"/>
      <c r="L43" s="32"/>
      <c r="M43" s="32"/>
      <c r="N43" s="32"/>
      <c r="O43" s="32"/>
      <c r="P43" s="32"/>
      <c r="Q43" s="32"/>
      <c r="R43" s="32"/>
    </row>
    <row r="44" spans="2:18" x14ac:dyDescent="0.35">
      <c r="B44" s="211"/>
      <c r="C44" s="212"/>
      <c r="D44" s="212"/>
      <c r="E44" s="213"/>
      <c r="F44" s="29"/>
      <c r="G44" s="19"/>
      <c r="H44" s="35" t="s">
        <v>57</v>
      </c>
      <c r="I44" s="57" t="e">
        <f>IF(J42&lt;80%,I42*G17+I26,I42*G19+I26)</f>
        <v>#DIV/0!</v>
      </c>
      <c r="J44" s="79"/>
      <c r="K44" s="31"/>
      <c r="L44" s="32"/>
      <c r="M44" s="32"/>
      <c r="N44" s="32"/>
      <c r="O44" s="32"/>
      <c r="P44" s="32"/>
      <c r="Q44" s="32"/>
      <c r="R44" s="32"/>
    </row>
    <row r="45" spans="2:18" x14ac:dyDescent="0.35">
      <c r="B45" s="202" t="s">
        <v>83</v>
      </c>
      <c r="C45" s="203"/>
      <c r="D45" s="203"/>
      <c r="E45" s="204"/>
      <c r="F45" s="80"/>
      <c r="G45" s="81"/>
      <c r="H45" s="35"/>
      <c r="I45" s="82"/>
      <c r="J45" s="30"/>
      <c r="K45" s="31"/>
      <c r="L45" s="32"/>
      <c r="M45" s="32"/>
      <c r="N45" s="32"/>
      <c r="O45" s="32"/>
      <c r="P45" s="32"/>
      <c r="Q45" s="32"/>
      <c r="R45" s="32"/>
    </row>
    <row r="46" spans="2:18" ht="14.5" customHeight="1" x14ac:dyDescent="0.35">
      <c r="B46" s="35" t="s">
        <v>6</v>
      </c>
      <c r="C46" s="1"/>
      <c r="E46" s="1"/>
      <c r="F46" s="29"/>
      <c r="G46" s="19"/>
      <c r="H46" s="37" t="s">
        <v>96</v>
      </c>
      <c r="I46" s="84" t="e">
        <f>I44/I29*12</f>
        <v>#DIV/0!</v>
      </c>
      <c r="J46" s="30"/>
      <c r="K46" s="31"/>
      <c r="L46" s="32"/>
      <c r="M46" s="32"/>
      <c r="N46" s="32"/>
      <c r="O46" s="32"/>
      <c r="P46" s="32"/>
      <c r="Q46" s="32"/>
      <c r="R46" s="32"/>
    </row>
    <row r="47" spans="2:18" x14ac:dyDescent="0.35">
      <c r="B47" s="42" t="s">
        <v>7</v>
      </c>
      <c r="C47" s="1"/>
      <c r="E47" s="1"/>
      <c r="F47" s="29"/>
      <c r="G47" s="19"/>
      <c r="H47" s="35" t="s">
        <v>58</v>
      </c>
      <c r="I47" s="21"/>
      <c r="J47" s="1"/>
      <c r="K47" s="31"/>
      <c r="L47" s="32"/>
      <c r="M47" s="32"/>
      <c r="N47" s="32"/>
      <c r="O47" s="32"/>
      <c r="P47" s="32"/>
      <c r="Q47" s="32"/>
      <c r="R47" s="32"/>
    </row>
    <row r="48" spans="2:18" x14ac:dyDescent="0.35">
      <c r="B48" s="48" t="s">
        <v>8</v>
      </c>
      <c r="C48" s="49">
        <f>SUM(C46:C47)</f>
        <v>0</v>
      </c>
      <c r="E48" s="49">
        <f>SUM(E46+E47)</f>
        <v>0</v>
      </c>
      <c r="F48" s="85"/>
      <c r="G48" s="19"/>
      <c r="H48" s="35" t="s">
        <v>90</v>
      </c>
      <c r="I48" s="86" t="e">
        <f>$I$46/(70%*2*$J$47)</f>
        <v>#DIV/0!</v>
      </c>
      <c r="J48" s="30"/>
      <c r="K48" s="31"/>
      <c r="L48" s="32"/>
      <c r="M48" s="32"/>
      <c r="N48" s="32"/>
      <c r="O48" s="32"/>
      <c r="P48" s="32"/>
      <c r="Q48" s="32"/>
      <c r="R48" s="32"/>
    </row>
    <row r="49" spans="2:18" x14ac:dyDescent="0.35">
      <c r="B49" s="176"/>
      <c r="C49" s="177"/>
      <c r="D49" s="178"/>
      <c r="E49" s="179"/>
      <c r="F49" s="85"/>
      <c r="G49" s="19"/>
      <c r="H49" s="35" t="s">
        <v>91</v>
      </c>
      <c r="I49" s="86" t="e">
        <f>$I$46/(80%*2*$J$47)</f>
        <v>#DIV/0!</v>
      </c>
      <c r="J49" s="30"/>
      <c r="K49" s="31"/>
      <c r="L49" s="32"/>
      <c r="M49" s="32"/>
      <c r="N49" s="32"/>
      <c r="O49" s="32"/>
      <c r="P49" s="32"/>
      <c r="Q49" s="32"/>
      <c r="R49" s="32"/>
    </row>
    <row r="50" spans="2:18" ht="14.5" customHeight="1" x14ac:dyDescent="0.35">
      <c r="B50" s="28" t="s">
        <v>82</v>
      </c>
      <c r="C50" s="21"/>
      <c r="E50" s="83"/>
      <c r="F50" s="85"/>
      <c r="G50" s="19"/>
      <c r="H50" s="39" t="s">
        <v>92</v>
      </c>
      <c r="I50" s="86" t="e">
        <f>$I$46/(90%*2*$J$47)</f>
        <v>#DIV/0!</v>
      </c>
      <c r="J50" s="30"/>
      <c r="K50" s="31"/>
      <c r="L50" s="32"/>
      <c r="M50" s="32"/>
      <c r="N50" s="32"/>
      <c r="O50" s="32"/>
      <c r="P50" s="32"/>
      <c r="Q50" s="32"/>
      <c r="R50" s="32"/>
    </row>
    <row r="51" spans="2:18" x14ac:dyDescent="0.35">
      <c r="B51" s="35" t="s">
        <v>9</v>
      </c>
      <c r="C51" s="2"/>
      <c r="D51" s="92"/>
      <c r="E51" s="2"/>
      <c r="F51" s="29"/>
      <c r="G51" s="19"/>
      <c r="H51" s="39" t="s">
        <v>93</v>
      </c>
      <c r="I51" s="86" t="e">
        <f>$I$46/(100%*2*$J$47)</f>
        <v>#DIV/0!</v>
      </c>
      <c r="J51" s="30"/>
      <c r="K51" s="31"/>
      <c r="L51" s="32"/>
      <c r="M51" s="32"/>
      <c r="N51" s="32"/>
      <c r="O51" s="32"/>
      <c r="P51" s="32"/>
      <c r="Q51" s="32"/>
      <c r="R51" s="32"/>
    </row>
    <row r="52" spans="2:18" x14ac:dyDescent="0.35">
      <c r="B52" s="35" t="s">
        <v>10</v>
      </c>
      <c r="C52" s="2"/>
      <c r="D52" s="19"/>
      <c r="E52" s="2"/>
      <c r="F52" s="29"/>
      <c r="G52" s="19"/>
      <c r="H52" s="39" t="s">
        <v>94</v>
      </c>
      <c r="I52" s="86" t="e">
        <f>$I$46/(108%*2*$J$47)</f>
        <v>#DIV/0!</v>
      </c>
      <c r="J52" s="30"/>
      <c r="K52" s="31"/>
      <c r="L52" s="32"/>
      <c r="M52" s="32"/>
      <c r="N52" s="32"/>
      <c r="O52" s="32"/>
      <c r="P52" s="32"/>
      <c r="Q52" s="32"/>
      <c r="R52" s="32"/>
    </row>
    <row r="53" spans="2:18" ht="14.5" customHeight="1" x14ac:dyDescent="0.35">
      <c r="B53" s="42" t="s">
        <v>11</v>
      </c>
      <c r="C53" s="2"/>
      <c r="D53" s="19"/>
      <c r="E53" s="2"/>
      <c r="F53" s="61"/>
      <c r="G53" s="87"/>
      <c r="H53" s="39" t="s">
        <v>95</v>
      </c>
      <c r="I53" s="86" t="e">
        <f>$I$46/(116%*2*$J$47)</f>
        <v>#DIV/0!</v>
      </c>
      <c r="J53" s="30"/>
      <c r="K53" s="31"/>
      <c r="L53" s="32"/>
      <c r="M53" s="32"/>
      <c r="N53" s="32"/>
      <c r="O53" s="32"/>
      <c r="P53" s="32"/>
      <c r="Q53" s="32"/>
      <c r="R53" s="32"/>
    </row>
    <row r="54" spans="2:18" x14ac:dyDescent="0.35">
      <c r="B54" s="42" t="s">
        <v>12</v>
      </c>
      <c r="C54" s="2"/>
      <c r="E54" s="180"/>
      <c r="F54" s="61"/>
      <c r="G54" s="87"/>
      <c r="H54" s="39"/>
      <c r="I54" s="30"/>
      <c r="J54" s="30"/>
      <c r="K54" s="31"/>
      <c r="L54" s="32"/>
      <c r="M54" s="32"/>
      <c r="N54" s="32"/>
      <c r="O54" s="32"/>
      <c r="P54" s="32"/>
      <c r="Q54" s="32"/>
      <c r="R54" s="32"/>
    </row>
    <row r="55" spans="2:18" x14ac:dyDescent="0.35">
      <c r="B55" s="35" t="s">
        <v>13</v>
      </c>
      <c r="C55" s="2"/>
      <c r="E55" s="180"/>
      <c r="F55" s="29"/>
      <c r="G55" s="19"/>
      <c r="H55" s="90"/>
      <c r="I55" s="17"/>
      <c r="J55" s="17"/>
      <c r="K55" s="91"/>
      <c r="L55" s="32"/>
      <c r="M55" s="32"/>
      <c r="N55" s="32"/>
      <c r="O55" s="32"/>
      <c r="P55" s="32"/>
      <c r="Q55" s="32"/>
      <c r="R55" s="32"/>
    </row>
    <row r="56" spans="2:18" x14ac:dyDescent="0.35">
      <c r="B56" s="35" t="s">
        <v>14</v>
      </c>
      <c r="C56" s="2"/>
      <c r="E56" s="2"/>
      <c r="F56" s="25"/>
      <c r="G56" s="25"/>
      <c r="K56" s="32"/>
      <c r="L56" s="32"/>
      <c r="M56" s="32"/>
      <c r="N56" s="32"/>
      <c r="O56" s="32"/>
      <c r="P56" s="32"/>
      <c r="Q56" s="32"/>
      <c r="R56" s="32"/>
    </row>
    <row r="57" spans="2:18" x14ac:dyDescent="0.35">
      <c r="B57" s="35" t="s">
        <v>15</v>
      </c>
      <c r="C57" s="2"/>
      <c r="E57" s="2"/>
      <c r="F57" s="19"/>
      <c r="G57" s="19"/>
      <c r="K57" s="32"/>
      <c r="L57" s="32"/>
      <c r="M57" s="32"/>
      <c r="N57" s="32"/>
      <c r="O57" s="32"/>
      <c r="P57" s="32"/>
      <c r="Q57" s="32"/>
      <c r="R57" s="32"/>
    </row>
    <row r="58" spans="2:18" x14ac:dyDescent="0.35">
      <c r="B58" s="35" t="s">
        <v>77</v>
      </c>
      <c r="C58" s="2"/>
      <c r="E58" s="2"/>
      <c r="F58" s="19"/>
      <c r="G58" s="19"/>
      <c r="J58" s="32"/>
      <c r="K58" s="32"/>
      <c r="L58" s="32"/>
      <c r="M58" s="32"/>
      <c r="N58" s="32"/>
      <c r="O58" s="32"/>
      <c r="P58" s="32"/>
      <c r="Q58" s="32"/>
      <c r="R58" s="32"/>
    </row>
    <row r="59" spans="2:18" x14ac:dyDescent="0.35">
      <c r="B59" s="48" t="s">
        <v>16</v>
      </c>
      <c r="C59" s="49">
        <f>SUM(C51:C58)</f>
        <v>0</v>
      </c>
      <c r="E59" s="49">
        <f>E51+E52+E53+E56+E57+E58</f>
        <v>0</v>
      </c>
      <c r="F59" s="19"/>
      <c r="G59" s="19"/>
      <c r="J59" s="32"/>
      <c r="K59" s="32"/>
      <c r="L59" s="32"/>
      <c r="M59" s="32"/>
      <c r="N59" s="32"/>
      <c r="O59" s="32"/>
      <c r="P59" s="32"/>
      <c r="Q59" s="32"/>
      <c r="R59" s="32"/>
    </row>
    <row r="60" spans="2:18" x14ac:dyDescent="0.35">
      <c r="B60" s="211"/>
      <c r="C60" s="212"/>
      <c r="D60" s="212"/>
      <c r="E60" s="213"/>
      <c r="F60" s="81"/>
      <c r="G60" s="81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2:18" x14ac:dyDescent="0.35">
      <c r="B61" s="28" t="s">
        <v>26</v>
      </c>
      <c r="E61" s="83"/>
      <c r="F61" s="19"/>
      <c r="G61" s="19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2:18" x14ac:dyDescent="0.35">
      <c r="B62" s="35" t="s">
        <v>27</v>
      </c>
      <c r="C62" s="78">
        <f>C19++C32+C48+C59+C26+C43</f>
        <v>0</v>
      </c>
      <c r="E62" s="78">
        <f>E19+E26+E32+E43+E48+E59</f>
        <v>0</v>
      </c>
      <c r="F62" s="92"/>
      <c r="G62" s="9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2:18" x14ac:dyDescent="0.35">
      <c r="B63" s="35" t="s">
        <v>28</v>
      </c>
      <c r="C63" s="78">
        <f>C62*D63</f>
        <v>0</v>
      </c>
      <c r="D63" s="170">
        <v>0.15</v>
      </c>
      <c r="E63" s="181">
        <f>0.15*E62</f>
        <v>0</v>
      </c>
      <c r="F63" s="92"/>
      <c r="G63" s="9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2:18" x14ac:dyDescent="0.35">
      <c r="B64" s="35" t="s">
        <v>29</v>
      </c>
      <c r="C64" s="1"/>
      <c r="E64" s="1"/>
      <c r="F64" s="19"/>
      <c r="G64" s="19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2:18" x14ac:dyDescent="0.35">
      <c r="B65" s="37" t="s">
        <v>69</v>
      </c>
      <c r="C65" s="2"/>
      <c r="E65" s="15"/>
      <c r="F65" s="19"/>
      <c r="G65" s="19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2:18" ht="14.5" customHeight="1" x14ac:dyDescent="0.35">
      <c r="B66" s="48" t="s">
        <v>70</v>
      </c>
      <c r="C66" s="63">
        <f>C64</f>
        <v>0</v>
      </c>
      <c r="E66" s="63">
        <f>E64</f>
        <v>0</v>
      </c>
      <c r="F66" s="19"/>
      <c r="G66" s="19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2:18" x14ac:dyDescent="0.35">
      <c r="B67" s="196"/>
      <c r="C67" s="197"/>
      <c r="D67" s="197"/>
      <c r="E67" s="198"/>
      <c r="F67" s="19"/>
      <c r="G67" s="19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2:18" x14ac:dyDescent="0.35">
      <c r="B68" s="28" t="s">
        <v>175</v>
      </c>
      <c r="E68" s="83"/>
      <c r="M68" s="32"/>
      <c r="N68" s="32"/>
      <c r="O68" s="32"/>
      <c r="P68" s="32"/>
      <c r="Q68" s="32"/>
      <c r="R68" s="32"/>
    </row>
    <row r="69" spans="2:18" ht="14.5" customHeight="1" x14ac:dyDescent="0.35">
      <c r="B69" s="35" t="s">
        <v>31</v>
      </c>
      <c r="C69" s="2"/>
      <c r="D69" s="85" t="e">
        <f>C69/$I$8</f>
        <v>#DIV/0!</v>
      </c>
      <c r="E69" s="36" t="s">
        <v>78</v>
      </c>
      <c r="M69" s="32"/>
      <c r="N69" s="32"/>
      <c r="O69" s="32"/>
      <c r="P69" s="32"/>
      <c r="Q69" s="32"/>
      <c r="R69" s="32"/>
    </row>
    <row r="70" spans="2:18" x14ac:dyDescent="0.35">
      <c r="B70" s="35" t="s">
        <v>30</v>
      </c>
      <c r="C70" s="2"/>
      <c r="D70" s="85" t="e">
        <f>C70/$I$8</f>
        <v>#DIV/0!</v>
      </c>
      <c r="E70" s="36" t="s">
        <v>78</v>
      </c>
      <c r="M70" s="32"/>
      <c r="N70" s="32"/>
      <c r="O70" s="32"/>
      <c r="P70" s="32"/>
      <c r="Q70" s="32"/>
      <c r="R70" s="32"/>
    </row>
    <row r="71" spans="2:18" x14ac:dyDescent="0.35">
      <c r="B71" s="42" t="s">
        <v>32</v>
      </c>
      <c r="C71" s="2">
        <v>0</v>
      </c>
      <c r="D71" s="85" t="e">
        <f>C71/$I$8</f>
        <v>#DIV/0!</v>
      </c>
      <c r="E71" s="36" t="s">
        <v>78</v>
      </c>
      <c r="M71" s="32"/>
      <c r="N71" s="32"/>
      <c r="O71" s="32"/>
      <c r="P71" s="32"/>
      <c r="Q71" s="32"/>
      <c r="R71" s="32"/>
    </row>
    <row r="72" spans="2:18" x14ac:dyDescent="0.35">
      <c r="B72" s="165" t="s">
        <v>127</v>
      </c>
      <c r="C72" s="164"/>
      <c r="E72" s="83"/>
      <c r="M72" s="32"/>
      <c r="N72" s="32"/>
      <c r="O72" s="32"/>
      <c r="P72" s="32"/>
      <c r="Q72" s="32"/>
      <c r="R72" s="32"/>
    </row>
    <row r="73" spans="2:18" x14ac:dyDescent="0.35">
      <c r="B73" s="48" t="s">
        <v>33</v>
      </c>
      <c r="C73" s="184">
        <f>SUM(C69:C72)</f>
        <v>0</v>
      </c>
      <c r="E73" s="83"/>
      <c r="M73" s="32"/>
      <c r="N73" s="32"/>
      <c r="O73" s="32"/>
      <c r="P73" s="32"/>
      <c r="Q73" s="32"/>
      <c r="R73" s="32"/>
    </row>
    <row r="74" spans="2:18" x14ac:dyDescent="0.35">
      <c r="B74" s="195"/>
      <c r="C74" s="195"/>
      <c r="D74" s="195"/>
      <c r="E74" s="195"/>
      <c r="M74" s="32"/>
      <c r="N74" s="32"/>
      <c r="O74" s="32"/>
      <c r="P74" s="32"/>
      <c r="Q74" s="32"/>
      <c r="R74" s="32"/>
    </row>
    <row r="75" spans="2:18" x14ac:dyDescent="0.35">
      <c r="B75" s="76" t="s">
        <v>86</v>
      </c>
      <c r="C75" s="188">
        <f>C19+C48+C59+C26+C43+C66+C73+C32</f>
        <v>0</v>
      </c>
      <c r="E75" s="83"/>
      <c r="M75" s="32"/>
      <c r="N75" s="32"/>
      <c r="O75" s="32"/>
      <c r="P75" s="32"/>
      <c r="Q75" s="32"/>
      <c r="R75" s="32"/>
    </row>
    <row r="76" spans="2:18" x14ac:dyDescent="0.35">
      <c r="B76" s="89" t="s">
        <v>88</v>
      </c>
      <c r="C76" s="88">
        <f>C75-C3</f>
        <v>0</v>
      </c>
      <c r="D76" s="17"/>
      <c r="E76" s="172"/>
      <c r="M76" s="32"/>
      <c r="N76" s="32"/>
      <c r="O76" s="32"/>
      <c r="P76" s="32"/>
      <c r="Q76" s="32"/>
      <c r="R76" s="32"/>
    </row>
    <row r="77" spans="2:18" x14ac:dyDescent="0.35">
      <c r="B77" s="19"/>
      <c r="M77" s="32"/>
      <c r="N77" s="32"/>
      <c r="O77" s="32"/>
      <c r="P77" s="32"/>
      <c r="Q77" s="32"/>
      <c r="R77" s="32"/>
    </row>
    <row r="78" spans="2:18" x14ac:dyDescent="0.35">
      <c r="B78" s="19"/>
      <c r="M78" s="32"/>
      <c r="N78" s="32"/>
      <c r="O78" s="32"/>
      <c r="P78" s="32"/>
      <c r="Q78" s="32"/>
      <c r="R78" s="32"/>
    </row>
    <row r="79" spans="2:18" x14ac:dyDescent="0.35">
      <c r="B79" s="93"/>
      <c r="M79" s="32"/>
      <c r="N79" s="32"/>
      <c r="O79" s="32"/>
      <c r="P79" s="32"/>
      <c r="Q79" s="32"/>
      <c r="R79" s="32"/>
    </row>
    <row r="80" spans="2:18" x14ac:dyDescent="0.35">
      <c r="B80" s="92"/>
      <c r="M80" s="32"/>
      <c r="N80" s="32"/>
      <c r="O80" s="32"/>
      <c r="P80" s="32"/>
      <c r="Q80" s="32"/>
      <c r="R80" s="32"/>
    </row>
    <row r="81" spans="2:18" ht="14.5" customHeight="1" x14ac:dyDescent="0.35">
      <c r="B81" s="92"/>
      <c r="M81" s="32"/>
      <c r="N81" s="32"/>
      <c r="O81" s="32"/>
      <c r="P81" s="32"/>
      <c r="Q81" s="32"/>
      <c r="R81" s="32"/>
    </row>
    <row r="82" spans="2:18" x14ac:dyDescent="0.35">
      <c r="B82" s="19"/>
      <c r="M82" s="32"/>
      <c r="N82" s="32"/>
      <c r="O82" s="32"/>
      <c r="P82" s="32"/>
      <c r="Q82" s="32"/>
      <c r="R82" s="32"/>
    </row>
    <row r="83" spans="2:18" x14ac:dyDescent="0.35">
      <c r="B83" s="19"/>
      <c r="M83" s="32"/>
      <c r="N83" s="32"/>
      <c r="O83" s="32"/>
      <c r="P83" s="32"/>
      <c r="Q83" s="32"/>
      <c r="R83" s="32"/>
    </row>
    <row r="84" spans="2:18" x14ac:dyDescent="0.35">
      <c r="B84" s="93"/>
      <c r="M84" s="32"/>
      <c r="N84" s="32"/>
      <c r="O84" s="32"/>
      <c r="P84" s="32"/>
      <c r="Q84" s="32"/>
      <c r="R84" s="32"/>
    </row>
    <row r="85" spans="2:18" x14ac:dyDescent="0.35">
      <c r="M85" s="32"/>
      <c r="N85" s="32"/>
      <c r="O85" s="32"/>
      <c r="P85" s="32"/>
      <c r="Q85" s="32"/>
      <c r="R85" s="32"/>
    </row>
    <row r="86" spans="2:18" x14ac:dyDescent="0.35">
      <c r="M86" s="32"/>
      <c r="N86" s="32"/>
      <c r="O86" s="32"/>
      <c r="P86" s="32"/>
      <c r="Q86" s="32"/>
      <c r="R86" s="32"/>
    </row>
    <row r="87" spans="2:18" ht="14.5" customHeight="1" x14ac:dyDescent="0.35">
      <c r="M87" s="32"/>
      <c r="N87" s="32"/>
      <c r="O87" s="32"/>
      <c r="P87" s="32"/>
      <c r="Q87" s="32"/>
      <c r="R87" s="32"/>
    </row>
    <row r="88" spans="2:18" x14ac:dyDescent="0.35">
      <c r="M88" s="32"/>
      <c r="N88" s="32"/>
      <c r="O88" s="32"/>
      <c r="P88" s="32"/>
      <c r="Q88" s="32"/>
      <c r="R88" s="32"/>
    </row>
    <row r="89" spans="2:18" x14ac:dyDescent="0.35">
      <c r="M89" s="32"/>
      <c r="N89" s="32"/>
      <c r="O89" s="32"/>
      <c r="P89" s="32"/>
      <c r="Q89" s="32"/>
      <c r="R89" s="32"/>
    </row>
    <row r="90" spans="2:18" ht="14.5" customHeight="1" x14ac:dyDescent="0.35">
      <c r="M90" s="32"/>
      <c r="N90" s="32"/>
      <c r="O90" s="32"/>
      <c r="P90" s="32"/>
      <c r="Q90" s="32"/>
      <c r="R90" s="32"/>
    </row>
    <row r="91" spans="2:18" x14ac:dyDescent="0.35">
      <c r="M91" s="32"/>
      <c r="N91" s="32"/>
      <c r="O91" s="32"/>
      <c r="P91" s="32"/>
      <c r="Q91" s="32"/>
      <c r="R91" s="32"/>
    </row>
    <row r="92" spans="2:18" x14ac:dyDescent="0.35">
      <c r="M92" s="32"/>
      <c r="N92" s="32"/>
      <c r="O92" s="32"/>
      <c r="P92" s="32"/>
      <c r="Q92" s="32"/>
      <c r="R92" s="32"/>
    </row>
    <row r="93" spans="2:18" x14ac:dyDescent="0.35">
      <c r="M93" s="32"/>
      <c r="N93" s="32"/>
      <c r="O93" s="32"/>
      <c r="P93" s="32"/>
      <c r="Q93" s="32"/>
      <c r="R93" s="32"/>
    </row>
    <row r="94" spans="2:18" x14ac:dyDescent="0.35">
      <c r="M94" s="32"/>
      <c r="N94" s="32"/>
      <c r="O94" s="32"/>
      <c r="P94" s="32"/>
      <c r="Q94" s="32"/>
      <c r="R94" s="32"/>
    </row>
    <row r="95" spans="2:18" x14ac:dyDescent="0.35">
      <c r="M95" s="32"/>
      <c r="N95" s="32"/>
      <c r="O95" s="32"/>
      <c r="P95" s="32"/>
      <c r="Q95" s="32"/>
      <c r="R95" s="32"/>
    </row>
    <row r="96" spans="2:18" x14ac:dyDescent="0.35">
      <c r="M96" s="32"/>
      <c r="N96" s="32"/>
      <c r="O96" s="32"/>
      <c r="P96" s="32"/>
      <c r="Q96" s="32"/>
      <c r="R96" s="32"/>
    </row>
    <row r="97" spans="13:18" x14ac:dyDescent="0.35">
      <c r="M97" s="32"/>
      <c r="N97" s="32"/>
      <c r="O97" s="32"/>
      <c r="P97" s="32"/>
      <c r="Q97" s="32"/>
      <c r="R97" s="32"/>
    </row>
    <row r="98" spans="13:18" x14ac:dyDescent="0.35">
      <c r="M98" s="32"/>
      <c r="N98" s="32"/>
      <c r="O98" s="32"/>
      <c r="P98" s="32"/>
      <c r="Q98" s="32"/>
      <c r="R98" s="32"/>
    </row>
    <row r="99" spans="13:18" x14ac:dyDescent="0.35">
      <c r="M99" s="32"/>
      <c r="N99" s="32"/>
      <c r="O99" s="32"/>
      <c r="P99" s="32"/>
      <c r="Q99" s="32"/>
      <c r="R99" s="32"/>
    </row>
    <row r="100" spans="13:18" x14ac:dyDescent="0.35">
      <c r="M100" s="32"/>
      <c r="N100" s="32"/>
      <c r="O100" s="32"/>
      <c r="P100" s="32"/>
      <c r="Q100" s="32"/>
      <c r="R100" s="32"/>
    </row>
    <row r="101" spans="13:18" x14ac:dyDescent="0.35">
      <c r="M101" s="32"/>
      <c r="N101" s="32"/>
      <c r="O101" s="32"/>
      <c r="P101" s="32"/>
      <c r="Q101" s="32"/>
      <c r="R101" s="32"/>
    </row>
    <row r="102" spans="13:18" x14ac:dyDescent="0.35">
      <c r="M102" s="32"/>
      <c r="N102" s="32"/>
      <c r="O102" s="32"/>
      <c r="P102" s="32"/>
      <c r="Q102" s="32"/>
      <c r="R102" s="32"/>
    </row>
    <row r="103" spans="13:18" x14ac:dyDescent="0.35">
      <c r="M103" s="32"/>
      <c r="N103" s="32"/>
      <c r="O103" s="32"/>
      <c r="P103" s="32"/>
      <c r="Q103" s="32"/>
      <c r="R103" s="32"/>
    </row>
    <row r="104" spans="13:18" x14ac:dyDescent="0.35">
      <c r="M104" s="32"/>
      <c r="N104" s="32"/>
      <c r="O104" s="32"/>
      <c r="P104" s="32"/>
      <c r="Q104" s="32"/>
      <c r="R104" s="32"/>
    </row>
    <row r="105" spans="13:18" x14ac:dyDescent="0.35">
      <c r="M105" s="32"/>
      <c r="N105" s="32"/>
      <c r="O105" s="32"/>
      <c r="P105" s="32"/>
      <c r="Q105" s="32"/>
      <c r="R105" s="32"/>
    </row>
    <row r="106" spans="13:18" x14ac:dyDescent="0.35">
      <c r="M106" s="32"/>
      <c r="N106" s="32"/>
      <c r="O106" s="32"/>
      <c r="P106" s="32"/>
      <c r="Q106" s="32"/>
      <c r="R106" s="32"/>
    </row>
    <row r="107" spans="13:18" x14ac:dyDescent="0.35">
      <c r="M107" s="32"/>
      <c r="N107" s="32"/>
      <c r="O107" s="32"/>
      <c r="P107" s="32"/>
      <c r="Q107" s="32"/>
      <c r="R107" s="32"/>
    </row>
    <row r="108" spans="13:18" x14ac:dyDescent="0.35">
      <c r="M108" s="32"/>
      <c r="N108" s="32"/>
      <c r="O108" s="32"/>
      <c r="P108" s="32"/>
      <c r="Q108" s="32"/>
      <c r="R108" s="32"/>
    </row>
  </sheetData>
  <sheetProtection algorithmName="SHA-512" hashValue="NWygBRlTNm/5GJjEpkt2zkM7O79ro1bhvKv2hfLec9gvERf4uggAVrWCXKItxHOqJ1Sf3FPnDca1DOWYLhOkKw==" saltValue="qWCGVlzotuvAgfguySRo1g==" spinCount="100000" sheet="1" objects="1" scenarios="1"/>
  <mergeCells count="14">
    <mergeCell ref="B74:E74"/>
    <mergeCell ref="B67:E67"/>
    <mergeCell ref="C2:E2"/>
    <mergeCell ref="B21:E21"/>
    <mergeCell ref="B8:E8"/>
    <mergeCell ref="B20:E20"/>
    <mergeCell ref="B27:E27"/>
    <mergeCell ref="B28:E28"/>
    <mergeCell ref="B7:E7"/>
    <mergeCell ref="B33:E33"/>
    <mergeCell ref="B34:E34"/>
    <mergeCell ref="B44:E44"/>
    <mergeCell ref="B45:E45"/>
    <mergeCell ref="B60:E60"/>
  </mergeCells>
  <pageMargins left="0.25" right="0.25" top="0.75" bottom="0.75" header="0.3" footer="0.3"/>
  <pageSetup scale="61" orientation="landscape" horizontalDpi="1200" verticalDpi="1200" r:id="rId1"/>
  <colBreaks count="1" manualBreakCount="1">
    <brk id="11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78A50-6853-4F95-BCF8-EE132A6C9C96}">
  <dimension ref="A1:AH112"/>
  <sheetViews>
    <sheetView tabSelected="1" topLeftCell="A25" zoomScale="70" zoomScaleNormal="70" workbookViewId="0">
      <selection activeCell="A36" sqref="A36:N36"/>
    </sheetView>
  </sheetViews>
  <sheetFormatPr defaultRowHeight="14.5" x14ac:dyDescent="0.35"/>
  <sheetData>
    <row r="1" spans="1:34" ht="23.5" x14ac:dyDescent="0.55000000000000004">
      <c r="A1" s="194" t="s">
        <v>176</v>
      </c>
    </row>
    <row r="2" spans="1:34" ht="15" thickBot="1" x14ac:dyDescent="0.4"/>
    <row r="3" spans="1:34" ht="15" thickBot="1" x14ac:dyDescent="0.4">
      <c r="A3" s="214" t="s">
        <v>183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</row>
    <row r="4" spans="1:34" x14ac:dyDescent="0.35">
      <c r="A4" s="215" t="s">
        <v>225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</row>
    <row r="5" spans="1:34" x14ac:dyDescent="0.3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</row>
    <row r="6" spans="1:34" ht="15" thickBot="1" x14ac:dyDescent="0.4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</row>
    <row r="7" spans="1:34" x14ac:dyDescent="0.35">
      <c r="A7" s="216"/>
      <c r="B7" s="217"/>
      <c r="C7" s="222" t="s">
        <v>184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3"/>
    </row>
    <row r="8" spans="1:34" x14ac:dyDescent="0.35">
      <c r="A8" s="218"/>
      <c r="B8" s="219"/>
      <c r="C8" s="224" t="s">
        <v>185</v>
      </c>
      <c r="D8" s="225"/>
      <c r="E8" s="225"/>
      <c r="F8" s="225"/>
      <c r="G8" s="225" t="s">
        <v>42</v>
      </c>
      <c r="H8" s="225"/>
      <c r="I8" s="225"/>
      <c r="J8" s="225"/>
      <c r="K8" s="228" t="s">
        <v>186</v>
      </c>
      <c r="L8" s="229"/>
      <c r="M8" s="229"/>
      <c r="N8" s="229"/>
      <c r="O8" s="229"/>
      <c r="P8" s="229"/>
      <c r="Q8" s="229"/>
      <c r="R8" s="229"/>
      <c r="S8" s="230"/>
      <c r="T8" s="225" t="s">
        <v>187</v>
      </c>
      <c r="U8" s="225"/>
      <c r="V8" s="225"/>
      <c r="W8" s="225"/>
      <c r="X8" s="225" t="s">
        <v>188</v>
      </c>
      <c r="Y8" s="225"/>
      <c r="Z8" s="225"/>
      <c r="AA8" s="225"/>
      <c r="AB8" s="225" t="s">
        <v>189</v>
      </c>
      <c r="AC8" s="225"/>
      <c r="AD8" s="225"/>
      <c r="AE8" s="225"/>
      <c r="AF8" s="225" t="s">
        <v>190</v>
      </c>
      <c r="AG8" s="225"/>
      <c r="AH8" s="234"/>
    </row>
    <row r="9" spans="1:34" ht="15" thickBot="1" x14ac:dyDescent="0.4">
      <c r="A9" s="220"/>
      <c r="B9" s="221"/>
      <c r="C9" s="226"/>
      <c r="D9" s="227"/>
      <c r="E9" s="227"/>
      <c r="F9" s="227"/>
      <c r="G9" s="227"/>
      <c r="H9" s="227"/>
      <c r="I9" s="227"/>
      <c r="J9" s="227"/>
      <c r="K9" s="231"/>
      <c r="L9" s="232"/>
      <c r="M9" s="232"/>
      <c r="N9" s="232"/>
      <c r="O9" s="232"/>
      <c r="P9" s="232"/>
      <c r="Q9" s="232"/>
      <c r="R9" s="232"/>
      <c r="S9" s="233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35"/>
    </row>
    <row r="10" spans="1:34" x14ac:dyDescent="0.35">
      <c r="A10" s="236">
        <v>1</v>
      </c>
      <c r="B10" s="237"/>
      <c r="C10" s="240" t="s">
        <v>191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2"/>
    </row>
    <row r="11" spans="1:34" ht="15" thickBot="1" x14ac:dyDescent="0.4">
      <c r="A11" s="238"/>
      <c r="B11" s="239"/>
      <c r="C11" s="243">
        <v>0</v>
      </c>
      <c r="D11" s="244"/>
      <c r="E11" s="244"/>
      <c r="F11" s="244"/>
      <c r="G11" s="245">
        <v>0.03</v>
      </c>
      <c r="H11" s="245"/>
      <c r="I11" s="245"/>
      <c r="J11" s="245"/>
      <c r="K11" s="246">
        <v>30</v>
      </c>
      <c r="L11" s="247"/>
      <c r="M11" s="247"/>
      <c r="N11" s="247"/>
      <c r="O11" s="247"/>
      <c r="P11" s="247"/>
      <c r="Q11" s="247"/>
      <c r="R11" s="247"/>
      <c r="S11" s="248"/>
      <c r="T11" s="249">
        <v>15</v>
      </c>
      <c r="U11" s="249"/>
      <c r="V11" s="249"/>
      <c r="W11" s="249"/>
      <c r="X11" s="250">
        <v>0</v>
      </c>
      <c r="Y11" s="244"/>
      <c r="Z11" s="244"/>
      <c r="AA11" s="244"/>
      <c r="AB11" s="251"/>
      <c r="AC11" s="251"/>
      <c r="AD11" s="251"/>
      <c r="AE11" s="251"/>
      <c r="AF11" s="252"/>
      <c r="AG11" s="252"/>
      <c r="AH11" s="253"/>
    </row>
    <row r="12" spans="1:34" x14ac:dyDescent="0.35">
      <c r="A12" s="236">
        <v>2</v>
      </c>
      <c r="B12" s="237"/>
      <c r="C12" s="254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6"/>
    </row>
    <row r="13" spans="1:34" ht="15" thickBot="1" x14ac:dyDescent="0.4">
      <c r="A13" s="238"/>
      <c r="B13" s="239"/>
      <c r="C13" s="257"/>
      <c r="D13" s="258"/>
      <c r="E13" s="258"/>
      <c r="F13" s="258"/>
      <c r="G13" s="259"/>
      <c r="H13" s="259"/>
      <c r="I13" s="259"/>
      <c r="J13" s="259"/>
      <c r="K13" s="260"/>
      <c r="L13" s="261"/>
      <c r="M13" s="261"/>
      <c r="N13" s="261"/>
      <c r="O13" s="261"/>
      <c r="P13" s="261"/>
      <c r="Q13" s="261"/>
      <c r="R13" s="261"/>
      <c r="S13" s="262"/>
      <c r="T13" s="263"/>
      <c r="U13" s="263"/>
      <c r="V13" s="263"/>
      <c r="W13" s="263"/>
      <c r="X13" s="264">
        <v>0</v>
      </c>
      <c r="Y13" s="265"/>
      <c r="Z13" s="265"/>
      <c r="AA13" s="243"/>
      <c r="AB13" s="251"/>
      <c r="AC13" s="251"/>
      <c r="AD13" s="251"/>
      <c r="AE13" s="251"/>
      <c r="AF13" s="251"/>
      <c r="AG13" s="251"/>
      <c r="AH13" s="266"/>
    </row>
    <row r="14" spans="1:34" x14ac:dyDescent="0.35">
      <c r="A14" s="236">
        <v>3</v>
      </c>
      <c r="B14" s="237"/>
      <c r="C14" s="254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67"/>
      <c r="Y14" s="267"/>
      <c r="Z14" s="267"/>
      <c r="AA14" s="267"/>
      <c r="AB14" s="255"/>
      <c r="AC14" s="255"/>
      <c r="AD14" s="255"/>
      <c r="AE14" s="255"/>
      <c r="AF14" s="255"/>
      <c r="AG14" s="255"/>
      <c r="AH14" s="256"/>
    </row>
    <row r="15" spans="1:34" ht="15" thickBot="1" x14ac:dyDescent="0.4">
      <c r="A15" s="238"/>
      <c r="B15" s="239"/>
      <c r="C15" s="257"/>
      <c r="D15" s="258"/>
      <c r="E15" s="258"/>
      <c r="F15" s="258"/>
      <c r="G15" s="259"/>
      <c r="H15" s="259"/>
      <c r="I15" s="259"/>
      <c r="J15" s="259"/>
      <c r="K15" s="260"/>
      <c r="L15" s="261"/>
      <c r="M15" s="261"/>
      <c r="N15" s="261"/>
      <c r="O15" s="261"/>
      <c r="P15" s="261"/>
      <c r="Q15" s="261"/>
      <c r="R15" s="261"/>
      <c r="S15" s="262"/>
      <c r="T15" s="263"/>
      <c r="U15" s="263"/>
      <c r="V15" s="263"/>
      <c r="W15" s="263"/>
      <c r="X15" s="244">
        <v>0</v>
      </c>
      <c r="Y15" s="244"/>
      <c r="Z15" s="244"/>
      <c r="AA15" s="244"/>
      <c r="AB15" s="251"/>
      <c r="AC15" s="251"/>
      <c r="AD15" s="251"/>
      <c r="AE15" s="251"/>
      <c r="AF15" s="251"/>
      <c r="AG15" s="251"/>
      <c r="AH15" s="266"/>
    </row>
    <row r="16" spans="1:34" x14ac:dyDescent="0.35">
      <c r="A16" s="236">
        <v>4</v>
      </c>
      <c r="B16" s="237"/>
      <c r="C16" s="254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6"/>
    </row>
    <row r="17" spans="1:34" ht="15" thickBot="1" x14ac:dyDescent="0.4">
      <c r="A17" s="238"/>
      <c r="B17" s="239"/>
      <c r="C17" s="257"/>
      <c r="D17" s="258"/>
      <c r="E17" s="258"/>
      <c r="F17" s="258"/>
      <c r="G17" s="259"/>
      <c r="H17" s="259"/>
      <c r="I17" s="259"/>
      <c r="J17" s="259"/>
      <c r="K17" s="260"/>
      <c r="L17" s="261"/>
      <c r="M17" s="261"/>
      <c r="N17" s="261"/>
      <c r="O17" s="261"/>
      <c r="P17" s="261"/>
      <c r="Q17" s="261"/>
      <c r="R17" s="261"/>
      <c r="S17" s="262"/>
      <c r="T17" s="263"/>
      <c r="U17" s="263"/>
      <c r="V17" s="263"/>
      <c r="W17" s="263"/>
      <c r="X17" s="244">
        <v>0</v>
      </c>
      <c r="Y17" s="244"/>
      <c r="Z17" s="244"/>
      <c r="AA17" s="244"/>
      <c r="AB17" s="251"/>
      <c r="AC17" s="251"/>
      <c r="AD17" s="251"/>
      <c r="AE17" s="251"/>
      <c r="AF17" s="251"/>
      <c r="AG17" s="251"/>
      <c r="AH17" s="266"/>
    </row>
    <row r="18" spans="1:34" x14ac:dyDescent="0.35">
      <c r="A18" s="236">
        <v>5</v>
      </c>
      <c r="B18" s="237"/>
      <c r="C18" s="254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6"/>
    </row>
    <row r="19" spans="1:34" ht="15" thickBot="1" x14ac:dyDescent="0.4">
      <c r="A19" s="238"/>
      <c r="B19" s="239"/>
      <c r="C19" s="257"/>
      <c r="D19" s="258"/>
      <c r="E19" s="258"/>
      <c r="F19" s="258"/>
      <c r="G19" s="259"/>
      <c r="H19" s="259"/>
      <c r="I19" s="259"/>
      <c r="J19" s="259"/>
      <c r="K19" s="260"/>
      <c r="L19" s="261"/>
      <c r="M19" s="261"/>
      <c r="N19" s="261"/>
      <c r="O19" s="261"/>
      <c r="P19" s="261"/>
      <c r="Q19" s="261"/>
      <c r="R19" s="261"/>
      <c r="S19" s="262"/>
      <c r="T19" s="263"/>
      <c r="U19" s="263"/>
      <c r="V19" s="263"/>
      <c r="W19" s="263"/>
      <c r="X19" s="268">
        <v>0</v>
      </c>
      <c r="Y19" s="268"/>
      <c r="Z19" s="268"/>
      <c r="AA19" s="268"/>
      <c r="AB19" s="251"/>
      <c r="AC19" s="251"/>
      <c r="AD19" s="251"/>
      <c r="AE19" s="251"/>
      <c r="AF19" s="251"/>
      <c r="AG19" s="251"/>
      <c r="AH19" s="266"/>
    </row>
    <row r="20" spans="1:34" x14ac:dyDescent="0.35">
      <c r="A20" s="236">
        <v>6</v>
      </c>
      <c r="B20" s="237"/>
      <c r="C20" s="254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6"/>
    </row>
    <row r="21" spans="1:34" ht="15" thickBot="1" x14ac:dyDescent="0.4">
      <c r="A21" s="269"/>
      <c r="B21" s="270"/>
      <c r="C21" s="271"/>
      <c r="D21" s="272"/>
      <c r="E21" s="272"/>
      <c r="F21" s="272"/>
      <c r="G21" s="273"/>
      <c r="H21" s="273"/>
      <c r="I21" s="273"/>
      <c r="J21" s="273"/>
      <c r="K21" s="274"/>
      <c r="L21" s="275"/>
      <c r="M21" s="275"/>
      <c r="N21" s="275"/>
      <c r="O21" s="275"/>
      <c r="P21" s="275"/>
      <c r="Q21" s="275"/>
      <c r="R21" s="275"/>
      <c r="S21" s="276"/>
      <c r="T21" s="277"/>
      <c r="U21" s="277"/>
      <c r="V21" s="277"/>
      <c r="W21" s="277"/>
      <c r="X21" s="278">
        <v>0</v>
      </c>
      <c r="Y21" s="279"/>
      <c r="Z21" s="279"/>
      <c r="AA21" s="280"/>
      <c r="AB21" s="281"/>
      <c r="AC21" s="281"/>
      <c r="AD21" s="281"/>
      <c r="AE21" s="281"/>
      <c r="AF21" s="281"/>
      <c r="AG21" s="281"/>
      <c r="AH21" s="282"/>
    </row>
    <row r="22" spans="1:34" ht="15.5" thickTop="1" thickBot="1" x14ac:dyDescent="0.4">
      <c r="A22" s="300" t="s">
        <v>192</v>
      </c>
      <c r="B22" s="301"/>
      <c r="C22" s="302">
        <v>0</v>
      </c>
      <c r="D22" s="284"/>
      <c r="E22" s="284"/>
      <c r="F22" s="284"/>
      <c r="G22" s="283"/>
      <c r="H22" s="283"/>
      <c r="I22" s="283"/>
      <c r="J22" s="283"/>
      <c r="K22" s="303"/>
      <c r="L22" s="304"/>
      <c r="M22" s="304"/>
      <c r="N22" s="304"/>
      <c r="O22" s="304"/>
      <c r="P22" s="304"/>
      <c r="Q22" s="304"/>
      <c r="R22" s="304"/>
      <c r="S22" s="305"/>
      <c r="T22" s="283"/>
      <c r="U22" s="283"/>
      <c r="V22" s="283"/>
      <c r="W22" s="283"/>
      <c r="X22" s="306">
        <v>0</v>
      </c>
      <c r="Y22" s="284"/>
      <c r="Z22" s="284"/>
      <c r="AA22" s="284"/>
      <c r="AB22" s="283"/>
      <c r="AC22" s="283"/>
      <c r="AD22" s="283"/>
      <c r="AE22" s="283"/>
      <c r="AF22" s="284" t="s">
        <v>193</v>
      </c>
      <c r="AG22" s="284"/>
      <c r="AH22" s="285"/>
    </row>
    <row r="23" spans="1:34" ht="15" thickBot="1" x14ac:dyDescent="0.4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</row>
    <row r="24" spans="1:34" ht="15" thickBot="1" x14ac:dyDescent="0.4">
      <c r="A24" s="214" t="s">
        <v>194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</row>
    <row r="25" spans="1:34" x14ac:dyDescent="0.35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</row>
    <row r="26" spans="1:34" x14ac:dyDescent="0.35">
      <c r="A26" s="215" t="s">
        <v>226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</row>
    <row r="27" spans="1:34" x14ac:dyDescent="0.35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</row>
    <row r="28" spans="1:34" x14ac:dyDescent="0.35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</row>
    <row r="29" spans="1:34" x14ac:dyDescent="0.3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</row>
    <row r="30" spans="1:34" ht="15" thickBot="1" x14ac:dyDescent="0.4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</row>
    <row r="31" spans="1:34" x14ac:dyDescent="0.35">
      <c r="A31" s="286" t="s">
        <v>195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8"/>
      <c r="O31" s="290" t="s">
        <v>196</v>
      </c>
      <c r="P31" s="291"/>
      <c r="Q31" s="291"/>
      <c r="R31" s="291"/>
      <c r="S31" s="291"/>
      <c r="T31" s="291"/>
      <c r="U31" s="291"/>
      <c r="V31" s="291"/>
      <c r="W31" s="292"/>
      <c r="X31" s="287" t="s">
        <v>197</v>
      </c>
      <c r="Y31" s="287"/>
      <c r="Z31" s="287"/>
      <c r="AA31" s="287"/>
      <c r="AB31" s="287" t="s">
        <v>198</v>
      </c>
      <c r="AC31" s="287"/>
      <c r="AD31" s="287"/>
      <c r="AE31" s="287"/>
      <c r="AF31" s="294" t="s">
        <v>190</v>
      </c>
      <c r="AG31" s="295"/>
      <c r="AH31" s="296"/>
    </row>
    <row r="32" spans="1:34" ht="15" thickBot="1" x14ac:dyDescent="0.4">
      <c r="A32" s="289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35"/>
      <c r="O32" s="293"/>
      <c r="P32" s="232"/>
      <c r="Q32" s="232"/>
      <c r="R32" s="232"/>
      <c r="S32" s="232"/>
      <c r="T32" s="232"/>
      <c r="U32" s="232"/>
      <c r="V32" s="232"/>
      <c r="W32" s="233"/>
      <c r="X32" s="227"/>
      <c r="Y32" s="227"/>
      <c r="Z32" s="227"/>
      <c r="AA32" s="227"/>
      <c r="AB32" s="227"/>
      <c r="AC32" s="227"/>
      <c r="AD32" s="227"/>
      <c r="AE32" s="227"/>
      <c r="AF32" s="297"/>
      <c r="AG32" s="298"/>
      <c r="AH32" s="299"/>
    </row>
    <row r="33" spans="1:34" ht="15" thickBot="1" x14ac:dyDescent="0.4">
      <c r="A33" s="307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9"/>
      <c r="O33" s="310"/>
      <c r="P33" s="311"/>
      <c r="Q33" s="311"/>
      <c r="R33" s="311"/>
      <c r="S33" s="311"/>
      <c r="T33" s="311"/>
      <c r="U33" s="311"/>
      <c r="V33" s="311"/>
      <c r="W33" s="312"/>
      <c r="X33" s="313"/>
      <c r="Y33" s="313"/>
      <c r="Z33" s="313"/>
      <c r="AA33" s="313"/>
      <c r="AB33" s="314">
        <v>0</v>
      </c>
      <c r="AC33" s="314"/>
      <c r="AD33" s="314"/>
      <c r="AE33" s="314"/>
      <c r="AF33" s="315"/>
      <c r="AG33" s="316"/>
      <c r="AH33" s="317"/>
    </row>
    <row r="34" spans="1:34" ht="15" thickBot="1" x14ac:dyDescent="0.4">
      <c r="A34" s="318"/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20"/>
      <c r="O34" s="321"/>
      <c r="P34" s="322"/>
      <c r="Q34" s="322"/>
      <c r="R34" s="322"/>
      <c r="S34" s="322"/>
      <c r="T34" s="322"/>
      <c r="U34" s="322"/>
      <c r="V34" s="322"/>
      <c r="W34" s="323"/>
      <c r="X34" s="324"/>
      <c r="Y34" s="324"/>
      <c r="Z34" s="324"/>
      <c r="AA34" s="324"/>
      <c r="AB34" s="314">
        <v>0</v>
      </c>
      <c r="AC34" s="314"/>
      <c r="AD34" s="314"/>
      <c r="AE34" s="314"/>
      <c r="AF34" s="315"/>
      <c r="AG34" s="316"/>
      <c r="AH34" s="317"/>
    </row>
    <row r="35" spans="1:34" ht="15" thickBot="1" x14ac:dyDescent="0.4">
      <c r="A35" s="318"/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20"/>
      <c r="O35" s="321"/>
      <c r="P35" s="322"/>
      <c r="Q35" s="322"/>
      <c r="R35" s="322"/>
      <c r="S35" s="322"/>
      <c r="T35" s="322"/>
      <c r="U35" s="322"/>
      <c r="V35" s="322"/>
      <c r="W35" s="323"/>
      <c r="X35" s="324"/>
      <c r="Y35" s="324"/>
      <c r="Z35" s="324"/>
      <c r="AA35" s="324"/>
      <c r="AB35" s="314">
        <v>0</v>
      </c>
      <c r="AC35" s="314"/>
      <c r="AD35" s="314"/>
      <c r="AE35" s="314"/>
      <c r="AF35" s="315"/>
      <c r="AG35" s="316"/>
      <c r="AH35" s="317"/>
    </row>
    <row r="36" spans="1:34" ht="15" thickBot="1" x14ac:dyDescent="0.4">
      <c r="A36" s="318"/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20"/>
      <c r="O36" s="321"/>
      <c r="P36" s="322"/>
      <c r="Q36" s="322"/>
      <c r="R36" s="322"/>
      <c r="S36" s="322"/>
      <c r="T36" s="322"/>
      <c r="U36" s="322"/>
      <c r="V36" s="322"/>
      <c r="W36" s="323"/>
      <c r="X36" s="324"/>
      <c r="Y36" s="324"/>
      <c r="Z36" s="324"/>
      <c r="AA36" s="324"/>
      <c r="AB36" s="314">
        <v>0</v>
      </c>
      <c r="AC36" s="314"/>
      <c r="AD36" s="314"/>
      <c r="AE36" s="314"/>
      <c r="AF36" s="315"/>
      <c r="AG36" s="316"/>
      <c r="AH36" s="317"/>
    </row>
    <row r="37" spans="1:34" ht="15" thickBot="1" x14ac:dyDescent="0.4">
      <c r="A37" s="318"/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20"/>
      <c r="O37" s="321"/>
      <c r="P37" s="322"/>
      <c r="Q37" s="322"/>
      <c r="R37" s="322"/>
      <c r="S37" s="322"/>
      <c r="T37" s="322"/>
      <c r="U37" s="322"/>
      <c r="V37" s="322"/>
      <c r="W37" s="323"/>
      <c r="X37" s="324"/>
      <c r="Y37" s="324"/>
      <c r="Z37" s="324"/>
      <c r="AA37" s="324"/>
      <c r="AB37" s="314">
        <v>0</v>
      </c>
      <c r="AC37" s="314"/>
      <c r="AD37" s="314"/>
      <c r="AE37" s="314"/>
      <c r="AF37" s="315"/>
      <c r="AG37" s="316"/>
      <c r="AH37" s="317"/>
    </row>
    <row r="38" spans="1:34" ht="15" thickBot="1" x14ac:dyDescent="0.4">
      <c r="A38" s="325"/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7"/>
      <c r="O38" s="328"/>
      <c r="P38" s="329"/>
      <c r="Q38" s="329"/>
      <c r="R38" s="329"/>
      <c r="S38" s="329"/>
      <c r="T38" s="329"/>
      <c r="U38" s="329"/>
      <c r="V38" s="329"/>
      <c r="W38" s="330"/>
      <c r="X38" s="331"/>
      <c r="Y38" s="331"/>
      <c r="Z38" s="331"/>
      <c r="AA38" s="331"/>
      <c r="AB38" s="314">
        <v>0</v>
      </c>
      <c r="AC38" s="314"/>
      <c r="AD38" s="314"/>
      <c r="AE38" s="314"/>
      <c r="AF38" s="315"/>
      <c r="AG38" s="316"/>
      <c r="AH38" s="317"/>
    </row>
    <row r="39" spans="1:34" ht="15.5" thickTop="1" thickBot="1" x14ac:dyDescent="0.4">
      <c r="A39" s="333" t="s">
        <v>192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5"/>
      <c r="O39" s="336"/>
      <c r="P39" s="337"/>
      <c r="Q39" s="337"/>
      <c r="R39" s="337"/>
      <c r="S39" s="337"/>
      <c r="T39" s="337"/>
      <c r="U39" s="337"/>
      <c r="V39" s="337"/>
      <c r="W39" s="338"/>
      <c r="X39" s="339"/>
      <c r="Y39" s="339"/>
      <c r="Z39" s="339"/>
      <c r="AA39" s="339"/>
      <c r="AB39" s="340">
        <v>0</v>
      </c>
      <c r="AC39" s="340"/>
      <c r="AD39" s="340"/>
      <c r="AE39" s="340"/>
      <c r="AF39" s="341" t="s">
        <v>193</v>
      </c>
      <c r="AG39" s="342"/>
      <c r="AH39" s="343"/>
    </row>
    <row r="40" spans="1:34" x14ac:dyDescent="0.35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</row>
    <row r="41" spans="1:34" x14ac:dyDescent="0.35">
      <c r="A41" s="344" t="s">
        <v>199</v>
      </c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</row>
    <row r="42" spans="1:34" ht="15" thickBot="1" x14ac:dyDescent="0.4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</row>
    <row r="43" spans="1:34" ht="15" thickBot="1" x14ac:dyDescent="0.4">
      <c r="A43" s="214" t="s">
        <v>200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</row>
    <row r="44" spans="1:34" x14ac:dyDescent="0.35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</row>
    <row r="45" spans="1:34" x14ac:dyDescent="0.35">
      <c r="A45" s="215" t="s">
        <v>227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</row>
    <row r="46" spans="1:34" x14ac:dyDescent="0.35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</row>
    <row r="47" spans="1:34" ht="15" thickBot="1" x14ac:dyDescent="0.4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</row>
    <row r="48" spans="1:34" x14ac:dyDescent="0.35">
      <c r="A48" s="286" t="s">
        <v>201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8"/>
      <c r="X48" s="332" t="s">
        <v>198</v>
      </c>
      <c r="Y48" s="287"/>
      <c r="Z48" s="287"/>
      <c r="AA48" s="287"/>
      <c r="AB48" s="287" t="s">
        <v>202</v>
      </c>
      <c r="AC48" s="287"/>
      <c r="AD48" s="287"/>
      <c r="AE48" s="287"/>
      <c r="AF48" s="287" t="s">
        <v>190</v>
      </c>
      <c r="AG48" s="287"/>
      <c r="AH48" s="288"/>
    </row>
    <row r="49" spans="1:34" ht="15" thickBot="1" x14ac:dyDescent="0.4">
      <c r="A49" s="289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35"/>
      <c r="X49" s="226"/>
      <c r="Y49" s="227"/>
      <c r="Z49" s="227"/>
      <c r="AA49" s="227"/>
      <c r="AB49" s="227"/>
      <c r="AC49" s="227"/>
      <c r="AD49" s="227"/>
      <c r="AE49" s="227"/>
      <c r="AF49" s="227"/>
      <c r="AG49" s="227"/>
      <c r="AH49" s="235"/>
    </row>
    <row r="50" spans="1:34" x14ac:dyDescent="0.35">
      <c r="A50" s="353"/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5"/>
      <c r="X50" s="356"/>
      <c r="Y50" s="357"/>
      <c r="Z50" s="357"/>
      <c r="AA50" s="357"/>
      <c r="AB50" s="358"/>
      <c r="AC50" s="359"/>
      <c r="AD50" s="359"/>
      <c r="AE50" s="359"/>
      <c r="AF50" s="351"/>
      <c r="AG50" s="351"/>
      <c r="AH50" s="352"/>
    </row>
    <row r="51" spans="1:34" x14ac:dyDescent="0.35">
      <c r="A51" s="345"/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7"/>
      <c r="X51" s="348"/>
      <c r="Y51" s="349"/>
      <c r="Z51" s="349"/>
      <c r="AA51" s="349"/>
      <c r="AB51" s="360"/>
      <c r="AC51" s="350"/>
      <c r="AD51" s="350"/>
      <c r="AE51" s="350"/>
      <c r="AF51" s="351"/>
      <c r="AG51" s="351"/>
      <c r="AH51" s="352"/>
    </row>
    <row r="52" spans="1:34" x14ac:dyDescent="0.35">
      <c r="A52" s="345"/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7"/>
      <c r="X52" s="348"/>
      <c r="Y52" s="349"/>
      <c r="Z52" s="349"/>
      <c r="AA52" s="349"/>
      <c r="AB52" s="350"/>
      <c r="AC52" s="350"/>
      <c r="AD52" s="350"/>
      <c r="AE52" s="350"/>
      <c r="AF52" s="351"/>
      <c r="AG52" s="351"/>
      <c r="AH52" s="352"/>
    </row>
    <row r="53" spans="1:34" x14ac:dyDescent="0.35">
      <c r="A53" s="345"/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7"/>
      <c r="X53" s="348"/>
      <c r="Y53" s="349"/>
      <c r="Z53" s="349"/>
      <c r="AA53" s="349"/>
      <c r="AB53" s="350"/>
      <c r="AC53" s="350"/>
      <c r="AD53" s="350"/>
      <c r="AE53" s="350"/>
      <c r="AF53" s="351"/>
      <c r="AG53" s="351"/>
      <c r="AH53" s="352"/>
    </row>
    <row r="54" spans="1:34" x14ac:dyDescent="0.35">
      <c r="A54" s="345"/>
      <c r="B54" s="346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7"/>
      <c r="X54" s="348"/>
      <c r="Y54" s="349"/>
      <c r="Z54" s="349"/>
      <c r="AA54" s="349"/>
      <c r="AB54" s="350"/>
      <c r="AC54" s="350"/>
      <c r="AD54" s="350"/>
      <c r="AE54" s="350"/>
      <c r="AF54" s="351"/>
      <c r="AG54" s="351"/>
      <c r="AH54" s="352"/>
    </row>
    <row r="55" spans="1:34" x14ac:dyDescent="0.35">
      <c r="A55" s="345"/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7"/>
      <c r="X55" s="348"/>
      <c r="Y55" s="349"/>
      <c r="Z55" s="349"/>
      <c r="AA55" s="349"/>
      <c r="AB55" s="350"/>
      <c r="AC55" s="350"/>
      <c r="AD55" s="350"/>
      <c r="AE55" s="350"/>
      <c r="AF55" s="351"/>
      <c r="AG55" s="351"/>
      <c r="AH55" s="352"/>
    </row>
    <row r="56" spans="1:34" ht="15" thickBot="1" x14ac:dyDescent="0.4">
      <c r="A56" s="361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3"/>
      <c r="X56" s="364"/>
      <c r="Y56" s="365"/>
      <c r="Z56" s="365"/>
      <c r="AA56" s="365"/>
      <c r="AB56" s="281"/>
      <c r="AC56" s="281"/>
      <c r="AD56" s="281"/>
      <c r="AE56" s="281"/>
      <c r="AF56" s="351"/>
      <c r="AG56" s="351"/>
      <c r="AH56" s="352"/>
    </row>
    <row r="57" spans="1:34" ht="15.5" thickTop="1" thickBot="1" x14ac:dyDescent="0.4">
      <c r="A57" s="366" t="s">
        <v>192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8"/>
      <c r="X57" s="369">
        <v>0</v>
      </c>
      <c r="Y57" s="370"/>
      <c r="Z57" s="370"/>
      <c r="AA57" s="370"/>
      <c r="AB57" s="371"/>
      <c r="AC57" s="371"/>
      <c r="AD57" s="371"/>
      <c r="AE57" s="371"/>
      <c r="AF57" s="341" t="s">
        <v>193</v>
      </c>
      <c r="AG57" s="342"/>
      <c r="AH57" s="343"/>
    </row>
    <row r="58" spans="1:34" ht="15" thickBot="1" x14ac:dyDescent="0.4">
      <c r="A58" s="191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</row>
    <row r="59" spans="1:34" ht="15" thickBot="1" x14ac:dyDescent="0.4">
      <c r="A59" s="214" t="s">
        <v>203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</row>
    <row r="60" spans="1:34" x14ac:dyDescent="0.35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</row>
    <row r="61" spans="1:34" x14ac:dyDescent="0.35">
      <c r="A61" s="215" t="s">
        <v>228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</row>
    <row r="62" spans="1:34" x14ac:dyDescent="0.35">
      <c r="A62" s="215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</row>
    <row r="63" spans="1:34" ht="15" thickBot="1" x14ac:dyDescent="0.4">
      <c r="A63" s="191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</row>
    <row r="64" spans="1:34" x14ac:dyDescent="0.35">
      <c r="A64" s="375" t="s">
        <v>195</v>
      </c>
      <c r="B64" s="376"/>
      <c r="C64" s="376"/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7"/>
      <c r="AB64" s="286" t="s">
        <v>198</v>
      </c>
      <c r="AC64" s="287"/>
      <c r="AD64" s="287"/>
      <c r="AE64" s="287"/>
      <c r="AF64" s="287" t="s">
        <v>190</v>
      </c>
      <c r="AG64" s="287"/>
      <c r="AH64" s="288"/>
    </row>
    <row r="65" spans="1:34" ht="15" thickBot="1" x14ac:dyDescent="0.4">
      <c r="A65" s="378"/>
      <c r="B65" s="379"/>
      <c r="C65" s="379"/>
      <c r="D65" s="379"/>
      <c r="E65" s="379"/>
      <c r="F65" s="379"/>
      <c r="G65" s="379"/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80"/>
      <c r="AB65" s="289"/>
      <c r="AC65" s="227"/>
      <c r="AD65" s="227"/>
      <c r="AE65" s="227"/>
      <c r="AF65" s="227"/>
      <c r="AG65" s="227"/>
      <c r="AH65" s="235"/>
    </row>
    <row r="66" spans="1:34" x14ac:dyDescent="0.35">
      <c r="A66" s="381"/>
      <c r="B66" s="382"/>
      <c r="C66" s="382"/>
      <c r="D66" s="382"/>
      <c r="E66" s="382"/>
      <c r="F66" s="382"/>
      <c r="G66" s="382"/>
      <c r="H66" s="382"/>
      <c r="I66" s="382"/>
      <c r="J66" s="382"/>
      <c r="K66" s="382"/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  <c r="W66" s="382"/>
      <c r="X66" s="382"/>
      <c r="Y66" s="382"/>
      <c r="Z66" s="382"/>
      <c r="AA66" s="383"/>
      <c r="AB66" s="384"/>
      <c r="AC66" s="385"/>
      <c r="AD66" s="385"/>
      <c r="AE66" s="385"/>
      <c r="AF66" s="373"/>
      <c r="AG66" s="373"/>
      <c r="AH66" s="374"/>
    </row>
    <row r="67" spans="1:34" x14ac:dyDescent="0.35">
      <c r="A67" s="345"/>
      <c r="B67" s="346"/>
      <c r="C67" s="346"/>
      <c r="D67" s="346"/>
      <c r="E67" s="346"/>
      <c r="F67" s="346"/>
      <c r="G67" s="346"/>
      <c r="H67" s="346"/>
      <c r="I67" s="346"/>
      <c r="J67" s="346"/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7"/>
      <c r="AB67" s="372"/>
      <c r="AC67" s="349"/>
      <c r="AD67" s="349"/>
      <c r="AE67" s="349"/>
      <c r="AF67" s="373"/>
      <c r="AG67" s="373"/>
      <c r="AH67" s="374"/>
    </row>
    <row r="68" spans="1:34" x14ac:dyDescent="0.35">
      <c r="A68" s="345"/>
      <c r="B68" s="346"/>
      <c r="C68" s="346"/>
      <c r="D68" s="346"/>
      <c r="E68" s="346"/>
      <c r="F68" s="346"/>
      <c r="G68" s="346"/>
      <c r="H68" s="346"/>
      <c r="I68" s="346"/>
      <c r="J68" s="346"/>
      <c r="K68" s="346"/>
      <c r="L68" s="346"/>
      <c r="M68" s="346"/>
      <c r="N68" s="346"/>
      <c r="O68" s="346"/>
      <c r="P68" s="346"/>
      <c r="Q68" s="346"/>
      <c r="R68" s="346"/>
      <c r="S68" s="346"/>
      <c r="T68" s="346"/>
      <c r="U68" s="346"/>
      <c r="V68" s="346"/>
      <c r="W68" s="346"/>
      <c r="X68" s="346"/>
      <c r="Y68" s="346"/>
      <c r="Z68" s="346"/>
      <c r="AA68" s="347"/>
      <c r="AB68" s="372"/>
      <c r="AC68" s="349"/>
      <c r="AD68" s="349"/>
      <c r="AE68" s="349"/>
      <c r="AF68" s="373"/>
      <c r="AG68" s="373"/>
      <c r="AH68" s="374"/>
    </row>
    <row r="69" spans="1:34" x14ac:dyDescent="0.35">
      <c r="A69" s="345"/>
      <c r="B69" s="346"/>
      <c r="C69" s="346"/>
      <c r="D69" s="346"/>
      <c r="E69" s="346"/>
      <c r="F69" s="346"/>
      <c r="G69" s="346"/>
      <c r="H69" s="346"/>
      <c r="I69" s="346"/>
      <c r="J69" s="346"/>
      <c r="K69" s="346"/>
      <c r="L69" s="346"/>
      <c r="M69" s="346"/>
      <c r="N69" s="346"/>
      <c r="O69" s="346"/>
      <c r="P69" s="346"/>
      <c r="Q69" s="346"/>
      <c r="R69" s="346"/>
      <c r="S69" s="346"/>
      <c r="T69" s="346"/>
      <c r="U69" s="346"/>
      <c r="V69" s="346"/>
      <c r="W69" s="346"/>
      <c r="X69" s="346"/>
      <c r="Y69" s="346"/>
      <c r="Z69" s="346"/>
      <c r="AA69" s="347"/>
      <c r="AB69" s="372"/>
      <c r="AC69" s="349"/>
      <c r="AD69" s="349"/>
      <c r="AE69" s="349"/>
      <c r="AF69" s="373"/>
      <c r="AG69" s="373"/>
      <c r="AH69" s="374"/>
    </row>
    <row r="70" spans="1:34" x14ac:dyDescent="0.35">
      <c r="A70" s="345"/>
      <c r="B70" s="346"/>
      <c r="C70" s="346"/>
      <c r="D70" s="346"/>
      <c r="E70" s="346"/>
      <c r="F70" s="346"/>
      <c r="G70" s="346"/>
      <c r="H70" s="346"/>
      <c r="I70" s="346"/>
      <c r="J70" s="346"/>
      <c r="K70" s="346"/>
      <c r="L70" s="346"/>
      <c r="M70" s="346"/>
      <c r="N70" s="346"/>
      <c r="O70" s="346"/>
      <c r="P70" s="346"/>
      <c r="Q70" s="346"/>
      <c r="R70" s="346"/>
      <c r="S70" s="346"/>
      <c r="T70" s="346"/>
      <c r="U70" s="346"/>
      <c r="V70" s="346"/>
      <c r="W70" s="346"/>
      <c r="X70" s="346"/>
      <c r="Y70" s="346"/>
      <c r="Z70" s="346"/>
      <c r="AA70" s="347"/>
      <c r="AB70" s="372"/>
      <c r="AC70" s="349"/>
      <c r="AD70" s="349"/>
      <c r="AE70" s="349"/>
      <c r="AF70" s="373"/>
      <c r="AG70" s="373"/>
      <c r="AH70" s="374"/>
    </row>
    <row r="71" spans="1:34" ht="15" thickBot="1" x14ac:dyDescent="0.4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363"/>
      <c r="AB71" s="386"/>
      <c r="AC71" s="365"/>
      <c r="AD71" s="365"/>
      <c r="AE71" s="365"/>
      <c r="AF71" s="373"/>
      <c r="AG71" s="373"/>
      <c r="AH71" s="374"/>
    </row>
    <row r="72" spans="1:34" ht="15.5" thickTop="1" thickBot="1" x14ac:dyDescent="0.4">
      <c r="A72" s="366" t="s">
        <v>192</v>
      </c>
      <c r="B72" s="367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368"/>
      <c r="AB72" s="387">
        <v>0</v>
      </c>
      <c r="AC72" s="370"/>
      <c r="AD72" s="370"/>
      <c r="AE72" s="370"/>
      <c r="AF72" s="341" t="s">
        <v>193</v>
      </c>
      <c r="AG72" s="342"/>
      <c r="AH72" s="343"/>
    </row>
    <row r="73" spans="1:34" ht="15" thickBot="1" x14ac:dyDescent="0.4">
      <c r="A73" s="191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</row>
    <row r="74" spans="1:34" ht="15" thickBot="1" x14ac:dyDescent="0.4">
      <c r="A74" s="214" t="s">
        <v>204</v>
      </c>
      <c r="B74" s="388"/>
      <c r="C74" s="388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88"/>
      <c r="W74" s="388"/>
      <c r="X74" s="388"/>
      <c r="Y74" s="388"/>
      <c r="Z74" s="388"/>
      <c r="AA74" s="388"/>
      <c r="AB74" s="388"/>
      <c r="AC74" s="388"/>
      <c r="AD74" s="388"/>
      <c r="AE74" s="388"/>
      <c r="AF74" s="388"/>
      <c r="AG74" s="388"/>
      <c r="AH74" s="388"/>
    </row>
    <row r="75" spans="1:34" ht="15" thickBot="1" x14ac:dyDescent="0.4">
      <c r="A75" s="193"/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</row>
    <row r="76" spans="1:34" x14ac:dyDescent="0.35">
      <c r="A76" s="389"/>
      <c r="B76" s="390"/>
      <c r="C76" s="390"/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0"/>
      <c r="R76" s="390"/>
      <c r="S76" s="390"/>
      <c r="T76" s="390"/>
      <c r="U76" s="390"/>
      <c r="V76" s="390"/>
      <c r="W76" s="390"/>
      <c r="X76" s="390"/>
      <c r="Y76" s="390"/>
      <c r="Z76" s="391"/>
      <c r="AA76" s="395" t="s">
        <v>205</v>
      </c>
      <c r="AB76" s="396"/>
      <c r="AC76" s="396"/>
      <c r="AD76" s="397"/>
      <c r="AE76" s="401" t="s">
        <v>206</v>
      </c>
      <c r="AF76" s="396"/>
      <c r="AG76" s="396"/>
      <c r="AH76" s="402"/>
    </row>
    <row r="77" spans="1:34" ht="15" thickBot="1" x14ac:dyDescent="0.4">
      <c r="A77" s="392"/>
      <c r="B77" s="393"/>
      <c r="C77" s="393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  <c r="Q77" s="393"/>
      <c r="R77" s="393"/>
      <c r="S77" s="393"/>
      <c r="T77" s="393"/>
      <c r="U77" s="393"/>
      <c r="V77" s="393"/>
      <c r="W77" s="393"/>
      <c r="X77" s="393"/>
      <c r="Y77" s="393"/>
      <c r="Z77" s="394"/>
      <c r="AA77" s="398"/>
      <c r="AB77" s="399"/>
      <c r="AC77" s="399"/>
      <c r="AD77" s="400"/>
      <c r="AE77" s="403"/>
      <c r="AF77" s="399"/>
      <c r="AG77" s="399"/>
      <c r="AH77" s="404"/>
    </row>
    <row r="78" spans="1:34" ht="15" thickBot="1" x14ac:dyDescent="0.4">
      <c r="A78" s="405" t="s">
        <v>207</v>
      </c>
      <c r="B78" s="406"/>
      <c r="C78" s="406"/>
      <c r="D78" s="406"/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07"/>
      <c r="AA78" s="408">
        <v>50000</v>
      </c>
      <c r="AB78" s="409"/>
      <c r="AC78" s="409"/>
      <c r="AD78" s="410"/>
      <c r="AE78" s="411">
        <v>0</v>
      </c>
      <c r="AF78" s="412"/>
      <c r="AG78" s="412"/>
      <c r="AH78" s="413"/>
    </row>
    <row r="79" spans="1:34" ht="15" thickBot="1" x14ac:dyDescent="0.4"/>
    <row r="80" spans="1:34" ht="15" thickBot="1" x14ac:dyDescent="0.4">
      <c r="A80" s="214" t="s">
        <v>208</v>
      </c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</row>
    <row r="81" spans="1:34" x14ac:dyDescent="0.35">
      <c r="A81" s="191"/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</row>
    <row r="82" spans="1:34" x14ac:dyDescent="0.35">
      <c r="A82" s="215" t="s">
        <v>229</v>
      </c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</row>
    <row r="83" spans="1:34" x14ac:dyDescent="0.35">
      <c r="A83" s="215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</row>
    <row r="84" spans="1:34" ht="15" thickBot="1" x14ac:dyDescent="0.4">
      <c r="A84" s="191"/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</row>
    <row r="85" spans="1:34" x14ac:dyDescent="0.35">
      <c r="A85" s="286" t="s">
        <v>209</v>
      </c>
      <c r="B85" s="287"/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8"/>
      <c r="V85" s="332" t="s">
        <v>198</v>
      </c>
      <c r="W85" s="287"/>
      <c r="X85" s="287"/>
      <c r="Y85" s="287"/>
      <c r="Z85" s="287" t="s">
        <v>42</v>
      </c>
      <c r="AA85" s="287"/>
      <c r="AB85" s="287"/>
      <c r="AC85" s="287" t="s">
        <v>210</v>
      </c>
      <c r="AD85" s="287"/>
      <c r="AE85" s="287"/>
      <c r="AF85" s="287" t="s">
        <v>190</v>
      </c>
      <c r="AG85" s="287"/>
      <c r="AH85" s="288"/>
    </row>
    <row r="86" spans="1:34" ht="15" thickBot="1" x14ac:dyDescent="0.4">
      <c r="A86" s="289"/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35"/>
      <c r="V86" s="226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35"/>
    </row>
    <row r="87" spans="1:34" x14ac:dyDescent="0.35">
      <c r="A87" s="381"/>
      <c r="B87" s="382"/>
      <c r="C87" s="382"/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/>
      <c r="O87" s="382"/>
      <c r="P87" s="382"/>
      <c r="Q87" s="382"/>
      <c r="R87" s="382"/>
      <c r="S87" s="382"/>
      <c r="T87" s="382"/>
      <c r="U87" s="383"/>
      <c r="V87" s="414"/>
      <c r="W87" s="385"/>
      <c r="X87" s="385"/>
      <c r="Y87" s="385"/>
      <c r="Z87" s="415"/>
      <c r="AA87" s="415"/>
      <c r="AB87" s="415"/>
      <c r="AC87" s="382"/>
      <c r="AD87" s="382"/>
      <c r="AE87" s="382"/>
      <c r="AF87" s="373"/>
      <c r="AG87" s="373"/>
      <c r="AH87" s="374"/>
    </row>
    <row r="88" spans="1:34" x14ac:dyDescent="0.35">
      <c r="A88" s="345"/>
      <c r="B88" s="346"/>
      <c r="C88" s="346"/>
      <c r="D88" s="346"/>
      <c r="E88" s="346"/>
      <c r="F88" s="346"/>
      <c r="G88" s="346"/>
      <c r="H88" s="346"/>
      <c r="I88" s="346"/>
      <c r="J88" s="346"/>
      <c r="K88" s="346"/>
      <c r="L88" s="346"/>
      <c r="M88" s="346"/>
      <c r="N88" s="346"/>
      <c r="O88" s="346"/>
      <c r="P88" s="346"/>
      <c r="Q88" s="346"/>
      <c r="R88" s="346"/>
      <c r="S88" s="346"/>
      <c r="T88" s="346"/>
      <c r="U88" s="347"/>
      <c r="V88" s="348"/>
      <c r="W88" s="349"/>
      <c r="X88" s="349"/>
      <c r="Y88" s="349"/>
      <c r="Z88" s="416"/>
      <c r="AA88" s="416"/>
      <c r="AB88" s="416"/>
      <c r="AC88" s="346"/>
      <c r="AD88" s="346"/>
      <c r="AE88" s="346"/>
      <c r="AF88" s="350"/>
      <c r="AG88" s="350"/>
      <c r="AH88" s="417"/>
    </row>
    <row r="89" spans="1:34" x14ac:dyDescent="0.35">
      <c r="A89" s="345"/>
      <c r="B89" s="346"/>
      <c r="C89" s="346"/>
      <c r="D89" s="346"/>
      <c r="E89" s="346"/>
      <c r="F89" s="346"/>
      <c r="G89" s="346"/>
      <c r="H89" s="346"/>
      <c r="I89" s="346"/>
      <c r="J89" s="346"/>
      <c r="K89" s="346"/>
      <c r="L89" s="346"/>
      <c r="M89" s="346"/>
      <c r="N89" s="346"/>
      <c r="O89" s="346"/>
      <c r="P89" s="346"/>
      <c r="Q89" s="346"/>
      <c r="R89" s="346"/>
      <c r="S89" s="346"/>
      <c r="T89" s="346"/>
      <c r="U89" s="347"/>
      <c r="V89" s="348"/>
      <c r="W89" s="349"/>
      <c r="X89" s="349"/>
      <c r="Y89" s="349"/>
      <c r="Z89" s="416"/>
      <c r="AA89" s="416"/>
      <c r="AB89" s="416"/>
      <c r="AC89" s="346"/>
      <c r="AD89" s="346"/>
      <c r="AE89" s="346"/>
      <c r="AF89" s="350"/>
      <c r="AG89" s="350"/>
      <c r="AH89" s="417"/>
    </row>
    <row r="90" spans="1:34" x14ac:dyDescent="0.35">
      <c r="A90" s="345"/>
      <c r="B90" s="346"/>
      <c r="C90" s="346"/>
      <c r="D90" s="346"/>
      <c r="E90" s="346"/>
      <c r="F90" s="346"/>
      <c r="G90" s="346"/>
      <c r="H90" s="346"/>
      <c r="I90" s="346"/>
      <c r="J90" s="346"/>
      <c r="K90" s="346"/>
      <c r="L90" s="346"/>
      <c r="M90" s="346"/>
      <c r="N90" s="346"/>
      <c r="O90" s="346"/>
      <c r="P90" s="346"/>
      <c r="Q90" s="346"/>
      <c r="R90" s="346"/>
      <c r="S90" s="346"/>
      <c r="T90" s="346"/>
      <c r="U90" s="347"/>
      <c r="V90" s="348"/>
      <c r="W90" s="349"/>
      <c r="X90" s="349"/>
      <c r="Y90" s="349"/>
      <c r="Z90" s="416"/>
      <c r="AA90" s="416"/>
      <c r="AB90" s="416"/>
      <c r="AC90" s="346"/>
      <c r="AD90" s="346"/>
      <c r="AE90" s="346"/>
      <c r="AF90" s="350"/>
      <c r="AG90" s="350"/>
      <c r="AH90" s="417"/>
    </row>
    <row r="91" spans="1:34" x14ac:dyDescent="0.35">
      <c r="A91" s="345"/>
      <c r="B91" s="346"/>
      <c r="C91" s="346"/>
      <c r="D91" s="346"/>
      <c r="E91" s="346"/>
      <c r="F91" s="346"/>
      <c r="G91" s="346"/>
      <c r="H91" s="346"/>
      <c r="I91" s="346"/>
      <c r="J91" s="346"/>
      <c r="K91" s="346"/>
      <c r="L91" s="346"/>
      <c r="M91" s="346"/>
      <c r="N91" s="346"/>
      <c r="O91" s="346"/>
      <c r="P91" s="346"/>
      <c r="Q91" s="346"/>
      <c r="R91" s="346"/>
      <c r="S91" s="346"/>
      <c r="T91" s="346"/>
      <c r="U91" s="347"/>
      <c r="V91" s="348"/>
      <c r="W91" s="349"/>
      <c r="X91" s="349"/>
      <c r="Y91" s="349"/>
      <c r="Z91" s="416"/>
      <c r="AA91" s="416"/>
      <c r="AB91" s="416"/>
      <c r="AC91" s="346"/>
      <c r="AD91" s="346"/>
      <c r="AE91" s="346"/>
      <c r="AF91" s="350"/>
      <c r="AG91" s="350"/>
      <c r="AH91" s="417"/>
    </row>
    <row r="92" spans="1:34" ht="15" thickBot="1" x14ac:dyDescent="0.4">
      <c r="A92" s="361"/>
      <c r="B92" s="362"/>
      <c r="C92" s="362"/>
      <c r="D92" s="362"/>
      <c r="E92" s="362"/>
      <c r="F92" s="362"/>
      <c r="G92" s="362"/>
      <c r="H92" s="362"/>
      <c r="I92" s="362"/>
      <c r="J92" s="362"/>
      <c r="K92" s="362"/>
      <c r="L92" s="362"/>
      <c r="M92" s="362"/>
      <c r="N92" s="362"/>
      <c r="O92" s="362"/>
      <c r="P92" s="362"/>
      <c r="Q92" s="362"/>
      <c r="R92" s="362"/>
      <c r="S92" s="362"/>
      <c r="T92" s="362"/>
      <c r="U92" s="363"/>
      <c r="V92" s="364"/>
      <c r="W92" s="365"/>
      <c r="X92" s="365"/>
      <c r="Y92" s="365"/>
      <c r="Z92" s="418"/>
      <c r="AA92" s="418"/>
      <c r="AB92" s="418"/>
      <c r="AC92" s="362"/>
      <c r="AD92" s="362"/>
      <c r="AE92" s="362"/>
      <c r="AF92" s="281"/>
      <c r="AG92" s="281"/>
      <c r="AH92" s="282"/>
    </row>
    <row r="93" spans="1:34" ht="15.5" thickTop="1" thickBot="1" x14ac:dyDescent="0.4">
      <c r="A93" s="366" t="s">
        <v>192</v>
      </c>
      <c r="B93" s="367"/>
      <c r="C93" s="367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367"/>
      <c r="P93" s="367"/>
      <c r="Q93" s="367"/>
      <c r="R93" s="367"/>
      <c r="S93" s="367"/>
      <c r="T93" s="367"/>
      <c r="U93" s="368"/>
      <c r="V93" s="369">
        <v>0</v>
      </c>
      <c r="W93" s="370"/>
      <c r="X93" s="370"/>
      <c r="Y93" s="370"/>
      <c r="Z93" s="432"/>
      <c r="AA93" s="432"/>
      <c r="AB93" s="432"/>
      <c r="AC93" s="432"/>
      <c r="AD93" s="432"/>
      <c r="AE93" s="432"/>
      <c r="AF93" s="433" t="s">
        <v>193</v>
      </c>
      <c r="AG93" s="433"/>
      <c r="AH93" s="434"/>
    </row>
    <row r="94" spans="1:34" ht="15" thickBot="1" x14ac:dyDescent="0.4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</row>
    <row r="95" spans="1:34" ht="15" thickBot="1" x14ac:dyDescent="0.4">
      <c r="A95" s="214" t="s">
        <v>211</v>
      </c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</row>
    <row r="96" spans="1:34" ht="15" thickBot="1" x14ac:dyDescent="0.4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</row>
    <row r="97" spans="1:34" ht="15" thickBot="1" x14ac:dyDescent="0.4">
      <c r="A97" s="419" t="s">
        <v>212</v>
      </c>
      <c r="B97" s="420"/>
      <c r="C97" s="420"/>
      <c r="D97" s="420"/>
      <c r="E97" s="420"/>
      <c r="F97" s="420"/>
      <c r="G97" s="420"/>
      <c r="H97" s="420"/>
      <c r="I97" s="420"/>
      <c r="J97" s="420"/>
      <c r="K97" s="420"/>
      <c r="L97" s="420"/>
      <c r="M97" s="420"/>
      <c r="N97" s="420"/>
      <c r="O97" s="420"/>
      <c r="P97" s="420"/>
      <c r="Q97" s="420"/>
      <c r="R97" s="420"/>
      <c r="S97" s="420"/>
      <c r="T97" s="420"/>
      <c r="U97" s="420"/>
      <c r="V97" s="420"/>
      <c r="W97" s="420"/>
      <c r="X97" s="420"/>
      <c r="Y97" s="420"/>
      <c r="Z97" s="420"/>
      <c r="AA97" s="420"/>
      <c r="AB97" s="420"/>
      <c r="AC97" s="420"/>
      <c r="AD97" s="419" t="s">
        <v>213</v>
      </c>
      <c r="AE97" s="420"/>
      <c r="AF97" s="420"/>
      <c r="AG97" s="420"/>
      <c r="AH97" s="421"/>
    </row>
    <row r="98" spans="1:34" x14ac:dyDescent="0.35">
      <c r="A98" s="422" t="s">
        <v>214</v>
      </c>
      <c r="B98" s="423"/>
      <c r="C98" s="423"/>
      <c r="D98" s="423"/>
      <c r="E98" s="423"/>
      <c r="F98" s="42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3"/>
      <c r="Y98" s="423"/>
      <c r="Z98" s="423"/>
      <c r="AA98" s="423"/>
      <c r="AB98" s="423"/>
      <c r="AC98" s="423"/>
      <c r="AD98" s="424">
        <v>0</v>
      </c>
      <c r="AE98" s="425"/>
      <c r="AF98" s="425"/>
      <c r="AG98" s="425"/>
      <c r="AH98" s="426"/>
    </row>
    <row r="99" spans="1:34" x14ac:dyDescent="0.35">
      <c r="A99" s="427" t="s">
        <v>215</v>
      </c>
      <c r="B99" s="428"/>
      <c r="C99" s="428"/>
      <c r="D99" s="428"/>
      <c r="E99" s="428"/>
      <c r="F99" s="428"/>
      <c r="G99" s="428"/>
      <c r="H99" s="428"/>
      <c r="I99" s="428"/>
      <c r="J99" s="428"/>
      <c r="K99" s="428"/>
      <c r="L99" s="428"/>
      <c r="M99" s="428"/>
      <c r="N99" s="428"/>
      <c r="O99" s="428"/>
      <c r="P99" s="428"/>
      <c r="Q99" s="428"/>
      <c r="R99" s="428"/>
      <c r="S99" s="428"/>
      <c r="T99" s="428"/>
      <c r="U99" s="428"/>
      <c r="V99" s="428"/>
      <c r="W99" s="428"/>
      <c r="X99" s="428"/>
      <c r="Y99" s="428"/>
      <c r="Z99" s="428"/>
      <c r="AA99" s="428"/>
      <c r="AB99" s="428"/>
      <c r="AC99" s="428"/>
      <c r="AD99" s="429">
        <v>0</v>
      </c>
      <c r="AE99" s="430"/>
      <c r="AF99" s="430"/>
      <c r="AG99" s="430"/>
      <c r="AH99" s="431"/>
    </row>
    <row r="100" spans="1:34" x14ac:dyDescent="0.35">
      <c r="A100" s="454" t="s">
        <v>216</v>
      </c>
      <c r="B100" s="455"/>
      <c r="C100" s="455"/>
      <c r="D100" s="455"/>
      <c r="E100" s="455"/>
      <c r="F100" s="455"/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55"/>
      <c r="R100" s="455"/>
      <c r="S100" s="455"/>
      <c r="T100" s="455"/>
      <c r="U100" s="455"/>
      <c r="V100" s="455"/>
      <c r="W100" s="455"/>
      <c r="X100" s="455"/>
      <c r="Y100" s="455"/>
      <c r="Z100" s="455"/>
      <c r="AA100" s="455"/>
      <c r="AB100" s="455"/>
      <c r="AC100" s="456"/>
      <c r="AD100" s="429">
        <v>0</v>
      </c>
      <c r="AE100" s="430"/>
      <c r="AF100" s="430"/>
      <c r="AG100" s="430"/>
      <c r="AH100" s="431"/>
    </row>
    <row r="101" spans="1:34" x14ac:dyDescent="0.35">
      <c r="A101" s="427" t="s">
        <v>217</v>
      </c>
      <c r="B101" s="428"/>
      <c r="C101" s="428"/>
      <c r="D101" s="428"/>
      <c r="E101" s="428"/>
      <c r="F101" s="428"/>
      <c r="G101" s="428"/>
      <c r="H101" s="428"/>
      <c r="I101" s="428"/>
      <c r="J101" s="428"/>
      <c r="K101" s="428"/>
      <c r="L101" s="428"/>
      <c r="M101" s="428"/>
      <c r="N101" s="428"/>
      <c r="O101" s="428"/>
      <c r="P101" s="428"/>
      <c r="Q101" s="428"/>
      <c r="R101" s="428"/>
      <c r="S101" s="428"/>
      <c r="T101" s="428"/>
      <c r="U101" s="428"/>
      <c r="V101" s="428"/>
      <c r="W101" s="428"/>
      <c r="X101" s="428"/>
      <c r="Y101" s="428"/>
      <c r="Z101" s="428"/>
      <c r="AA101" s="428"/>
      <c r="AB101" s="428"/>
      <c r="AC101" s="428"/>
      <c r="AD101" s="429">
        <v>0</v>
      </c>
      <c r="AE101" s="430"/>
      <c r="AF101" s="430"/>
      <c r="AG101" s="430"/>
      <c r="AH101" s="431"/>
    </row>
    <row r="102" spans="1:34" ht="15" thickBot="1" x14ac:dyDescent="0.4">
      <c r="A102" s="457" t="s">
        <v>218</v>
      </c>
      <c r="B102" s="458"/>
      <c r="C102" s="458"/>
      <c r="D102" s="458"/>
      <c r="E102" s="458"/>
      <c r="F102" s="458"/>
      <c r="G102" s="458"/>
      <c r="H102" s="458"/>
      <c r="I102" s="458"/>
      <c r="J102" s="458"/>
      <c r="K102" s="458"/>
      <c r="L102" s="458"/>
      <c r="M102" s="458"/>
      <c r="N102" s="458"/>
      <c r="O102" s="458"/>
      <c r="P102" s="458"/>
      <c r="Q102" s="458"/>
      <c r="R102" s="458"/>
      <c r="S102" s="458"/>
      <c r="T102" s="458"/>
      <c r="U102" s="458"/>
      <c r="V102" s="458"/>
      <c r="W102" s="458"/>
      <c r="X102" s="458"/>
      <c r="Y102" s="458"/>
      <c r="Z102" s="458"/>
      <c r="AA102" s="458"/>
      <c r="AB102" s="458"/>
      <c r="AC102" s="458"/>
      <c r="AD102" s="459">
        <v>0</v>
      </c>
      <c r="AE102" s="460"/>
      <c r="AF102" s="460"/>
      <c r="AG102" s="460"/>
      <c r="AH102" s="461"/>
    </row>
    <row r="103" spans="1:34" ht="15.5" thickTop="1" thickBot="1" x14ac:dyDescent="0.4">
      <c r="A103" s="435" t="s">
        <v>192</v>
      </c>
      <c r="B103" s="436"/>
      <c r="C103" s="436"/>
      <c r="D103" s="436"/>
      <c r="E103" s="436"/>
      <c r="F103" s="436"/>
      <c r="G103" s="436"/>
      <c r="H103" s="436"/>
      <c r="I103" s="436"/>
      <c r="J103" s="436"/>
      <c r="K103" s="436"/>
      <c r="L103" s="436"/>
      <c r="M103" s="436"/>
      <c r="N103" s="436"/>
      <c r="O103" s="436"/>
      <c r="P103" s="436"/>
      <c r="Q103" s="436"/>
      <c r="R103" s="436"/>
      <c r="S103" s="436"/>
      <c r="T103" s="436"/>
      <c r="U103" s="436"/>
      <c r="V103" s="436"/>
      <c r="W103" s="436"/>
      <c r="X103" s="436"/>
      <c r="Y103" s="436"/>
      <c r="Z103" s="436"/>
      <c r="AA103" s="436"/>
      <c r="AB103" s="436"/>
      <c r="AC103" s="436"/>
      <c r="AD103" s="437">
        <v>0</v>
      </c>
      <c r="AE103" s="438"/>
      <c r="AF103" s="438"/>
      <c r="AG103" s="438"/>
      <c r="AH103" s="439"/>
    </row>
    <row r="104" spans="1:34" ht="15" thickBot="1" x14ac:dyDescent="0.4"/>
    <row r="105" spans="1:34" ht="15" thickBot="1" x14ac:dyDescent="0.4">
      <c r="A105" s="214" t="s">
        <v>219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</row>
    <row r="106" spans="1:34" ht="15" thickBot="1" x14ac:dyDescent="0.4">
      <c r="A106" s="191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</row>
    <row r="107" spans="1:34" x14ac:dyDescent="0.35">
      <c r="A107" s="440"/>
      <c r="B107" s="441"/>
      <c r="C107" s="441"/>
      <c r="D107" s="441"/>
      <c r="E107" s="441"/>
      <c r="F107" s="441"/>
      <c r="G107" s="441"/>
      <c r="H107" s="441"/>
      <c r="I107" s="290" t="s">
        <v>220</v>
      </c>
      <c r="J107" s="291"/>
      <c r="K107" s="291"/>
      <c r="L107" s="292"/>
      <c r="M107" s="449" t="s">
        <v>230</v>
      </c>
      <c r="N107" s="291"/>
      <c r="O107" s="291"/>
      <c r="P107" s="292"/>
      <c r="Q107" s="451" t="s">
        <v>221</v>
      </c>
      <c r="R107" s="451"/>
      <c r="S107" s="451"/>
      <c r="T107" s="451"/>
      <c r="U107" s="217"/>
    </row>
    <row r="108" spans="1:34" x14ac:dyDescent="0.35">
      <c r="A108" s="442"/>
      <c r="B108" s="443"/>
      <c r="C108" s="443"/>
      <c r="D108" s="443"/>
      <c r="E108" s="443"/>
      <c r="F108" s="443"/>
      <c r="G108" s="443"/>
      <c r="H108" s="443"/>
      <c r="I108" s="446"/>
      <c r="J108" s="447"/>
      <c r="K108" s="447"/>
      <c r="L108" s="448"/>
      <c r="M108" s="450"/>
      <c r="N108" s="447"/>
      <c r="O108" s="447"/>
      <c r="P108" s="448"/>
      <c r="Q108" s="452"/>
      <c r="R108" s="452"/>
      <c r="S108" s="452"/>
      <c r="T108" s="452"/>
      <c r="U108" s="219"/>
    </row>
    <row r="109" spans="1:34" ht="15" thickBot="1" x14ac:dyDescent="0.4">
      <c r="A109" s="444"/>
      <c r="B109" s="445"/>
      <c r="C109" s="445"/>
      <c r="D109" s="445"/>
      <c r="E109" s="445"/>
      <c r="F109" s="445"/>
      <c r="G109" s="445"/>
      <c r="H109" s="445"/>
      <c r="I109" s="293"/>
      <c r="J109" s="232"/>
      <c r="K109" s="232"/>
      <c r="L109" s="233"/>
      <c r="M109" s="231"/>
      <c r="N109" s="232"/>
      <c r="O109" s="232"/>
      <c r="P109" s="233"/>
      <c r="Q109" s="453"/>
      <c r="R109" s="453"/>
      <c r="S109" s="453"/>
      <c r="T109" s="453"/>
      <c r="U109" s="221"/>
    </row>
    <row r="110" spans="1:34" x14ac:dyDescent="0.35">
      <c r="A110" s="422" t="s">
        <v>222</v>
      </c>
      <c r="B110" s="423"/>
      <c r="C110" s="423"/>
      <c r="D110" s="423"/>
      <c r="E110" s="423"/>
      <c r="F110" s="423"/>
      <c r="G110" s="423"/>
      <c r="H110" s="423"/>
      <c r="I110" s="467">
        <f>Commitment!N15+Commitment!N16</f>
        <v>0</v>
      </c>
      <c r="J110" s="468"/>
      <c r="K110" s="468"/>
      <c r="L110" s="469"/>
      <c r="M110" s="470">
        <f>Commitment!N19+Commitment!N20+Commitment!N21</f>
        <v>0</v>
      </c>
      <c r="N110" s="468"/>
      <c r="O110" s="468"/>
      <c r="P110" s="469"/>
      <c r="Q110" s="425">
        <f>I110+M110</f>
        <v>0</v>
      </c>
      <c r="R110" s="425"/>
      <c r="S110" s="425"/>
      <c r="T110" s="425"/>
      <c r="U110" s="426"/>
    </row>
    <row r="111" spans="1:34" ht="15" thickBot="1" x14ac:dyDescent="0.4">
      <c r="A111" s="457" t="s">
        <v>223</v>
      </c>
      <c r="B111" s="458"/>
      <c r="C111" s="458"/>
      <c r="D111" s="458"/>
      <c r="E111" s="458"/>
      <c r="F111" s="458"/>
      <c r="G111" s="458"/>
      <c r="H111" s="458"/>
      <c r="I111" s="466">
        <f>Commitment!E62+Commitment!E66+Commitment!I40</f>
        <v>0</v>
      </c>
      <c r="J111" s="279"/>
      <c r="K111" s="279"/>
      <c r="L111" s="280"/>
      <c r="M111" s="278">
        <f>AD99+AD100+AD102+AD101</f>
        <v>0</v>
      </c>
      <c r="N111" s="279"/>
      <c r="O111" s="279"/>
      <c r="P111" s="280"/>
      <c r="Q111" s="460">
        <f>I111+M111</f>
        <v>0</v>
      </c>
      <c r="R111" s="460"/>
      <c r="S111" s="460"/>
      <c r="T111" s="460"/>
      <c r="U111" s="461"/>
    </row>
    <row r="112" spans="1:34" ht="15.5" thickTop="1" thickBot="1" x14ac:dyDescent="0.4">
      <c r="A112" s="435" t="s">
        <v>224</v>
      </c>
      <c r="B112" s="436"/>
      <c r="C112" s="436"/>
      <c r="D112" s="436"/>
      <c r="E112" s="436"/>
      <c r="F112" s="436"/>
      <c r="G112" s="436"/>
      <c r="H112" s="436"/>
      <c r="I112" s="462">
        <f>SUM(I110, -I111)</f>
        <v>0</v>
      </c>
      <c r="J112" s="463"/>
      <c r="K112" s="463"/>
      <c r="L112" s="463"/>
      <c r="M112" s="462">
        <f>SUM(M110, -M111)</f>
        <v>0</v>
      </c>
      <c r="N112" s="463"/>
      <c r="O112" s="463"/>
      <c r="P112" s="463"/>
      <c r="Q112" s="464">
        <f>SUM(Q110,-Q111)</f>
        <v>0</v>
      </c>
      <c r="R112" s="464"/>
      <c r="S112" s="464"/>
      <c r="T112" s="464"/>
      <c r="U112" s="465"/>
    </row>
  </sheetData>
  <sheetProtection algorithmName="SHA-512" hashValue="sKZxQq60ZiWAWa5Aq9Jtwmv0NDPNE2uikct4qvMMKp1j5J8diDVrDTph+oaNg8nseRDS/EDOBUNd8gltKjc+qg==" saltValue="9BrlwBSwj1atzadi1LNVzw==" spinCount="100000" sheet="1" objects="1" scenarios="1"/>
  <mergeCells count="261">
    <mergeCell ref="A112:H112"/>
    <mergeCell ref="I112:L112"/>
    <mergeCell ref="M112:P112"/>
    <mergeCell ref="Q112:U112"/>
    <mergeCell ref="A111:H111"/>
    <mergeCell ref="I111:L111"/>
    <mergeCell ref="M111:P111"/>
    <mergeCell ref="Q111:U111"/>
    <mergeCell ref="A110:H110"/>
    <mergeCell ref="I110:L110"/>
    <mergeCell ref="M110:P110"/>
    <mergeCell ref="Q110:U110"/>
    <mergeCell ref="A103:AC103"/>
    <mergeCell ref="AD103:AH103"/>
    <mergeCell ref="A105:AC105"/>
    <mergeCell ref="A107:H109"/>
    <mergeCell ref="I107:L109"/>
    <mergeCell ref="M107:P109"/>
    <mergeCell ref="Q107:U109"/>
    <mergeCell ref="A100:AC100"/>
    <mergeCell ref="AD100:AH100"/>
    <mergeCell ref="A101:AC101"/>
    <mergeCell ref="AD101:AH101"/>
    <mergeCell ref="A102:AC102"/>
    <mergeCell ref="AD102:AH102"/>
    <mergeCell ref="A97:AC97"/>
    <mergeCell ref="AD97:AH97"/>
    <mergeCell ref="A98:AC98"/>
    <mergeCell ref="AD98:AH98"/>
    <mergeCell ref="A99:AC99"/>
    <mergeCell ref="AD99:AH99"/>
    <mergeCell ref="A93:U93"/>
    <mergeCell ref="V93:Y93"/>
    <mergeCell ref="Z93:AB93"/>
    <mergeCell ref="AC93:AE93"/>
    <mergeCell ref="AF93:AH93"/>
    <mergeCell ref="A95:AH95"/>
    <mergeCell ref="A91:U91"/>
    <mergeCell ref="V91:Y91"/>
    <mergeCell ref="Z91:AB91"/>
    <mergeCell ref="AC91:AE91"/>
    <mergeCell ref="AF91:AH91"/>
    <mergeCell ref="A92:U92"/>
    <mergeCell ref="V92:Y92"/>
    <mergeCell ref="Z92:AB92"/>
    <mergeCell ref="AC92:AE92"/>
    <mergeCell ref="AF92:AH92"/>
    <mergeCell ref="A89:U89"/>
    <mergeCell ref="V89:Y89"/>
    <mergeCell ref="Z89:AB89"/>
    <mergeCell ref="AC89:AE89"/>
    <mergeCell ref="AF89:AH89"/>
    <mergeCell ref="A90:U90"/>
    <mergeCell ref="V90:Y90"/>
    <mergeCell ref="Z90:AB90"/>
    <mergeCell ref="AC90:AE90"/>
    <mergeCell ref="AF90:AH90"/>
    <mergeCell ref="A87:U87"/>
    <mergeCell ref="V87:Y87"/>
    <mergeCell ref="Z87:AB87"/>
    <mergeCell ref="AC87:AE87"/>
    <mergeCell ref="AF87:AH87"/>
    <mergeCell ref="A88:U88"/>
    <mergeCell ref="V88:Y88"/>
    <mergeCell ref="Z88:AB88"/>
    <mergeCell ref="AC88:AE88"/>
    <mergeCell ref="AF88:AH88"/>
    <mergeCell ref="A80:AH80"/>
    <mergeCell ref="A82:AH83"/>
    <mergeCell ref="A85:U86"/>
    <mergeCell ref="V85:Y86"/>
    <mergeCell ref="Z85:AB86"/>
    <mergeCell ref="AC85:AE86"/>
    <mergeCell ref="AF85:AH86"/>
    <mergeCell ref="A74:AH74"/>
    <mergeCell ref="A76:Z77"/>
    <mergeCell ref="AA76:AD77"/>
    <mergeCell ref="AE76:AH77"/>
    <mergeCell ref="A78:Z78"/>
    <mergeCell ref="AA78:AD78"/>
    <mergeCell ref="AE78:AH78"/>
    <mergeCell ref="A71:AA71"/>
    <mergeCell ref="AB71:AE71"/>
    <mergeCell ref="AF71:AH71"/>
    <mergeCell ref="A72:AA72"/>
    <mergeCell ref="AB72:AE72"/>
    <mergeCell ref="AF72:AH72"/>
    <mergeCell ref="A69:AA69"/>
    <mergeCell ref="AB69:AE69"/>
    <mergeCell ref="AF69:AH69"/>
    <mergeCell ref="A70:AA70"/>
    <mergeCell ref="AB70:AE70"/>
    <mergeCell ref="AF70:AH70"/>
    <mergeCell ref="A67:AA67"/>
    <mergeCell ref="AB67:AE67"/>
    <mergeCell ref="AF67:AH67"/>
    <mergeCell ref="A68:AA68"/>
    <mergeCell ref="AB68:AE68"/>
    <mergeCell ref="AF68:AH68"/>
    <mergeCell ref="A59:AH59"/>
    <mergeCell ref="A61:AH62"/>
    <mergeCell ref="A64:AA65"/>
    <mergeCell ref="AB64:AE65"/>
    <mergeCell ref="AF64:AH65"/>
    <mergeCell ref="A66:AA66"/>
    <mergeCell ref="AB66:AE66"/>
    <mergeCell ref="AF66:AH66"/>
    <mergeCell ref="A56:W56"/>
    <mergeCell ref="X56:AA56"/>
    <mergeCell ref="AB56:AE56"/>
    <mergeCell ref="AF56:AH56"/>
    <mergeCell ref="A57:W57"/>
    <mergeCell ref="X57:AA57"/>
    <mergeCell ref="AB57:AE57"/>
    <mergeCell ref="AF57:AH57"/>
    <mergeCell ref="A54:W54"/>
    <mergeCell ref="X54:AA54"/>
    <mergeCell ref="AB54:AE54"/>
    <mergeCell ref="AF54:AH54"/>
    <mergeCell ref="A55:W55"/>
    <mergeCell ref="X55:AA55"/>
    <mergeCell ref="AB55:AE55"/>
    <mergeCell ref="AF55:AH55"/>
    <mergeCell ref="A52:W52"/>
    <mergeCell ref="X52:AA52"/>
    <mergeCell ref="AB52:AE52"/>
    <mergeCell ref="AF52:AH52"/>
    <mergeCell ref="A53:W53"/>
    <mergeCell ref="X53:AA53"/>
    <mergeCell ref="AB53:AE53"/>
    <mergeCell ref="AF53:AH53"/>
    <mergeCell ref="A50:W50"/>
    <mergeCell ref="X50:AA50"/>
    <mergeCell ref="AB50:AE50"/>
    <mergeCell ref="AF50:AH50"/>
    <mergeCell ref="A51:W51"/>
    <mergeCell ref="X51:AA51"/>
    <mergeCell ref="AB51:AE51"/>
    <mergeCell ref="AF51:AH51"/>
    <mergeCell ref="A43:AH43"/>
    <mergeCell ref="A45:AH46"/>
    <mergeCell ref="A48:W49"/>
    <mergeCell ref="X48:AA49"/>
    <mergeCell ref="AB48:AE49"/>
    <mergeCell ref="AF48:AH49"/>
    <mergeCell ref="A39:N39"/>
    <mergeCell ref="O39:W39"/>
    <mergeCell ref="X39:AA39"/>
    <mergeCell ref="AB39:AE39"/>
    <mergeCell ref="AF39:AH39"/>
    <mergeCell ref="A41:AH41"/>
    <mergeCell ref="A37:N37"/>
    <mergeCell ref="O37:W37"/>
    <mergeCell ref="X37:AA37"/>
    <mergeCell ref="AB37:AE37"/>
    <mergeCell ref="AF37:AH37"/>
    <mergeCell ref="A38:N38"/>
    <mergeCell ref="O38:W38"/>
    <mergeCell ref="X38:AA38"/>
    <mergeCell ref="AB38:AE38"/>
    <mergeCell ref="AF38:AH38"/>
    <mergeCell ref="A35:N35"/>
    <mergeCell ref="O35:W35"/>
    <mergeCell ref="X35:AA35"/>
    <mergeCell ref="AB35:AE35"/>
    <mergeCell ref="AF35:AH35"/>
    <mergeCell ref="A36:N36"/>
    <mergeCell ref="O36:W36"/>
    <mergeCell ref="X36:AA36"/>
    <mergeCell ref="AB36:AE36"/>
    <mergeCell ref="AF36:AH36"/>
    <mergeCell ref="A33:N33"/>
    <mergeCell ref="O33:W33"/>
    <mergeCell ref="X33:AA33"/>
    <mergeCell ref="AB33:AE33"/>
    <mergeCell ref="AF33:AH33"/>
    <mergeCell ref="A34:N34"/>
    <mergeCell ref="O34:W34"/>
    <mergeCell ref="X34:AA34"/>
    <mergeCell ref="AB34:AE34"/>
    <mergeCell ref="AF34:AH34"/>
    <mergeCell ref="AB22:AE22"/>
    <mergeCell ref="AF22:AH22"/>
    <mergeCell ref="A24:AH24"/>
    <mergeCell ref="A26:AH29"/>
    <mergeCell ref="A31:N32"/>
    <mergeCell ref="O31:W32"/>
    <mergeCell ref="X31:AA32"/>
    <mergeCell ref="AB31:AE32"/>
    <mergeCell ref="AF31:AH32"/>
    <mergeCell ref="A22:B22"/>
    <mergeCell ref="C22:F22"/>
    <mergeCell ref="G22:J22"/>
    <mergeCell ref="K22:S22"/>
    <mergeCell ref="T22:W22"/>
    <mergeCell ref="X22:AA22"/>
    <mergeCell ref="A20:B21"/>
    <mergeCell ref="C20:AH20"/>
    <mergeCell ref="C21:F21"/>
    <mergeCell ref="G21:J21"/>
    <mergeCell ref="K21:S21"/>
    <mergeCell ref="T21:W21"/>
    <mergeCell ref="X21:AA21"/>
    <mergeCell ref="AB21:AE21"/>
    <mergeCell ref="AF21:AH21"/>
    <mergeCell ref="A18:B19"/>
    <mergeCell ref="C18:AH18"/>
    <mergeCell ref="C19:F19"/>
    <mergeCell ref="G19:J19"/>
    <mergeCell ref="K19:S19"/>
    <mergeCell ref="T19:W19"/>
    <mergeCell ref="X19:AA19"/>
    <mergeCell ref="AB19:AE19"/>
    <mergeCell ref="AF19:AH19"/>
    <mergeCell ref="A16:B17"/>
    <mergeCell ref="C16:AH16"/>
    <mergeCell ref="C17:F17"/>
    <mergeCell ref="G17:J17"/>
    <mergeCell ref="K17:S17"/>
    <mergeCell ref="T17:W17"/>
    <mergeCell ref="X17:AA17"/>
    <mergeCell ref="AB17:AE17"/>
    <mergeCell ref="AF17:AH17"/>
    <mergeCell ref="A14:B15"/>
    <mergeCell ref="C14:AH14"/>
    <mergeCell ref="C15:F15"/>
    <mergeCell ref="G15:J15"/>
    <mergeCell ref="K15:S15"/>
    <mergeCell ref="T15:W15"/>
    <mergeCell ref="X15:AA15"/>
    <mergeCell ref="AB15:AE15"/>
    <mergeCell ref="AF15:AH15"/>
    <mergeCell ref="A12:B13"/>
    <mergeCell ref="C12:AH12"/>
    <mergeCell ref="C13:F13"/>
    <mergeCell ref="G13:J13"/>
    <mergeCell ref="K13:S13"/>
    <mergeCell ref="T13:W13"/>
    <mergeCell ref="X13:AA13"/>
    <mergeCell ref="AB13:AE13"/>
    <mergeCell ref="AF13:AH13"/>
    <mergeCell ref="A10:B11"/>
    <mergeCell ref="C10:AH10"/>
    <mergeCell ref="C11:F11"/>
    <mergeCell ref="G11:J11"/>
    <mergeCell ref="K11:S11"/>
    <mergeCell ref="T11:W11"/>
    <mergeCell ref="X11:AA11"/>
    <mergeCell ref="AB11:AE11"/>
    <mergeCell ref="AF11:AH11"/>
    <mergeCell ref="A3:AH3"/>
    <mergeCell ref="A4:AH5"/>
    <mergeCell ref="A7:B9"/>
    <mergeCell ref="C7:AH7"/>
    <mergeCell ref="C8:F9"/>
    <mergeCell ref="G8:J9"/>
    <mergeCell ref="K8:S9"/>
    <mergeCell ref="T8:W9"/>
    <mergeCell ref="X8:AA9"/>
    <mergeCell ref="AB8:AE9"/>
    <mergeCell ref="AF8:AH9"/>
  </mergeCells>
  <conditionalFormatting sqref="AF13:AH13 AF21:AH22 AF15:AH15 AF17:AH17 AF19:AH19 AF33:AH39 AF57:AH57 AF66:AH72">
    <cfRule type="containsText" dxfId="10" priority="5" operator="containsText" text="YES">
      <formula>NOT(ISERROR(SEARCH("YES",AF13)))</formula>
    </cfRule>
  </conditionalFormatting>
  <conditionalFormatting sqref="AF13:AH13 AF21:AH22 AF15:AH15 AF17:AH17 AF19:AH19 AF33:AH39 AF57:AH57 AF66:AH72">
    <cfRule type="containsText" dxfId="9" priority="4" operator="containsText" text="NO">
      <formula>NOT(ISERROR(SEARCH("NO",AF13)))</formula>
    </cfRule>
  </conditionalFormatting>
  <conditionalFormatting sqref="AF87:AH93">
    <cfRule type="containsText" dxfId="8" priority="2" operator="containsText" text="NO">
      <formula>NOT(ISERROR(SEARCH("NO",AF87)))</formula>
    </cfRule>
  </conditionalFormatting>
  <conditionalFormatting sqref="AF87:AH93">
    <cfRule type="containsText" dxfId="7" priority="3" operator="containsText" text="YES">
      <formula>NOT(ISERROR(SEARCH("YES",AF87)))</formula>
    </cfRule>
  </conditionalFormatting>
  <conditionalFormatting sqref="I112:Q112">
    <cfRule type="cellIs" dxfId="6" priority="1" operator="notEqual">
      <formula>0</formula>
    </cfRule>
  </conditionalFormatting>
  <dataValidations count="1">
    <dataValidation type="whole" operator="lessThanOrEqual" allowBlank="1" showInputMessage="1" showErrorMessage="1" sqref="AE78:AH78" xr:uid="{44C28AB8-DA82-4912-B21E-8D483895C603}">
      <formula1>AA78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13510-6575-4DC9-B336-BD543A16C6DE}">
  <sheetPr>
    <pageSetUpPr fitToPage="1"/>
  </sheetPr>
  <dimension ref="B1:U101"/>
  <sheetViews>
    <sheetView topLeftCell="A46" zoomScale="85" zoomScaleNormal="85" workbookViewId="0">
      <selection activeCell="O22" sqref="O22"/>
    </sheetView>
  </sheetViews>
  <sheetFormatPr defaultColWidth="9.1796875" defaultRowHeight="14.5" x14ac:dyDescent="0.35"/>
  <cols>
    <col min="1" max="1" width="3.1796875" style="10" bestFit="1" customWidth="1"/>
    <col min="2" max="2" width="37.453125" style="10" customWidth="1"/>
    <col min="3" max="4" width="9.1796875" style="10"/>
    <col min="5" max="5" width="9.1796875" style="11"/>
    <col min="6" max="6" width="2.81640625" style="10" bestFit="1" customWidth="1"/>
    <col min="7" max="7" width="2.81640625" style="10" customWidth="1"/>
    <col min="8" max="8" width="10.54296875" style="10" hidden="1" customWidth="1"/>
    <col min="9" max="9" width="53" style="21" bestFit="1" customWidth="1"/>
    <col min="10" max="10" width="11.1796875" style="10" bestFit="1" customWidth="1"/>
    <col min="11" max="11" width="8.81640625"/>
    <col min="12" max="12" width="9.81640625" bestFit="1" customWidth="1"/>
    <col min="13" max="13" width="9.1796875" style="10"/>
    <col min="14" max="14" width="40.1796875" style="10" customWidth="1"/>
    <col min="15" max="15" width="11" style="10" bestFit="1" customWidth="1"/>
    <col min="16" max="16" width="2.81640625" style="10" bestFit="1" customWidth="1"/>
    <col min="17" max="20" width="9.1796875" style="10"/>
    <col min="21" max="21" width="10.54296875" style="10" bestFit="1" customWidth="1"/>
    <col min="22" max="16384" width="9.1796875" style="10"/>
  </cols>
  <sheetData>
    <row r="1" spans="2:19" ht="23.5" x14ac:dyDescent="0.55000000000000004">
      <c r="B1" s="9" t="s">
        <v>87</v>
      </c>
      <c r="E1" s="144" t="s">
        <v>151</v>
      </c>
    </row>
    <row r="2" spans="2:19" ht="15" customHeight="1" x14ac:dyDescent="0.55000000000000004">
      <c r="B2" s="13"/>
      <c r="C2" s="14"/>
      <c r="D2" s="14"/>
      <c r="E2" s="125"/>
    </row>
    <row r="3" spans="2:19" x14ac:dyDescent="0.35">
      <c r="B3" s="16" t="s">
        <v>85</v>
      </c>
      <c r="C3" s="1"/>
      <c r="D3" s="17"/>
      <c r="E3" s="126">
        <f>C3-Commitment!C3</f>
        <v>0</v>
      </c>
    </row>
    <row r="5" spans="2:19" ht="23.5" x14ac:dyDescent="0.55000000000000004">
      <c r="B5" s="9" t="s">
        <v>0</v>
      </c>
      <c r="C5" s="19"/>
      <c r="D5" s="19"/>
      <c r="E5" s="144" t="s">
        <v>151</v>
      </c>
      <c r="F5" s="19"/>
      <c r="H5" s="21"/>
      <c r="I5" s="9" t="s">
        <v>152</v>
      </c>
      <c r="L5" s="144" t="s">
        <v>151</v>
      </c>
      <c r="N5" s="9" t="s">
        <v>34</v>
      </c>
      <c r="O5" s="21"/>
      <c r="Q5" s="144" t="s">
        <v>151</v>
      </c>
    </row>
    <row r="6" spans="2:19" x14ac:dyDescent="0.35">
      <c r="B6" s="22"/>
      <c r="C6" s="23"/>
      <c r="D6" s="23"/>
      <c r="E6" s="183"/>
      <c r="F6" s="24"/>
      <c r="H6" s="21"/>
      <c r="I6" s="26"/>
      <c r="J6" s="14"/>
      <c r="K6" s="145"/>
      <c r="L6" s="127"/>
      <c r="N6" s="26"/>
      <c r="O6" s="14"/>
      <c r="P6" s="14"/>
      <c r="Q6" s="127"/>
    </row>
    <row r="7" spans="2:19" x14ac:dyDescent="0.35">
      <c r="B7" s="202" t="s">
        <v>179</v>
      </c>
      <c r="C7" s="203"/>
      <c r="D7" s="203"/>
      <c r="E7" s="204"/>
      <c r="F7" s="29"/>
      <c r="G7" s="32"/>
      <c r="H7" s="30"/>
      <c r="I7" s="146" t="s">
        <v>97</v>
      </c>
      <c r="J7" s="132">
        <f>C3</f>
        <v>0</v>
      </c>
      <c r="K7" s="147"/>
      <c r="L7" s="128">
        <f>J7-Commitment!I8</f>
        <v>0</v>
      </c>
      <c r="N7" s="39" t="s">
        <v>59</v>
      </c>
      <c r="O7" s="137">
        <f>C76</f>
        <v>0</v>
      </c>
      <c r="P7" s="156"/>
      <c r="Q7" s="139">
        <f>O7-Commitment!N8</f>
        <v>0</v>
      </c>
    </row>
    <row r="8" spans="2:19" x14ac:dyDescent="0.35">
      <c r="B8" s="35" t="s">
        <v>1</v>
      </c>
      <c r="C8" s="1"/>
      <c r="E8" s="128">
        <f>C8-Commitment!C9</f>
        <v>0</v>
      </c>
      <c r="F8" s="29"/>
      <c r="G8" s="32"/>
      <c r="H8" s="30"/>
      <c r="I8" s="148" t="s">
        <v>98</v>
      </c>
      <c r="J8" s="133"/>
      <c r="K8" s="147"/>
      <c r="L8" s="128">
        <f>J8-Commitment!I9</f>
        <v>0</v>
      </c>
      <c r="N8" s="39" t="s">
        <v>60</v>
      </c>
      <c r="O8" s="137">
        <f>C74+(C65-D64)</f>
        <v>0</v>
      </c>
      <c r="P8" s="156"/>
      <c r="Q8" s="139">
        <f>O8-Commitment!N9</f>
        <v>0</v>
      </c>
      <c r="R8" s="32"/>
      <c r="S8" s="32"/>
    </row>
    <row r="9" spans="2:19" x14ac:dyDescent="0.35">
      <c r="B9" s="35" t="s">
        <v>2</v>
      </c>
      <c r="C9" s="1"/>
      <c r="E9" s="128">
        <f>C9-Commitment!C10</f>
        <v>0</v>
      </c>
      <c r="F9" s="29"/>
      <c r="G9" s="32"/>
      <c r="H9" s="30"/>
      <c r="I9" s="148" t="s">
        <v>99</v>
      </c>
      <c r="J9" s="132">
        <f>C71</f>
        <v>0</v>
      </c>
      <c r="K9" s="147"/>
      <c r="L9" s="128"/>
      <c r="N9" s="39" t="s">
        <v>153</v>
      </c>
      <c r="O9" s="137">
        <f>O7-O8</f>
        <v>0</v>
      </c>
      <c r="P9" s="156"/>
      <c r="Q9" s="139">
        <f>O9-Commitment!N10</f>
        <v>0</v>
      </c>
      <c r="R9" s="32"/>
      <c r="S9" s="32"/>
    </row>
    <row r="10" spans="2:19" x14ac:dyDescent="0.35">
      <c r="B10" s="42" t="s">
        <v>3</v>
      </c>
      <c r="C10" s="1"/>
      <c r="E10" s="128">
        <f>C10-Commitment!C11</f>
        <v>0</v>
      </c>
      <c r="F10" s="29"/>
      <c r="G10" s="32"/>
      <c r="H10" s="30"/>
      <c r="I10" s="148" t="s">
        <v>100</v>
      </c>
      <c r="J10" s="132">
        <f>J7+J8+J9</f>
        <v>0</v>
      </c>
      <c r="K10" s="147"/>
      <c r="L10" s="128">
        <f>J10-Commitment!I10</f>
        <v>0</v>
      </c>
      <c r="N10" s="33"/>
      <c r="O10" s="156"/>
      <c r="P10" s="156"/>
      <c r="Q10" s="140"/>
      <c r="R10" s="32"/>
      <c r="S10" s="32"/>
    </row>
    <row r="11" spans="2:19" x14ac:dyDescent="0.35">
      <c r="B11" s="42" t="s">
        <v>79</v>
      </c>
      <c r="C11" s="1"/>
      <c r="E11" s="128">
        <f>C11-Commitment!C12</f>
        <v>0</v>
      </c>
      <c r="F11" s="43"/>
      <c r="G11" s="32"/>
      <c r="H11" s="30"/>
      <c r="I11" s="149"/>
      <c r="J11" s="150"/>
      <c r="K11" s="147"/>
      <c r="L11" s="128"/>
      <c r="N11" s="39" t="s">
        <v>134</v>
      </c>
      <c r="O11" s="157">
        <f>C77</f>
        <v>0</v>
      </c>
      <c r="P11" s="156"/>
      <c r="Q11" s="139">
        <f>O11-Commitment!N12</f>
        <v>0</v>
      </c>
      <c r="R11" s="32"/>
      <c r="S11" s="32"/>
    </row>
    <row r="12" spans="2:19" x14ac:dyDescent="0.35">
      <c r="B12" s="45" t="s">
        <v>4</v>
      </c>
      <c r="C12" s="1"/>
      <c r="E12" s="128">
        <f>C12-Commitment!C13</f>
        <v>0</v>
      </c>
      <c r="F12" s="46"/>
      <c r="G12" s="32"/>
      <c r="H12" s="30"/>
      <c r="I12" s="148" t="s">
        <v>101</v>
      </c>
      <c r="J12" s="133"/>
      <c r="K12" s="147"/>
      <c r="L12" s="128"/>
      <c r="N12" s="39" t="s">
        <v>128</v>
      </c>
      <c r="O12" s="142"/>
      <c r="P12" s="156"/>
      <c r="Q12" s="139">
        <f>O12-Commitment!N13</f>
        <v>0</v>
      </c>
      <c r="R12" s="32"/>
      <c r="S12" s="32"/>
    </row>
    <row r="13" spans="2:19" x14ac:dyDescent="0.35">
      <c r="B13" s="45" t="s">
        <v>160</v>
      </c>
      <c r="C13" s="1"/>
      <c r="E13" s="128">
        <f>C13-Commitment!C14</f>
        <v>0</v>
      </c>
      <c r="F13" s="29"/>
      <c r="G13" s="32"/>
      <c r="H13" s="30"/>
      <c r="I13" s="148" t="s">
        <v>102</v>
      </c>
      <c r="J13" s="150"/>
      <c r="K13" s="133"/>
      <c r="L13" s="128"/>
      <c r="N13" s="39"/>
      <c r="O13" s="157"/>
      <c r="P13" s="156"/>
      <c r="Q13" s="140"/>
      <c r="R13" s="32"/>
      <c r="S13" s="32"/>
    </row>
    <row r="14" spans="2:19" x14ac:dyDescent="0.35">
      <c r="B14" s="45" t="s">
        <v>167</v>
      </c>
      <c r="C14" s="1"/>
      <c r="E14" s="128">
        <f>C14-Commitment!C15</f>
        <v>0</v>
      </c>
      <c r="F14" s="29"/>
      <c r="G14" s="32"/>
      <c r="H14" s="30"/>
      <c r="I14" s="148" t="s">
        <v>103</v>
      </c>
      <c r="J14" s="132">
        <f>C72</f>
        <v>0</v>
      </c>
      <c r="K14" s="147"/>
      <c r="L14" s="128"/>
      <c r="N14" s="39" t="s">
        <v>129</v>
      </c>
      <c r="O14" s="142"/>
      <c r="P14" s="156"/>
      <c r="Q14" s="140">
        <f>O14-Commitment!N19</f>
        <v>0</v>
      </c>
      <c r="R14" s="32"/>
      <c r="S14" s="32"/>
    </row>
    <row r="15" spans="2:19" x14ac:dyDescent="0.35">
      <c r="B15" s="45" t="s">
        <v>170</v>
      </c>
      <c r="C15" s="1"/>
      <c r="E15" s="128">
        <f>C15-Commitment!C16</f>
        <v>0</v>
      </c>
      <c r="F15" s="51"/>
      <c r="G15" s="32"/>
      <c r="H15" s="30"/>
      <c r="I15" s="148" t="s">
        <v>104</v>
      </c>
      <c r="J15" s="133"/>
      <c r="K15" s="147"/>
      <c r="L15" s="128">
        <f>J15-Commitment!I42</f>
        <v>0</v>
      </c>
      <c r="N15" s="39" t="s">
        <v>130</v>
      </c>
      <c r="O15" s="142"/>
      <c r="P15" s="156"/>
      <c r="Q15" s="140">
        <f>O15-Commitment!N20</f>
        <v>0</v>
      </c>
      <c r="R15" s="32"/>
      <c r="S15" s="32"/>
    </row>
    <row r="16" spans="2:19" x14ac:dyDescent="0.35">
      <c r="B16" s="45" t="s">
        <v>172</v>
      </c>
      <c r="C16" s="1"/>
      <c r="E16" s="128">
        <f>C16-Commitment!C17</f>
        <v>0</v>
      </c>
      <c r="F16" s="29"/>
      <c r="G16" s="32"/>
      <c r="H16" s="30"/>
      <c r="I16" s="149"/>
      <c r="J16" s="150"/>
      <c r="K16" s="147"/>
      <c r="L16" s="128"/>
      <c r="N16" s="39" t="s">
        <v>62</v>
      </c>
      <c r="O16" s="142">
        <v>0</v>
      </c>
      <c r="P16" s="156"/>
      <c r="Q16" s="140">
        <f>O16-Commitment!N21</f>
        <v>0</v>
      </c>
      <c r="R16" s="32"/>
      <c r="S16" s="32"/>
    </row>
    <row r="17" spans="2:21" x14ac:dyDescent="0.35">
      <c r="B17" s="182" t="s">
        <v>178</v>
      </c>
      <c r="C17" s="1"/>
      <c r="E17" s="128">
        <f>C17-Commitment!C18</f>
        <v>0</v>
      </c>
      <c r="F17" s="29"/>
      <c r="G17" s="32"/>
      <c r="H17" s="30"/>
      <c r="I17" s="148" t="s">
        <v>105</v>
      </c>
      <c r="J17" s="134">
        <f>J10-J12-J14-J15</f>
        <v>0</v>
      </c>
      <c r="K17" s="151"/>
      <c r="L17" s="128"/>
      <c r="N17" s="39"/>
      <c r="O17" s="157"/>
      <c r="P17" s="156"/>
      <c r="Q17" s="140"/>
      <c r="R17" s="32"/>
      <c r="S17" s="32"/>
    </row>
    <row r="18" spans="2:21" x14ac:dyDescent="0.35">
      <c r="B18" s="48" t="s">
        <v>5</v>
      </c>
      <c r="C18" s="184">
        <f>SUM(C8:C17)</f>
        <v>0</v>
      </c>
      <c r="E18" s="128">
        <f>C18-Commitment!C19</f>
        <v>0</v>
      </c>
      <c r="F18" s="29"/>
      <c r="G18" s="32"/>
      <c r="H18" s="30"/>
      <c r="I18" s="152" t="s">
        <v>106</v>
      </c>
      <c r="J18" s="133"/>
      <c r="K18" s="147"/>
      <c r="L18" s="128"/>
      <c r="N18" s="39" t="s">
        <v>131</v>
      </c>
      <c r="O18" s="142"/>
      <c r="P18" s="156"/>
      <c r="Q18" s="140">
        <f>O18-Commitment!N30</f>
        <v>0</v>
      </c>
      <c r="R18" s="32"/>
      <c r="S18" s="32"/>
    </row>
    <row r="19" spans="2:21" x14ac:dyDescent="0.35">
      <c r="B19" s="471"/>
      <c r="C19" s="472"/>
      <c r="D19" s="472"/>
      <c r="E19" s="473"/>
      <c r="F19" s="29"/>
      <c r="G19" s="32"/>
      <c r="H19" s="30"/>
      <c r="I19" s="153" t="s">
        <v>107</v>
      </c>
      <c r="J19" s="135">
        <f>J17-J18</f>
        <v>0</v>
      </c>
      <c r="K19" s="147"/>
      <c r="L19" s="128">
        <f>J19-Commitment!I36</f>
        <v>0</v>
      </c>
      <c r="N19" s="39"/>
      <c r="O19" s="157"/>
      <c r="P19" s="156"/>
      <c r="Q19" s="140"/>
      <c r="R19" s="32"/>
      <c r="S19" s="32"/>
    </row>
    <row r="20" spans="2:21" x14ac:dyDescent="0.35">
      <c r="B20" s="474" t="s">
        <v>180</v>
      </c>
      <c r="C20" s="475"/>
      <c r="D20" s="475"/>
      <c r="E20" s="476"/>
      <c r="F20" s="29"/>
      <c r="G20" s="32"/>
      <c r="H20" s="30"/>
      <c r="I20" s="149"/>
      <c r="J20" s="150"/>
      <c r="K20" s="147"/>
      <c r="L20" s="128"/>
      <c r="N20" s="39" t="s">
        <v>132</v>
      </c>
      <c r="O20" s="157">
        <f>O12+O14+O15+O16+O18</f>
        <v>0</v>
      </c>
      <c r="P20" s="156"/>
      <c r="Q20" s="140"/>
      <c r="R20" s="32"/>
      <c r="S20" s="32"/>
    </row>
    <row r="21" spans="2:21" x14ac:dyDescent="0.35">
      <c r="B21" s="35" t="s">
        <v>165</v>
      </c>
      <c r="C21" s="1"/>
      <c r="D21" s="185"/>
      <c r="E21" s="128">
        <f>C21-Commitment!C22</f>
        <v>0</v>
      </c>
      <c r="F21" s="29"/>
      <c r="G21" s="32"/>
      <c r="H21" s="53" t="e">
        <f>PMT(J21/12,J23*12,-1)</f>
        <v>#NUM!</v>
      </c>
      <c r="I21" s="148" t="s">
        <v>108</v>
      </c>
      <c r="J21" s="117"/>
      <c r="K21" s="147"/>
      <c r="L21" s="128"/>
      <c r="N21" s="39" t="s">
        <v>133</v>
      </c>
      <c r="O21" s="157">
        <f>O9-O20</f>
        <v>0</v>
      </c>
      <c r="P21" s="156"/>
      <c r="Q21" s="140"/>
      <c r="R21" s="32"/>
      <c r="S21" s="32"/>
    </row>
    <row r="22" spans="2:21" x14ac:dyDescent="0.35">
      <c r="B22" s="35" t="s">
        <v>17</v>
      </c>
      <c r="C22" s="1"/>
      <c r="D22" s="185"/>
      <c r="E22" s="128">
        <f>C22-Commitment!C23</f>
        <v>0</v>
      </c>
      <c r="F22" s="29"/>
      <c r="G22" s="32"/>
      <c r="H22" s="53">
        <f>J22/12</f>
        <v>0</v>
      </c>
      <c r="I22" s="148" t="s">
        <v>109</v>
      </c>
      <c r="J22" s="117"/>
      <c r="K22" s="136"/>
      <c r="L22" s="128"/>
      <c r="N22" s="162" t="str">
        <f>IF(AND(O21&gt;-1,O21&lt;1),"","Error, Construction Period Sources/Uses Don't Balance!")</f>
        <v/>
      </c>
      <c r="O22" s="157"/>
      <c r="P22" s="156"/>
      <c r="Q22" s="140"/>
      <c r="R22" s="32"/>
      <c r="S22" s="32"/>
    </row>
    <row r="23" spans="2:21" x14ac:dyDescent="0.35">
      <c r="B23" s="35" t="s">
        <v>157</v>
      </c>
      <c r="C23" s="1"/>
      <c r="D23" s="185"/>
      <c r="E23" s="128">
        <f>C23-Commitment!C24</f>
        <v>0</v>
      </c>
      <c r="F23" s="29"/>
      <c r="G23" s="32"/>
      <c r="H23" s="53" t="e">
        <f>SUM(H21:H22)</f>
        <v>#NUM!</v>
      </c>
      <c r="I23" s="148" t="s">
        <v>110</v>
      </c>
      <c r="J23" s="118"/>
      <c r="K23" s="147"/>
      <c r="L23" s="128"/>
      <c r="N23" s="158" t="s">
        <v>144</v>
      </c>
      <c r="O23" s="156"/>
      <c r="P23" s="156"/>
      <c r="Q23" s="140"/>
      <c r="R23" s="32"/>
      <c r="S23" s="32"/>
    </row>
    <row r="24" spans="2:21" x14ac:dyDescent="0.35">
      <c r="B24" s="35" t="s">
        <v>166</v>
      </c>
      <c r="C24" s="1"/>
      <c r="D24" s="185"/>
      <c r="E24" s="128">
        <f>C24-Commitment!C25</f>
        <v>0</v>
      </c>
      <c r="F24" s="29"/>
      <c r="G24" s="32"/>
      <c r="H24" s="30"/>
      <c r="I24" s="148" t="s">
        <v>111</v>
      </c>
      <c r="J24" s="134" t="e">
        <f>J15*H21</f>
        <v>#NUM!</v>
      </c>
      <c r="K24" s="147"/>
      <c r="L24" s="128"/>
      <c r="N24" s="39" t="s">
        <v>142</v>
      </c>
      <c r="O24" s="157">
        <f>O11-O12</f>
        <v>0</v>
      </c>
      <c r="P24" s="156"/>
      <c r="Q24" s="140">
        <f>O24-Commitment!N27</f>
        <v>0</v>
      </c>
      <c r="R24" s="32"/>
      <c r="S24" s="32"/>
    </row>
    <row r="25" spans="2:21" x14ac:dyDescent="0.35">
      <c r="B25" s="186" t="s">
        <v>181</v>
      </c>
      <c r="C25" s="184">
        <f>SUM(C21:C24)</f>
        <v>0</v>
      </c>
      <c r="D25" s="185"/>
      <c r="E25" s="128">
        <f>C25-Commitment!C26</f>
        <v>0</v>
      </c>
      <c r="F25" s="29"/>
      <c r="G25" s="32"/>
      <c r="H25" s="30"/>
      <c r="I25" s="148" t="s">
        <v>112</v>
      </c>
      <c r="J25" s="134">
        <f>IF(ISBLANK(K22),H22*J15,K22)</f>
        <v>0</v>
      </c>
      <c r="K25" s="147"/>
      <c r="L25" s="131"/>
      <c r="N25" s="39" t="s">
        <v>136</v>
      </c>
      <c r="O25" s="157">
        <f>J19</f>
        <v>0</v>
      </c>
      <c r="P25" s="156"/>
      <c r="Q25" s="140">
        <f>O25-Commitment!N28</f>
        <v>0</v>
      </c>
      <c r="R25" s="32"/>
      <c r="S25" s="32"/>
      <c r="U25" s="121"/>
    </row>
    <row r="26" spans="2:21" x14ac:dyDescent="0.35">
      <c r="B26" s="471"/>
      <c r="C26" s="472"/>
      <c r="D26" s="472"/>
      <c r="E26" s="473"/>
      <c r="F26" s="29"/>
      <c r="G26" s="32"/>
      <c r="H26" s="30"/>
      <c r="I26" s="149"/>
      <c r="J26" s="150"/>
      <c r="K26" s="147"/>
      <c r="L26" s="131"/>
      <c r="N26" s="39" t="s">
        <v>137</v>
      </c>
      <c r="O26" s="157">
        <f>O18-O24-O25</f>
        <v>0</v>
      </c>
      <c r="P26" s="156"/>
      <c r="Q26" s="140">
        <f>O26-Commitment!N29</f>
        <v>0</v>
      </c>
      <c r="R26" s="32"/>
      <c r="S26" s="32"/>
    </row>
    <row r="27" spans="2:21" x14ac:dyDescent="0.35">
      <c r="B27" s="474" t="s">
        <v>182</v>
      </c>
      <c r="C27" s="475"/>
      <c r="D27" s="475"/>
      <c r="E27" s="476"/>
      <c r="F27" s="29"/>
      <c r="G27" s="32"/>
      <c r="H27" s="30"/>
      <c r="I27" s="35" t="s">
        <v>47</v>
      </c>
      <c r="J27" s="133">
        <v>2000</v>
      </c>
      <c r="K27" s="147"/>
      <c r="L27" s="128">
        <f>J27-Commitment!I23</f>
        <v>2000</v>
      </c>
      <c r="N27" s="33"/>
      <c r="O27" s="156"/>
      <c r="P27" s="156"/>
      <c r="Q27" s="140"/>
      <c r="R27" s="32"/>
      <c r="S27" s="32"/>
    </row>
    <row r="28" spans="2:21" x14ac:dyDescent="0.35">
      <c r="B28" s="35" t="s">
        <v>159</v>
      </c>
      <c r="C28" s="1"/>
      <c r="D28" s="185"/>
      <c r="E28" s="128">
        <f>C28-Commitment!C29</f>
        <v>0</v>
      </c>
      <c r="F28" s="64"/>
      <c r="G28" s="32"/>
      <c r="H28" s="30"/>
      <c r="I28" s="35" t="s">
        <v>46</v>
      </c>
      <c r="J28" s="133">
        <v>2000</v>
      </c>
      <c r="K28" s="147"/>
      <c r="L28" s="128">
        <f>J28-Commitment!I24</f>
        <v>2000</v>
      </c>
      <c r="N28" s="159" t="s">
        <v>145</v>
      </c>
      <c r="O28" s="156"/>
      <c r="P28" s="156"/>
      <c r="Q28" s="140"/>
      <c r="R28" s="32"/>
      <c r="S28" s="32"/>
    </row>
    <row r="29" spans="2:21" x14ac:dyDescent="0.35">
      <c r="B29" s="35" t="s">
        <v>162</v>
      </c>
      <c r="C29" s="1"/>
      <c r="D29" s="185"/>
      <c r="E29" s="128">
        <f>C29-Commitment!C30</f>
        <v>0</v>
      </c>
      <c r="F29" s="29"/>
      <c r="G29" s="32"/>
      <c r="H29" s="30"/>
      <c r="I29" s="35" t="s">
        <v>45</v>
      </c>
      <c r="J29" s="133"/>
      <c r="K29" s="147"/>
      <c r="L29" s="128">
        <f>J29-Commitment!I25</f>
        <v>0</v>
      </c>
      <c r="N29" s="39" t="s">
        <v>146</v>
      </c>
      <c r="O29" s="157">
        <f>O14</f>
        <v>0</v>
      </c>
      <c r="P29" s="156"/>
      <c r="Q29" s="140"/>
      <c r="R29" s="32"/>
      <c r="S29" s="32"/>
    </row>
    <row r="30" spans="2:21" x14ac:dyDescent="0.35">
      <c r="B30" s="35" t="s">
        <v>163</v>
      </c>
      <c r="C30" s="1"/>
      <c r="D30" s="185"/>
      <c r="E30" s="128">
        <f>C30-Commitment!C31</f>
        <v>0</v>
      </c>
      <c r="F30" s="29"/>
      <c r="G30" s="32"/>
      <c r="H30" s="30"/>
      <c r="I30" s="35" t="s">
        <v>51</v>
      </c>
      <c r="J30" s="134">
        <f>(J27+J28+J29)/12</f>
        <v>333.33333333333331</v>
      </c>
      <c r="K30" s="147"/>
      <c r="L30" s="128">
        <f>J30-Commitment!I26</f>
        <v>333.33333333333331</v>
      </c>
      <c r="N30" s="39" t="s">
        <v>147</v>
      </c>
      <c r="O30" s="157">
        <f>C63-D64</f>
        <v>0</v>
      </c>
      <c r="P30" s="156"/>
      <c r="Q30" s="140"/>
      <c r="R30" s="32"/>
      <c r="S30" s="32"/>
    </row>
    <row r="31" spans="2:21" x14ac:dyDescent="0.35">
      <c r="B31" s="48" t="s">
        <v>164</v>
      </c>
      <c r="C31" s="184">
        <f>SUM(C28:C30)</f>
        <v>0</v>
      </c>
      <c r="D31" s="185"/>
      <c r="E31" s="128">
        <f>C31-Commitment!C32</f>
        <v>0</v>
      </c>
      <c r="F31" s="66"/>
      <c r="G31" s="32"/>
      <c r="H31" s="30"/>
      <c r="I31" s="149"/>
      <c r="J31" s="150"/>
      <c r="K31" s="147"/>
      <c r="L31" s="131"/>
      <c r="N31" s="89" t="s">
        <v>148</v>
      </c>
      <c r="O31" s="160">
        <f>O29+O30</f>
        <v>0</v>
      </c>
      <c r="P31" s="161"/>
      <c r="Q31" s="168"/>
      <c r="R31" s="32"/>
      <c r="S31" s="32"/>
    </row>
    <row r="32" spans="2:21" x14ac:dyDescent="0.35">
      <c r="B32" s="471"/>
      <c r="C32" s="472"/>
      <c r="D32" s="472"/>
      <c r="E32" s="473"/>
      <c r="F32" s="29"/>
      <c r="G32" s="32"/>
      <c r="H32" s="30"/>
      <c r="I32" s="148" t="s">
        <v>117</v>
      </c>
      <c r="J32" s="134" t="e">
        <f>J24+J25+J30</f>
        <v>#NUM!</v>
      </c>
      <c r="K32" s="147"/>
      <c r="L32" s="131"/>
      <c r="P32" s="138"/>
      <c r="Q32" s="141"/>
      <c r="R32" s="32"/>
      <c r="S32" s="32"/>
    </row>
    <row r="33" spans="2:21" x14ac:dyDescent="0.35">
      <c r="B33" s="207" t="s">
        <v>84</v>
      </c>
      <c r="C33" s="208"/>
      <c r="D33" s="208"/>
      <c r="E33" s="210"/>
      <c r="F33" s="29"/>
      <c r="G33" s="32"/>
      <c r="H33" s="30"/>
      <c r="I33" s="149"/>
      <c r="J33" s="150"/>
      <c r="K33" s="147"/>
      <c r="L33" s="131"/>
      <c r="P33" s="141"/>
      <c r="Q33" s="141"/>
      <c r="R33" s="32"/>
      <c r="S33" s="32"/>
      <c r="U33" s="120"/>
    </row>
    <row r="34" spans="2:21" x14ac:dyDescent="0.35">
      <c r="B34" s="35" t="s">
        <v>19</v>
      </c>
      <c r="C34" s="1"/>
      <c r="D34" s="185"/>
      <c r="E34" s="128">
        <f>C34-Commitment!C35</f>
        <v>0</v>
      </c>
      <c r="F34" s="29"/>
      <c r="G34" s="32"/>
      <c r="H34" s="30"/>
      <c r="I34" s="148" t="s">
        <v>118</v>
      </c>
      <c r="J34" s="133"/>
      <c r="K34" s="147"/>
      <c r="L34" s="131"/>
      <c r="N34" s="50"/>
      <c r="O34" s="141"/>
      <c r="P34" s="141"/>
      <c r="Q34" s="141"/>
      <c r="R34" s="32"/>
      <c r="S34" s="32"/>
    </row>
    <row r="35" spans="2:21" x14ac:dyDescent="0.35">
      <c r="B35" s="42" t="s">
        <v>20</v>
      </c>
      <c r="C35" s="1"/>
      <c r="D35" s="185"/>
      <c r="E35" s="128">
        <f>C35-Commitment!C36</f>
        <v>0</v>
      </c>
      <c r="F35" s="70"/>
      <c r="G35" s="32"/>
      <c r="H35" s="30"/>
      <c r="I35" s="148" t="s">
        <v>119</v>
      </c>
      <c r="J35" s="133"/>
      <c r="K35" s="147"/>
      <c r="L35" s="131"/>
      <c r="O35" s="138"/>
      <c r="P35" s="141"/>
      <c r="Q35" s="141"/>
      <c r="R35" s="32"/>
      <c r="S35" s="32"/>
    </row>
    <row r="36" spans="2:21" x14ac:dyDescent="0.35">
      <c r="B36" s="42" t="s">
        <v>21</v>
      </c>
      <c r="C36" s="1"/>
      <c r="D36" s="185"/>
      <c r="E36" s="128">
        <f>C36-Commitment!C37</f>
        <v>0</v>
      </c>
      <c r="F36" s="72"/>
      <c r="G36" s="32"/>
      <c r="H36" s="30"/>
      <c r="I36" s="149"/>
      <c r="J36" s="150"/>
      <c r="K36" s="147"/>
      <c r="L36" s="131"/>
      <c r="O36" s="138"/>
      <c r="P36" s="141"/>
      <c r="Q36" s="141"/>
      <c r="R36" s="32"/>
      <c r="S36" s="32"/>
    </row>
    <row r="37" spans="2:21" x14ac:dyDescent="0.35">
      <c r="B37" s="42" t="s">
        <v>22</v>
      </c>
      <c r="C37" s="1"/>
      <c r="D37" s="185"/>
      <c r="E37" s="128">
        <f>C37-Commitment!C38</f>
        <v>0</v>
      </c>
      <c r="F37" s="66"/>
      <c r="G37" s="32"/>
      <c r="H37" s="21"/>
      <c r="I37" s="148" t="s">
        <v>124</v>
      </c>
      <c r="J37" s="119" t="e">
        <f>J32/(J34/12)</f>
        <v>#NUM!</v>
      </c>
      <c r="K37" s="147"/>
      <c r="L37" s="131"/>
      <c r="O37" s="138"/>
      <c r="P37" s="141"/>
      <c r="Q37" s="141"/>
      <c r="R37" s="32"/>
      <c r="S37" s="32"/>
    </row>
    <row r="38" spans="2:21" x14ac:dyDescent="0.35">
      <c r="B38" s="42" t="s">
        <v>23</v>
      </c>
      <c r="C38" s="1"/>
      <c r="D38" s="185"/>
      <c r="E38" s="128">
        <f>C38-Commitment!C39</f>
        <v>0</v>
      </c>
      <c r="F38" s="66"/>
      <c r="G38" s="32"/>
      <c r="H38" s="21"/>
      <c r="I38" s="148" t="e">
        <f>IF(J38&gt;43%,"Total Debt Ratio EXCEEDS 41% Cap!","Total Debt Ratio")</f>
        <v>#NUM!</v>
      </c>
      <c r="J38" s="119" t="e">
        <f>(J35+J32)/(J34/12)</f>
        <v>#NUM!</v>
      </c>
      <c r="K38" s="147"/>
      <c r="L38" s="131"/>
      <c r="O38" s="138"/>
      <c r="P38" s="141"/>
      <c r="Q38" s="141"/>
      <c r="R38" s="32"/>
      <c r="S38" s="32"/>
    </row>
    <row r="39" spans="2:21" x14ac:dyDescent="0.35">
      <c r="B39" s="42" t="s">
        <v>89</v>
      </c>
      <c r="C39" s="1"/>
      <c r="D39" s="185"/>
      <c r="E39" s="128">
        <f>C39-Commitment!C40</f>
        <v>0</v>
      </c>
      <c r="F39" s="66"/>
      <c r="G39" s="32"/>
      <c r="H39" s="30"/>
      <c r="I39" s="148" t="s">
        <v>120</v>
      </c>
      <c r="J39" s="119" t="e">
        <f>J15/J7</f>
        <v>#DIV/0!</v>
      </c>
      <c r="K39" s="147"/>
      <c r="L39" s="131"/>
      <c r="O39" s="138"/>
      <c r="P39" s="141"/>
      <c r="Q39" s="141"/>
      <c r="R39" s="32"/>
      <c r="S39" s="32"/>
    </row>
    <row r="40" spans="2:21" x14ac:dyDescent="0.35">
      <c r="B40" s="42" t="s">
        <v>24</v>
      </c>
      <c r="C40" s="1"/>
      <c r="D40" s="185"/>
      <c r="E40" s="128">
        <f>C40-Commitment!C41</f>
        <v>0</v>
      </c>
      <c r="F40" s="66"/>
      <c r="G40" s="32"/>
      <c r="H40" s="30"/>
      <c r="I40" s="148" t="s">
        <v>125</v>
      </c>
      <c r="J40" s="134">
        <f>J12+K13</f>
        <v>0</v>
      </c>
      <c r="K40" s="122" t="e">
        <f>J40/C3</f>
        <v>#DIV/0!</v>
      </c>
      <c r="L40" s="166"/>
      <c r="O40" s="138"/>
      <c r="P40" s="141"/>
      <c r="Q40" s="141"/>
      <c r="R40" s="32"/>
      <c r="S40" s="32"/>
    </row>
    <row r="41" spans="2:21" x14ac:dyDescent="0.35">
      <c r="B41" s="42" t="s">
        <v>169</v>
      </c>
      <c r="C41" s="1"/>
      <c r="D41" s="185"/>
      <c r="E41" s="128">
        <f>C41-Commitment!C42</f>
        <v>0</v>
      </c>
      <c r="F41" s="29"/>
      <c r="G41" s="32"/>
      <c r="H41" s="30"/>
      <c r="I41" s="149"/>
      <c r="J41" s="116"/>
      <c r="K41" s="147"/>
      <c r="L41" s="131"/>
      <c r="O41" s="138"/>
      <c r="P41" s="141"/>
      <c r="Q41" s="141"/>
      <c r="R41" s="32"/>
      <c r="S41" s="32"/>
    </row>
    <row r="42" spans="2:21" x14ac:dyDescent="0.35">
      <c r="B42" s="48" t="s">
        <v>25</v>
      </c>
      <c r="C42" s="187">
        <f>SUM(C34:C41)</f>
        <v>0</v>
      </c>
      <c r="D42" s="185"/>
      <c r="E42" s="128">
        <f>C42-Commitment!C42</f>
        <v>0</v>
      </c>
      <c r="F42" s="29"/>
      <c r="G42" s="32"/>
      <c r="H42" s="30"/>
      <c r="I42" s="148" t="s">
        <v>121</v>
      </c>
      <c r="J42" s="133"/>
      <c r="K42" s="147"/>
      <c r="L42" s="131"/>
      <c r="O42" s="138"/>
      <c r="P42" s="141"/>
      <c r="Q42" s="141"/>
      <c r="R42" s="32"/>
      <c r="S42" s="32"/>
    </row>
    <row r="43" spans="2:21" x14ac:dyDescent="0.35">
      <c r="B43" s="205"/>
      <c r="C43" s="205"/>
      <c r="D43" s="205"/>
      <c r="E43" s="205"/>
      <c r="F43" s="29"/>
      <c r="G43" s="32"/>
      <c r="H43" s="21"/>
      <c r="I43" s="148" t="s">
        <v>122</v>
      </c>
      <c r="J43" s="134">
        <f>J12</f>
        <v>0</v>
      </c>
      <c r="K43" s="147"/>
      <c r="L43" s="131"/>
      <c r="P43" s="32"/>
      <c r="Q43" s="32"/>
      <c r="R43" s="32"/>
      <c r="S43" s="32"/>
    </row>
    <row r="44" spans="2:21" x14ac:dyDescent="0.35">
      <c r="B44" s="207" t="s">
        <v>83</v>
      </c>
      <c r="C44" s="208"/>
      <c r="D44" s="208"/>
      <c r="E44" s="210"/>
      <c r="F44" s="29"/>
      <c r="G44" s="32"/>
      <c r="H44" s="30"/>
      <c r="I44" s="148" t="s">
        <v>123</v>
      </c>
      <c r="J44" s="134">
        <f>J42-J43</f>
        <v>0</v>
      </c>
      <c r="K44" s="147"/>
      <c r="L44" s="131"/>
      <c r="P44" s="32"/>
      <c r="Q44" s="32"/>
      <c r="R44" s="32"/>
      <c r="S44" s="32"/>
    </row>
    <row r="45" spans="2:21" x14ac:dyDescent="0.35">
      <c r="B45" s="35" t="s">
        <v>6</v>
      </c>
      <c r="C45" s="8"/>
      <c r="D45" s="21"/>
      <c r="E45" s="128">
        <f>C45-Commitment!C46</f>
        <v>0</v>
      </c>
      <c r="F45" s="80"/>
      <c r="G45" s="32"/>
      <c r="H45" s="30"/>
      <c r="I45" s="154" t="s">
        <v>126</v>
      </c>
      <c r="J45" s="123" t="e">
        <f>J44/J32</f>
        <v>#NUM!</v>
      </c>
      <c r="K45" s="155"/>
      <c r="L45" s="167"/>
      <c r="P45" s="32"/>
      <c r="Q45" s="32"/>
      <c r="R45" s="32"/>
      <c r="S45" s="32"/>
    </row>
    <row r="46" spans="2:21" x14ac:dyDescent="0.35">
      <c r="B46" s="42" t="s">
        <v>7</v>
      </c>
      <c r="C46" s="1"/>
      <c r="E46" s="128">
        <f>C46-Commitment!C47</f>
        <v>0</v>
      </c>
      <c r="F46" s="29"/>
      <c r="G46" s="32"/>
      <c r="H46" s="30"/>
      <c r="I46" s="30"/>
      <c r="J46" s="32"/>
      <c r="P46" s="32"/>
      <c r="Q46" s="32"/>
      <c r="R46" s="32"/>
      <c r="S46" s="32"/>
    </row>
    <row r="47" spans="2:21" x14ac:dyDescent="0.35">
      <c r="B47" s="48" t="s">
        <v>8</v>
      </c>
      <c r="C47" s="184">
        <f>SUM(C45:C46)</f>
        <v>0</v>
      </c>
      <c r="E47" s="128">
        <f>C47-Commitment!C48</f>
        <v>0</v>
      </c>
      <c r="F47" s="29"/>
      <c r="G47" s="32"/>
      <c r="H47" s="30"/>
      <c r="I47" s="30"/>
      <c r="J47" s="32"/>
      <c r="P47" s="32"/>
      <c r="Q47" s="32"/>
      <c r="R47" s="32"/>
      <c r="S47" s="32"/>
    </row>
    <row r="48" spans="2:21" x14ac:dyDescent="0.35">
      <c r="B48" s="205"/>
      <c r="C48" s="205"/>
      <c r="D48" s="205"/>
      <c r="E48" s="205"/>
      <c r="F48" s="85"/>
      <c r="G48" s="32"/>
      <c r="H48" s="30"/>
      <c r="I48" s="30"/>
      <c r="J48" s="32"/>
      <c r="P48" s="32"/>
      <c r="Q48" s="32"/>
      <c r="R48" s="32"/>
      <c r="S48" s="32"/>
    </row>
    <row r="49" spans="2:19" x14ac:dyDescent="0.35">
      <c r="B49" s="207" t="s">
        <v>82</v>
      </c>
      <c r="C49" s="208"/>
      <c r="D49" s="208"/>
      <c r="E49" s="210"/>
      <c r="F49" s="85"/>
      <c r="G49" s="32"/>
      <c r="H49" s="30"/>
      <c r="I49" s="30"/>
      <c r="J49" s="32"/>
      <c r="P49" s="32"/>
      <c r="Q49" s="32"/>
      <c r="R49" s="32"/>
      <c r="S49" s="32"/>
    </row>
    <row r="50" spans="2:19" x14ac:dyDescent="0.35">
      <c r="B50" s="35" t="s">
        <v>9</v>
      </c>
      <c r="C50" s="2"/>
      <c r="E50" s="128">
        <f>C50-Commitment!C51</f>
        <v>0</v>
      </c>
      <c r="F50" s="85"/>
      <c r="G50" s="32"/>
      <c r="H50" s="30"/>
      <c r="I50" s="30"/>
      <c r="J50" s="32"/>
      <c r="P50" s="32"/>
      <c r="Q50" s="32"/>
      <c r="R50" s="32"/>
      <c r="S50" s="32"/>
    </row>
    <row r="51" spans="2:19" x14ac:dyDescent="0.35">
      <c r="B51" s="35" t="s">
        <v>10</v>
      </c>
      <c r="C51" s="2"/>
      <c r="E51" s="128">
        <f>C51-Commitment!C52</f>
        <v>0</v>
      </c>
      <c r="F51" s="29"/>
      <c r="G51" s="32"/>
      <c r="H51" s="30"/>
      <c r="I51" s="30"/>
      <c r="J51" s="32"/>
      <c r="P51" s="32"/>
      <c r="Q51" s="32"/>
      <c r="R51" s="32"/>
      <c r="S51" s="32"/>
    </row>
    <row r="52" spans="2:19" x14ac:dyDescent="0.35">
      <c r="B52" s="42" t="s">
        <v>11</v>
      </c>
      <c r="C52" s="2"/>
      <c r="E52" s="128">
        <f>C52-Commitment!C53</f>
        <v>0</v>
      </c>
      <c r="F52" s="29"/>
      <c r="G52" s="32"/>
      <c r="H52" s="30"/>
      <c r="I52" s="30"/>
      <c r="J52" s="32"/>
      <c r="P52" s="32"/>
      <c r="Q52" s="32"/>
      <c r="R52" s="32"/>
      <c r="S52" s="32"/>
    </row>
    <row r="53" spans="2:19" x14ac:dyDescent="0.35">
      <c r="B53" s="42" t="s">
        <v>12</v>
      </c>
      <c r="C53" s="2"/>
      <c r="E53" s="128">
        <f>C53-Commitment!C54</f>
        <v>0</v>
      </c>
      <c r="F53" s="29"/>
      <c r="G53" s="32"/>
      <c r="H53" s="30"/>
      <c r="I53" s="30"/>
      <c r="J53" s="32"/>
      <c r="P53" s="32"/>
      <c r="Q53" s="32"/>
      <c r="R53" s="32"/>
      <c r="S53" s="32"/>
    </row>
    <row r="54" spans="2:19" x14ac:dyDescent="0.35">
      <c r="B54" s="35" t="s">
        <v>13</v>
      </c>
      <c r="C54" s="2"/>
      <c r="E54" s="128">
        <f>C54-Commitment!C55</f>
        <v>0</v>
      </c>
      <c r="F54" s="29"/>
      <c r="G54" s="32"/>
      <c r="H54" s="30"/>
      <c r="I54" s="30"/>
      <c r="J54" s="32"/>
      <c r="P54" s="32"/>
      <c r="Q54" s="32"/>
      <c r="R54" s="32"/>
      <c r="S54" s="32"/>
    </row>
    <row r="55" spans="2:19" x14ac:dyDescent="0.35">
      <c r="B55" s="35" t="s">
        <v>14</v>
      </c>
      <c r="C55" s="2"/>
      <c r="E55" s="128">
        <f>C55-Commitment!C56</f>
        <v>0</v>
      </c>
      <c r="F55" s="29"/>
      <c r="G55" s="32"/>
      <c r="H55" s="30"/>
      <c r="I55" s="30"/>
      <c r="J55" s="32"/>
      <c r="P55" s="32"/>
      <c r="Q55" s="32"/>
      <c r="R55" s="32"/>
      <c r="S55" s="32"/>
    </row>
    <row r="56" spans="2:19" x14ac:dyDescent="0.35">
      <c r="B56" s="35" t="s">
        <v>15</v>
      </c>
      <c r="C56" s="2"/>
      <c r="E56" s="128">
        <f>C56-Commitment!C57</f>
        <v>0</v>
      </c>
      <c r="F56" s="61"/>
      <c r="G56" s="32"/>
      <c r="H56" s="30"/>
      <c r="I56" s="30"/>
      <c r="J56" s="32"/>
      <c r="P56" s="32"/>
      <c r="Q56" s="32"/>
      <c r="R56" s="32"/>
      <c r="S56" s="32"/>
    </row>
    <row r="57" spans="2:19" x14ac:dyDescent="0.35">
      <c r="B57" s="37" t="s">
        <v>77</v>
      </c>
      <c r="C57" s="2"/>
      <c r="E57" s="128">
        <f>C57-Commitment!C58</f>
        <v>0</v>
      </c>
      <c r="F57" s="61"/>
      <c r="G57" s="32"/>
      <c r="H57" s="30"/>
      <c r="I57" s="30"/>
      <c r="J57" s="32"/>
      <c r="P57" s="32"/>
      <c r="Q57" s="32"/>
      <c r="R57" s="32"/>
      <c r="S57" s="32"/>
    </row>
    <row r="58" spans="2:19" x14ac:dyDescent="0.35">
      <c r="B58" s="48" t="s">
        <v>16</v>
      </c>
      <c r="C58" s="63">
        <f>SUM(C50:C57)</f>
        <v>0</v>
      </c>
      <c r="E58" s="128">
        <f>C58-Commitment!C60</f>
        <v>0</v>
      </c>
      <c r="F58" s="29"/>
      <c r="G58" s="32"/>
      <c r="H58" s="30"/>
      <c r="I58" s="30"/>
      <c r="J58" s="32"/>
      <c r="P58" s="32"/>
      <c r="Q58" s="32"/>
      <c r="R58" s="32"/>
      <c r="S58" s="32"/>
    </row>
    <row r="59" spans="2:19" x14ac:dyDescent="0.35">
      <c r="B59" s="205"/>
      <c r="C59" s="205"/>
      <c r="D59" s="205"/>
      <c r="E59" s="205"/>
      <c r="F59" s="25"/>
      <c r="G59" s="32"/>
      <c r="H59" s="32"/>
      <c r="I59" s="30"/>
      <c r="J59" s="32"/>
      <c r="P59" s="32"/>
      <c r="Q59" s="32"/>
      <c r="R59" s="32"/>
      <c r="S59" s="32"/>
    </row>
    <row r="60" spans="2:19" x14ac:dyDescent="0.35">
      <c r="B60" s="207" t="s">
        <v>26</v>
      </c>
      <c r="C60" s="208"/>
      <c r="D60" s="208"/>
      <c r="E60" s="210"/>
      <c r="F60" s="19"/>
      <c r="G60" s="32"/>
      <c r="H60" s="32"/>
      <c r="N60" s="32"/>
      <c r="O60" s="32"/>
      <c r="P60" s="32"/>
      <c r="Q60" s="32"/>
      <c r="R60" s="32"/>
      <c r="S60" s="32"/>
    </row>
    <row r="61" spans="2:19" x14ac:dyDescent="0.35">
      <c r="B61" s="35" t="s">
        <v>27</v>
      </c>
      <c r="C61" s="78">
        <f>C18+C47+C42+C31+C25+C58</f>
        <v>0</v>
      </c>
      <c r="E61" s="128"/>
      <c r="F61" s="19"/>
      <c r="G61" s="32"/>
      <c r="H61" s="32"/>
      <c r="N61" s="32"/>
      <c r="O61" s="32"/>
      <c r="P61" s="32"/>
      <c r="Q61" s="32"/>
      <c r="R61" s="32"/>
      <c r="S61" s="32"/>
    </row>
    <row r="62" spans="2:19" x14ac:dyDescent="0.35">
      <c r="B62" s="35" t="s">
        <v>28</v>
      </c>
      <c r="C62" s="78">
        <f>C61*D62</f>
        <v>0</v>
      </c>
      <c r="D62" s="3"/>
      <c r="E62" s="128"/>
      <c r="F62" s="19"/>
      <c r="G62" s="32"/>
      <c r="H62" s="32"/>
      <c r="N62" s="32"/>
      <c r="O62" s="32"/>
      <c r="P62" s="32"/>
      <c r="Q62" s="32"/>
      <c r="R62" s="32"/>
      <c r="S62" s="32"/>
    </row>
    <row r="63" spans="2:19" x14ac:dyDescent="0.35">
      <c r="B63" s="35" t="s">
        <v>29</v>
      </c>
      <c r="C63" s="1"/>
      <c r="D63" s="124">
        <f>C63-Commitment!C64</f>
        <v>0</v>
      </c>
      <c r="E63" s="128"/>
      <c r="N63" s="32"/>
      <c r="O63" s="32"/>
      <c r="P63" s="32"/>
      <c r="Q63" s="32"/>
      <c r="R63" s="32"/>
      <c r="S63" s="32"/>
    </row>
    <row r="64" spans="2:19" x14ac:dyDescent="0.35">
      <c r="B64" s="37" t="s">
        <v>69</v>
      </c>
      <c r="C64" s="21"/>
      <c r="D64" s="2"/>
      <c r="E64" s="129"/>
      <c r="N64" s="32"/>
      <c r="O64" s="32"/>
      <c r="P64" s="32"/>
      <c r="Q64" s="32"/>
      <c r="R64" s="32"/>
      <c r="S64" s="32"/>
    </row>
    <row r="65" spans="2:19" x14ac:dyDescent="0.35">
      <c r="B65" s="48" t="s">
        <v>70</v>
      </c>
      <c r="C65" s="184">
        <f>C63</f>
        <v>0</v>
      </c>
      <c r="D65" s="29"/>
      <c r="E65" s="130"/>
      <c r="N65" s="32"/>
      <c r="O65" s="32"/>
      <c r="P65" s="32"/>
      <c r="Q65" s="32"/>
      <c r="R65" s="32"/>
      <c r="S65" s="32"/>
    </row>
    <row r="66" spans="2:19" x14ac:dyDescent="0.35">
      <c r="B66" s="205"/>
      <c r="C66" s="205"/>
      <c r="D66" s="205"/>
      <c r="E66" s="205"/>
      <c r="N66" s="32"/>
      <c r="O66" s="32"/>
      <c r="P66" s="32"/>
      <c r="Q66" s="32"/>
      <c r="R66" s="32"/>
      <c r="S66" s="32"/>
    </row>
    <row r="67" spans="2:19" x14ac:dyDescent="0.35">
      <c r="B67" s="207" t="s">
        <v>30</v>
      </c>
      <c r="C67" s="208"/>
      <c r="D67" s="208"/>
      <c r="E67" s="210"/>
      <c r="N67" s="32"/>
      <c r="O67" s="32"/>
      <c r="P67" s="32"/>
      <c r="Q67" s="32"/>
      <c r="R67" s="32"/>
      <c r="S67" s="32"/>
    </row>
    <row r="68" spans="2:19" x14ac:dyDescent="0.35">
      <c r="B68" s="35" t="s">
        <v>31</v>
      </c>
      <c r="C68" s="163"/>
      <c r="E68" s="128">
        <f>C68-Commitment!C69</f>
        <v>0</v>
      </c>
      <c r="N68" s="32"/>
      <c r="O68" s="32"/>
      <c r="P68" s="32"/>
      <c r="Q68" s="32"/>
      <c r="R68" s="32"/>
      <c r="S68" s="32"/>
    </row>
    <row r="69" spans="2:19" x14ac:dyDescent="0.35">
      <c r="B69" s="35" t="s">
        <v>30</v>
      </c>
      <c r="C69" s="163"/>
      <c r="E69" s="128">
        <f>C69-Commitment!C70</f>
        <v>0</v>
      </c>
      <c r="N69" s="32"/>
      <c r="O69" s="32"/>
      <c r="P69" s="32"/>
      <c r="Q69" s="32"/>
      <c r="R69" s="32"/>
      <c r="S69" s="32"/>
    </row>
    <row r="70" spans="2:19" x14ac:dyDescent="0.35">
      <c r="B70" s="42" t="s">
        <v>32</v>
      </c>
      <c r="C70" s="163"/>
      <c r="E70" s="128">
        <f>C70-Commitment!C71</f>
        <v>0</v>
      </c>
      <c r="N70" s="32"/>
      <c r="O70" s="32"/>
      <c r="P70" s="32"/>
      <c r="Q70" s="32"/>
      <c r="R70" s="32"/>
      <c r="S70" s="32"/>
    </row>
    <row r="71" spans="2:19" x14ac:dyDescent="0.35">
      <c r="B71" s="42" t="s">
        <v>150</v>
      </c>
      <c r="C71" s="163"/>
      <c r="E71" s="190"/>
      <c r="N71" s="32"/>
      <c r="O71" s="32"/>
      <c r="P71" s="32"/>
      <c r="Q71" s="32"/>
      <c r="R71" s="32"/>
      <c r="S71" s="32"/>
    </row>
    <row r="72" spans="2:19" x14ac:dyDescent="0.35">
      <c r="B72" s="42" t="s">
        <v>149</v>
      </c>
      <c r="C72" s="163"/>
      <c r="E72" s="190"/>
      <c r="N72" s="32"/>
      <c r="O72" s="32"/>
      <c r="P72" s="32"/>
      <c r="Q72" s="32"/>
      <c r="R72" s="32"/>
      <c r="S72" s="32"/>
    </row>
    <row r="73" spans="2:19" x14ac:dyDescent="0.35">
      <c r="B73" s="143" t="s">
        <v>127</v>
      </c>
      <c r="C73" s="163"/>
      <c r="E73" s="128">
        <f>C73-Commitment!C72</f>
        <v>0</v>
      </c>
      <c r="N73" s="32"/>
      <c r="O73" s="32"/>
      <c r="P73" s="32"/>
      <c r="Q73" s="32"/>
      <c r="R73" s="32"/>
      <c r="S73" s="32"/>
    </row>
    <row r="74" spans="2:19" x14ac:dyDescent="0.35">
      <c r="B74" s="48" t="s">
        <v>33</v>
      </c>
      <c r="C74" s="184">
        <f>SUM(C68:C73)</f>
        <v>0</v>
      </c>
      <c r="E74" s="128">
        <f>C74-Commitment!C73</f>
        <v>0</v>
      </c>
      <c r="N74" s="32"/>
      <c r="O74" s="32"/>
      <c r="P74" s="32"/>
      <c r="Q74" s="32"/>
      <c r="R74" s="32"/>
      <c r="S74" s="32"/>
    </row>
    <row r="75" spans="2:19" x14ac:dyDescent="0.35">
      <c r="B75" s="477"/>
      <c r="C75" s="478"/>
      <c r="D75" s="478"/>
      <c r="E75" s="479"/>
      <c r="N75" s="32"/>
      <c r="O75" s="32"/>
      <c r="P75" s="32"/>
      <c r="Q75" s="32"/>
      <c r="R75" s="32"/>
      <c r="S75" s="32"/>
    </row>
    <row r="76" spans="2:19" x14ac:dyDescent="0.35">
      <c r="B76" s="76" t="s">
        <v>86</v>
      </c>
      <c r="C76" s="63">
        <f>C18+C25+C31+C42+C47+C58+C65+C74</f>
        <v>0</v>
      </c>
      <c r="E76" s="128">
        <f>C76-Commitment!C75</f>
        <v>0</v>
      </c>
      <c r="N76" s="32"/>
      <c r="O76" s="32"/>
      <c r="P76" s="32"/>
      <c r="Q76" s="32"/>
      <c r="R76" s="32"/>
      <c r="S76" s="32"/>
    </row>
    <row r="77" spans="2:19" x14ac:dyDescent="0.35">
      <c r="B77" s="89" t="s">
        <v>88</v>
      </c>
      <c r="C77" s="63">
        <f>C76-C3</f>
        <v>0</v>
      </c>
      <c r="D77" s="90"/>
      <c r="E77" s="126">
        <f>C77-Commitment!C76</f>
        <v>0</v>
      </c>
      <c r="N77" s="32"/>
      <c r="O77" s="32"/>
      <c r="P77" s="32"/>
      <c r="Q77" s="32"/>
      <c r="R77" s="32"/>
      <c r="S77" s="32"/>
    </row>
    <row r="78" spans="2:19" x14ac:dyDescent="0.35">
      <c r="D78" s="19"/>
      <c r="N78" s="32"/>
      <c r="O78" s="32"/>
      <c r="P78" s="32"/>
      <c r="Q78" s="32"/>
      <c r="R78" s="32"/>
      <c r="S78" s="32"/>
    </row>
    <row r="79" spans="2:19" x14ac:dyDescent="0.35">
      <c r="B79" s="42"/>
      <c r="D79" s="81" t="e">
        <f>IF(#REF!&gt;0.5*C63,"More than 50% of fee paid prior to closing, confirm w/PJ.","")</f>
        <v>#REF!</v>
      </c>
      <c r="N79" s="32"/>
      <c r="O79" s="32"/>
      <c r="P79" s="32"/>
      <c r="Q79" s="32"/>
      <c r="R79" s="32"/>
      <c r="S79" s="32"/>
    </row>
    <row r="80" spans="2:19" x14ac:dyDescent="0.35">
      <c r="B80" s="92"/>
      <c r="D80" s="19"/>
      <c r="N80" s="32"/>
      <c r="O80" s="32"/>
      <c r="P80" s="32"/>
      <c r="Q80" s="32"/>
      <c r="R80" s="32"/>
      <c r="S80" s="32"/>
    </row>
    <row r="81" spans="2:19" x14ac:dyDescent="0.35">
      <c r="B81" s="93"/>
      <c r="D81" s="92"/>
      <c r="N81" s="32"/>
      <c r="O81" s="32"/>
      <c r="P81" s="32"/>
      <c r="Q81" s="32"/>
      <c r="R81" s="32"/>
      <c r="S81" s="32"/>
    </row>
    <row r="82" spans="2:19" x14ac:dyDescent="0.35">
      <c r="B82" s="19"/>
      <c r="D82" s="92"/>
      <c r="N82" s="32"/>
      <c r="O82" s="32"/>
      <c r="P82" s="32"/>
      <c r="Q82" s="32"/>
      <c r="R82" s="32"/>
      <c r="S82" s="32"/>
    </row>
    <row r="83" spans="2:19" x14ac:dyDescent="0.35">
      <c r="B83" s="93"/>
      <c r="D83" s="19"/>
      <c r="N83" s="32"/>
      <c r="O83" s="32"/>
      <c r="P83" s="32"/>
      <c r="Q83" s="32"/>
      <c r="R83" s="32"/>
      <c r="S83" s="32"/>
    </row>
    <row r="84" spans="2:19" x14ac:dyDescent="0.35">
      <c r="B84" s="92"/>
      <c r="D84" s="19"/>
      <c r="N84" s="32"/>
      <c r="O84" s="32"/>
      <c r="P84" s="32"/>
      <c r="Q84" s="32"/>
      <c r="R84" s="32"/>
      <c r="S84" s="32"/>
    </row>
    <row r="85" spans="2:19" x14ac:dyDescent="0.35">
      <c r="B85" s="92"/>
      <c r="D85" s="19"/>
      <c r="N85" s="32"/>
      <c r="O85" s="32"/>
      <c r="P85" s="32"/>
      <c r="Q85" s="32"/>
      <c r="R85" s="32"/>
      <c r="S85" s="32"/>
    </row>
    <row r="86" spans="2:19" x14ac:dyDescent="0.35">
      <c r="B86" s="19"/>
      <c r="D86" s="19"/>
      <c r="N86" s="32"/>
      <c r="O86" s="32"/>
      <c r="P86" s="32"/>
      <c r="Q86" s="32"/>
      <c r="R86" s="32"/>
      <c r="S86" s="32"/>
    </row>
    <row r="87" spans="2:19" x14ac:dyDescent="0.35">
      <c r="B87" s="19"/>
      <c r="N87" s="32"/>
      <c r="O87" s="32"/>
      <c r="P87" s="32"/>
      <c r="Q87" s="32"/>
      <c r="R87" s="32"/>
      <c r="S87" s="32"/>
    </row>
    <row r="88" spans="2:19" x14ac:dyDescent="0.35">
      <c r="B88" s="93"/>
      <c r="N88" s="32"/>
      <c r="O88" s="32"/>
      <c r="P88" s="32"/>
      <c r="Q88" s="32"/>
      <c r="R88" s="32"/>
      <c r="S88" s="32"/>
    </row>
    <row r="89" spans="2:19" x14ac:dyDescent="0.35">
      <c r="N89" s="32"/>
      <c r="O89" s="32"/>
      <c r="P89" s="32"/>
      <c r="Q89" s="32"/>
      <c r="R89" s="32"/>
      <c r="S89" s="32"/>
    </row>
    <row r="90" spans="2:19" x14ac:dyDescent="0.35">
      <c r="N90" s="32"/>
      <c r="O90" s="32"/>
      <c r="P90" s="32"/>
      <c r="Q90" s="32"/>
      <c r="R90" s="32"/>
      <c r="S90" s="32"/>
    </row>
    <row r="91" spans="2:19" x14ac:dyDescent="0.35">
      <c r="N91" s="32"/>
      <c r="O91" s="32"/>
      <c r="P91" s="32"/>
      <c r="Q91" s="32"/>
      <c r="R91" s="32"/>
      <c r="S91" s="32"/>
    </row>
    <row r="92" spans="2:19" x14ac:dyDescent="0.35">
      <c r="N92" s="32"/>
      <c r="O92" s="32"/>
      <c r="P92" s="32"/>
      <c r="Q92" s="32"/>
      <c r="R92" s="32"/>
      <c r="S92" s="32"/>
    </row>
    <row r="93" spans="2:19" x14ac:dyDescent="0.35">
      <c r="N93" s="32"/>
      <c r="O93" s="32"/>
      <c r="P93" s="32"/>
      <c r="Q93" s="32"/>
      <c r="R93" s="32"/>
      <c r="S93" s="32"/>
    </row>
    <row r="94" spans="2:19" x14ac:dyDescent="0.35">
      <c r="N94" s="32"/>
      <c r="O94" s="32"/>
      <c r="P94" s="32"/>
      <c r="Q94" s="32"/>
      <c r="R94" s="32"/>
      <c r="S94" s="32"/>
    </row>
    <row r="95" spans="2:19" x14ac:dyDescent="0.35">
      <c r="N95" s="32"/>
      <c r="O95" s="32"/>
      <c r="P95" s="32"/>
      <c r="Q95" s="32"/>
      <c r="R95" s="32"/>
      <c r="S95" s="32"/>
    </row>
    <row r="96" spans="2:19" x14ac:dyDescent="0.35">
      <c r="N96" s="32"/>
      <c r="O96" s="32"/>
      <c r="P96" s="32"/>
      <c r="Q96" s="32"/>
      <c r="R96" s="32"/>
      <c r="S96" s="32"/>
    </row>
    <row r="97" spans="14:19" x14ac:dyDescent="0.35">
      <c r="N97" s="32"/>
      <c r="O97" s="32"/>
      <c r="P97" s="32"/>
      <c r="Q97" s="32"/>
      <c r="R97" s="32"/>
      <c r="S97" s="32"/>
    </row>
    <row r="98" spans="14:19" x14ac:dyDescent="0.35">
      <c r="N98" s="32"/>
      <c r="O98" s="32"/>
      <c r="P98" s="32"/>
      <c r="Q98" s="32"/>
      <c r="R98" s="32"/>
      <c r="S98" s="32"/>
    </row>
    <row r="99" spans="14:19" x14ac:dyDescent="0.35">
      <c r="N99" s="32"/>
      <c r="O99" s="32"/>
      <c r="P99" s="32"/>
      <c r="Q99" s="32"/>
      <c r="R99" s="32"/>
      <c r="S99" s="32"/>
    </row>
    <row r="100" spans="14:19" x14ac:dyDescent="0.35">
      <c r="N100" s="32"/>
      <c r="O100" s="32"/>
      <c r="P100" s="32"/>
      <c r="Q100" s="32"/>
      <c r="R100" s="32"/>
      <c r="S100" s="32"/>
    </row>
    <row r="101" spans="14:19" x14ac:dyDescent="0.35">
      <c r="N101" s="32"/>
      <c r="O101" s="32"/>
      <c r="P101" s="32"/>
      <c r="Q101" s="32"/>
      <c r="R101" s="32"/>
      <c r="S101" s="32"/>
    </row>
  </sheetData>
  <sheetProtection algorithmName="SHA-512" hashValue="OU2zbTY/QzrIEiUk7iEdsuf7qIz3RCj5CkLQXDTPSdYtLbm2xeNwVITsRNz64nffttBjQFN3dRP2E2VYd1ilfA==" saltValue="3B3zdCBgN9hBehdWzUB+KA==" spinCount="100000" sheet="1" objects="1" scenarios="1"/>
  <mergeCells count="16">
    <mergeCell ref="B75:E75"/>
    <mergeCell ref="B33:E33"/>
    <mergeCell ref="B44:E44"/>
    <mergeCell ref="B49:E49"/>
    <mergeCell ref="B67:E67"/>
    <mergeCell ref="B60:E60"/>
    <mergeCell ref="B43:E43"/>
    <mergeCell ref="B48:E48"/>
    <mergeCell ref="B59:E59"/>
    <mergeCell ref="B66:E66"/>
    <mergeCell ref="B32:E32"/>
    <mergeCell ref="B19:E19"/>
    <mergeCell ref="B7:E7"/>
    <mergeCell ref="B26:E26"/>
    <mergeCell ref="B20:E20"/>
    <mergeCell ref="B27:E27"/>
  </mergeCells>
  <conditionalFormatting sqref="J37">
    <cfRule type="expression" dxfId="5" priority="4">
      <formula>#REF!="Housing Ratio"</formula>
    </cfRule>
  </conditionalFormatting>
  <conditionalFormatting sqref="I38:J38">
    <cfRule type="expression" dxfId="4" priority="13">
      <formula>#REF!&gt;43%</formula>
    </cfRule>
  </conditionalFormatting>
  <pageMargins left="0.25" right="0.25" top="0.75" bottom="0.75" header="0.3" footer="0.3"/>
  <pageSetup scale="61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9345D-EE84-4C7D-9020-DDFAA6890F9C}">
  <dimension ref="C3:E63"/>
  <sheetViews>
    <sheetView workbookViewId="0"/>
  </sheetViews>
  <sheetFormatPr defaultRowHeight="14.5" x14ac:dyDescent="0.35"/>
  <cols>
    <col min="3" max="3" width="53" style="21" bestFit="1" customWidth="1"/>
    <col min="4" max="4" width="11.1796875" style="10" bestFit="1" customWidth="1"/>
  </cols>
  <sheetData>
    <row r="3" spans="3:5" ht="15" thickBot="1" x14ac:dyDescent="0.4"/>
    <row r="4" spans="3:5" x14ac:dyDescent="0.35">
      <c r="C4" s="99" t="s">
        <v>97</v>
      </c>
      <c r="D4" s="104">
        <v>155000</v>
      </c>
    </row>
    <row r="5" spans="3:5" x14ac:dyDescent="0.35">
      <c r="C5" s="98" t="s">
        <v>98</v>
      </c>
      <c r="D5" s="105">
        <v>4840.5200000000004</v>
      </c>
    </row>
    <row r="6" spans="3:5" x14ac:dyDescent="0.35">
      <c r="C6" s="98" t="s">
        <v>99</v>
      </c>
      <c r="D6" s="105">
        <v>7.9</v>
      </c>
    </row>
    <row r="7" spans="3:5" x14ac:dyDescent="0.35">
      <c r="C7" s="98" t="s">
        <v>100</v>
      </c>
      <c r="D7" s="106">
        <f>D4+D5+D6</f>
        <v>159848.41999999998</v>
      </c>
    </row>
    <row r="8" spans="3:5" x14ac:dyDescent="0.35">
      <c r="C8" s="100"/>
      <c r="D8" s="95"/>
    </row>
    <row r="9" spans="3:5" x14ac:dyDescent="0.35">
      <c r="C9" s="98" t="s">
        <v>101</v>
      </c>
      <c r="D9" s="105">
        <v>1000</v>
      </c>
    </row>
    <row r="10" spans="3:5" x14ac:dyDescent="0.35">
      <c r="C10" s="98" t="s">
        <v>102</v>
      </c>
      <c r="D10" s="95"/>
      <c r="E10" s="94"/>
    </row>
    <row r="11" spans="3:5" x14ac:dyDescent="0.35">
      <c r="C11" s="98" t="s">
        <v>103</v>
      </c>
      <c r="D11" s="105">
        <f>822+190.62</f>
        <v>1012.62</v>
      </c>
    </row>
    <row r="12" spans="3:5" x14ac:dyDescent="0.35">
      <c r="C12" s="98" t="s">
        <v>104</v>
      </c>
      <c r="D12" s="107">
        <v>108527</v>
      </c>
    </row>
    <row r="13" spans="3:5" x14ac:dyDescent="0.35">
      <c r="C13" s="100"/>
      <c r="D13" s="95"/>
    </row>
    <row r="14" spans="3:5" x14ac:dyDescent="0.35">
      <c r="C14" s="98" t="s">
        <v>105</v>
      </c>
      <c r="D14" s="108">
        <f>D7-D9-D11-D12</f>
        <v>49308.799999999988</v>
      </c>
    </row>
    <row r="15" spans="3:5" x14ac:dyDescent="0.35">
      <c r="C15" s="101" t="s">
        <v>106</v>
      </c>
      <c r="D15" s="105">
        <v>9300</v>
      </c>
    </row>
    <row r="16" spans="3:5" x14ac:dyDescent="0.35">
      <c r="C16" s="102" t="s">
        <v>107</v>
      </c>
      <c r="D16" s="109">
        <f>D14-D15</f>
        <v>40008.799999999988</v>
      </c>
    </row>
    <row r="17" spans="3:5" x14ac:dyDescent="0.35">
      <c r="C17" s="100"/>
      <c r="D17" s="95"/>
    </row>
    <row r="18" spans="3:5" x14ac:dyDescent="0.35">
      <c r="C18" s="98" t="s">
        <v>108</v>
      </c>
      <c r="D18" s="110">
        <v>0.04</v>
      </c>
    </row>
    <row r="19" spans="3:5" x14ac:dyDescent="0.35">
      <c r="C19" s="98" t="s">
        <v>109</v>
      </c>
      <c r="D19" s="110"/>
      <c r="E19" s="96"/>
    </row>
    <row r="20" spans="3:5" x14ac:dyDescent="0.35">
      <c r="C20" s="98" t="s">
        <v>110</v>
      </c>
      <c r="D20" s="111">
        <v>30</v>
      </c>
    </row>
    <row r="21" spans="3:5" x14ac:dyDescent="0.35">
      <c r="C21" s="98" t="s">
        <v>111</v>
      </c>
      <c r="D21" s="112">
        <f>D12*A17</f>
        <v>0</v>
      </c>
    </row>
    <row r="22" spans="3:5" x14ac:dyDescent="0.35">
      <c r="C22" s="98" t="s">
        <v>112</v>
      </c>
      <c r="D22" s="112">
        <f>IF(ISBLANK(E19),A18*D12,E19)</f>
        <v>0</v>
      </c>
    </row>
    <row r="23" spans="3:5" x14ac:dyDescent="0.35">
      <c r="C23" s="100"/>
      <c r="D23" s="95"/>
    </row>
    <row r="24" spans="3:5" x14ac:dyDescent="0.35">
      <c r="C24" s="98" t="s">
        <v>113</v>
      </c>
      <c r="D24" s="105">
        <v>3026</v>
      </c>
    </row>
    <row r="25" spans="3:5" x14ac:dyDescent="0.35">
      <c r="C25" s="98" t="s">
        <v>114</v>
      </c>
      <c r="D25" s="105">
        <v>959</v>
      </c>
    </row>
    <row r="26" spans="3:5" x14ac:dyDescent="0.35">
      <c r="C26" s="98" t="s">
        <v>115</v>
      </c>
      <c r="D26" s="105"/>
    </row>
    <row r="27" spans="3:5" x14ac:dyDescent="0.35">
      <c r="C27" s="98" t="s">
        <v>116</v>
      </c>
      <c r="D27" s="112">
        <f>(D24+D25+D26)/12</f>
        <v>332.08333333333331</v>
      </c>
    </row>
    <row r="28" spans="3:5" x14ac:dyDescent="0.35">
      <c r="C28" s="100"/>
      <c r="D28" s="95"/>
    </row>
    <row r="29" spans="3:5" x14ac:dyDescent="0.35">
      <c r="C29" s="98" t="s">
        <v>117</v>
      </c>
      <c r="D29" s="112">
        <f>D21+D22+D27</f>
        <v>332.08333333333331</v>
      </c>
    </row>
    <row r="30" spans="3:5" x14ac:dyDescent="0.35">
      <c r="C30" s="100"/>
      <c r="D30" s="95"/>
    </row>
    <row r="31" spans="3:5" x14ac:dyDescent="0.35">
      <c r="C31" s="98" t="s">
        <v>118</v>
      </c>
      <c r="D31" s="107">
        <v>40809</v>
      </c>
    </row>
    <row r="32" spans="3:5" x14ac:dyDescent="0.35">
      <c r="C32" s="98" t="s">
        <v>119</v>
      </c>
      <c r="D32" s="105">
        <v>584</v>
      </c>
    </row>
    <row r="33" spans="3:4" x14ac:dyDescent="0.35">
      <c r="C33" s="100"/>
      <c r="D33" s="95"/>
    </row>
    <row r="34" spans="3:4" x14ac:dyDescent="0.35">
      <c r="C34" s="103" t="str">
        <f>IF(AND(D34&lt;26%,D36&lt;95%),"Housing ratio BELOW 26% minimum!",IF(D34&gt;32%,"Housing ration EXCEEDS 32% maximum!","Housing Ratio"))</f>
        <v>Housing ratio BELOW 26% minimum!</v>
      </c>
      <c r="D34" s="113">
        <f>D29/(D31/12)</f>
        <v>9.7650028180058315E-2</v>
      </c>
    </row>
    <row r="35" spans="3:4" x14ac:dyDescent="0.35">
      <c r="C35" s="98" t="str">
        <f>IF(D35&gt;43%,"Total Debt Ratio EXCEEDS 43% Cap!","Total Debt Ratio")</f>
        <v>Total Debt Ratio</v>
      </c>
      <c r="D35" s="113">
        <f>(D32+D29)/(D31/12)</f>
        <v>0.26937685314513954</v>
      </c>
    </row>
    <row r="36" spans="3:4" x14ac:dyDescent="0.35">
      <c r="C36" s="98" t="s">
        <v>120</v>
      </c>
      <c r="D36" s="113">
        <f>D12/D4</f>
        <v>0.70017419354838706</v>
      </c>
    </row>
    <row r="37" spans="3:4" x14ac:dyDescent="0.35">
      <c r="C37" s="98" t="str">
        <f>IF(D37&lt;1000,"Buyer's cash investment BELOW $1,000 minimum!","Buyer's cash investment")</f>
        <v>Buyer's cash investment</v>
      </c>
      <c r="D37" s="108">
        <f>D9+E10</f>
        <v>1000</v>
      </c>
    </row>
    <row r="38" spans="3:4" x14ac:dyDescent="0.35">
      <c r="C38" s="100"/>
      <c r="D38" s="97"/>
    </row>
    <row r="39" spans="3:4" x14ac:dyDescent="0.35">
      <c r="C39" s="98" t="s">
        <v>121</v>
      </c>
      <c r="D39" s="114">
        <v>5491</v>
      </c>
    </row>
    <row r="40" spans="3:4" x14ac:dyDescent="0.35">
      <c r="C40" s="98" t="s">
        <v>122</v>
      </c>
      <c r="D40" s="108">
        <f>D9</f>
        <v>1000</v>
      </c>
    </row>
    <row r="41" spans="3:4" x14ac:dyDescent="0.35">
      <c r="C41" s="98" t="s">
        <v>123</v>
      </c>
      <c r="D41" s="108">
        <f>D39-D40</f>
        <v>4491</v>
      </c>
    </row>
    <row r="42" spans="3:4" ht="15" thickBot="1" x14ac:dyDescent="0.4">
      <c r="C42" s="98" t="str">
        <f>IF(D42&lt;2,"Remaining Assets LESS than 2 months housing pmt!","Remaining Assets/Monthly ")</f>
        <v xml:space="preserve">Remaining Assets/Monthly </v>
      </c>
      <c r="D42" s="115">
        <f>D41/D29</f>
        <v>13.523713927227103</v>
      </c>
    </row>
    <row r="43" spans="3:4" x14ac:dyDescent="0.35">
      <c r="C43" s="30"/>
      <c r="D43" s="32"/>
    </row>
    <row r="44" spans="3:4" x14ac:dyDescent="0.35">
      <c r="C44" s="30"/>
      <c r="D44" s="32"/>
    </row>
    <row r="45" spans="3:4" x14ac:dyDescent="0.35">
      <c r="C45" s="30"/>
      <c r="D45" s="32"/>
    </row>
    <row r="46" spans="3:4" x14ac:dyDescent="0.35">
      <c r="C46" s="30"/>
      <c r="D46" s="32"/>
    </row>
    <row r="47" spans="3:4" x14ac:dyDescent="0.35">
      <c r="C47" s="30"/>
      <c r="D47" s="32"/>
    </row>
    <row r="48" spans="3:4" x14ac:dyDescent="0.35">
      <c r="C48" s="30"/>
      <c r="D48" s="32"/>
    </row>
    <row r="49" spans="3:4" x14ac:dyDescent="0.35">
      <c r="C49" s="30"/>
      <c r="D49" s="32"/>
    </row>
    <row r="50" spans="3:4" x14ac:dyDescent="0.35">
      <c r="C50" s="30"/>
      <c r="D50" s="32"/>
    </row>
    <row r="51" spans="3:4" x14ac:dyDescent="0.35">
      <c r="C51" s="30"/>
      <c r="D51" s="32"/>
    </row>
    <row r="52" spans="3:4" x14ac:dyDescent="0.35">
      <c r="C52" s="30"/>
      <c r="D52" s="32"/>
    </row>
    <row r="53" spans="3:4" x14ac:dyDescent="0.35">
      <c r="C53" s="30"/>
      <c r="D53" s="32"/>
    </row>
    <row r="54" spans="3:4" x14ac:dyDescent="0.35">
      <c r="C54" s="30"/>
      <c r="D54" s="32"/>
    </row>
    <row r="55" spans="3:4" x14ac:dyDescent="0.35">
      <c r="C55" s="30"/>
      <c r="D55" s="32"/>
    </row>
    <row r="56" spans="3:4" x14ac:dyDescent="0.35">
      <c r="C56" s="30"/>
      <c r="D56" s="32"/>
    </row>
    <row r="57" spans="3:4" x14ac:dyDescent="0.35">
      <c r="C57" s="30"/>
      <c r="D57" s="32"/>
    </row>
    <row r="58" spans="3:4" x14ac:dyDescent="0.35">
      <c r="C58" s="30"/>
      <c r="D58" s="32"/>
    </row>
    <row r="59" spans="3:4" x14ac:dyDescent="0.35">
      <c r="C59" s="30"/>
      <c r="D59" s="32"/>
    </row>
    <row r="60" spans="3:4" x14ac:dyDescent="0.35">
      <c r="C60" s="30"/>
      <c r="D60" s="32"/>
    </row>
    <row r="61" spans="3:4" x14ac:dyDescent="0.35">
      <c r="C61" s="30"/>
      <c r="D61" s="32"/>
    </row>
    <row r="62" spans="3:4" x14ac:dyDescent="0.35">
      <c r="C62" s="30"/>
      <c r="D62" s="32"/>
    </row>
    <row r="63" spans="3:4" x14ac:dyDescent="0.35">
      <c r="C63" s="30"/>
      <c r="D63" s="32"/>
    </row>
  </sheetData>
  <conditionalFormatting sqref="C35:D35">
    <cfRule type="expression" dxfId="3" priority="4">
      <formula>$C$35&gt;43%</formula>
    </cfRule>
  </conditionalFormatting>
  <conditionalFormatting sqref="C37:D37">
    <cfRule type="expression" dxfId="2" priority="3">
      <formula>$C$37&lt;1000</formula>
    </cfRule>
  </conditionalFormatting>
  <conditionalFormatting sqref="C42:D42">
    <cfRule type="expression" dxfId="1" priority="2">
      <formula>$C$42&lt;2</formula>
    </cfRule>
  </conditionalFormatting>
  <conditionalFormatting sqref="C34:D34">
    <cfRule type="expression" dxfId="0" priority="12">
      <formula>#REF!="Housing Ratio"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1548C0DFC6A04CA5CB27982DFD8AB6" ma:contentTypeVersion="15" ma:contentTypeDescription="Create a new document." ma:contentTypeScope="" ma:versionID="8bfafc65ad1ee061588be456e11898ef">
  <xsd:schema xmlns:xsd="http://www.w3.org/2001/XMLSchema" xmlns:xs="http://www.w3.org/2001/XMLSchema" xmlns:p="http://schemas.microsoft.com/office/2006/metadata/properties" xmlns:ns3="e2ffe4c6-224e-4526-ac36-a35983d01ded" xmlns:ns4="abab31e9-7142-434c-a7f8-ffb1dae4926b" targetNamespace="http://schemas.microsoft.com/office/2006/metadata/properties" ma:root="true" ma:fieldsID="1f60a5f94b5c6f85f25c3b97e1803aac" ns3:_="" ns4:_="">
    <xsd:import namespace="e2ffe4c6-224e-4526-ac36-a35983d01ded"/>
    <xsd:import namespace="abab31e9-7142-434c-a7f8-ffb1dae492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fe4c6-224e-4526-ac36-a35983d01d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b31e9-7142-434c-a7f8-ffb1dae492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00A953-E7F3-456A-AB27-6D21FF73D2FD}">
  <ds:schemaRefs>
    <ds:schemaRef ds:uri="http://schemas.openxmlformats.org/package/2006/metadata/core-properties"/>
    <ds:schemaRef ds:uri="e2ffe4c6-224e-4526-ac36-a35983d01ded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abab31e9-7142-434c-a7f8-ffb1dae4926b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C666A77-D420-4479-9261-105DFBCB94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6BA878-A0D2-4936-9611-C389C519B4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ffe4c6-224e-4526-ac36-a35983d01ded"/>
    <ds:schemaRef ds:uri="abab31e9-7142-434c-a7f8-ffb1dae492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Commitment</vt:lpstr>
      <vt:lpstr>Financial Resources </vt:lpstr>
      <vt:lpstr>Closing</vt:lpstr>
      <vt:lpstr>Sheet2</vt:lpstr>
      <vt:lpstr>Closing!Print_Area</vt:lpstr>
      <vt:lpstr>Commitment!Print_Area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Lathom</dc:creator>
  <cp:lastModifiedBy>Spergel, Samantha</cp:lastModifiedBy>
  <cp:lastPrinted>2019-12-20T19:55:56Z</cp:lastPrinted>
  <dcterms:created xsi:type="dcterms:W3CDTF">2019-12-12T16:17:11Z</dcterms:created>
  <dcterms:modified xsi:type="dcterms:W3CDTF">2021-02-11T20:55:05Z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0x010100591548C0DFC6A04CA5CB27982DFD8AB6</vt:lpwstr>
  </property>
</Properties>
</file>