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19-088 EBT-FSSA ISDH\RFP and Attachment\"/>
    </mc:Choice>
  </mc:AlternateContent>
  <bookViews>
    <workbookView xWindow="-120" yWindow="-120" windowWidth="20736" windowHeight="11160"/>
  </bookViews>
  <sheets>
    <sheet name="Title" sheetId="1" r:id="rId1"/>
    <sheet name="Instructions" sheetId="2" r:id="rId2"/>
    <sheet name="Scope B - SNAP&amp;TANF (Base)" sheetId="10" r:id="rId3"/>
    <sheet name="Scope B - SNAP&amp;TANF (Opt.)" sheetId="3" r:id="rId4"/>
    <sheet name="Scope B - Cost Summary" sheetId="6" r:id="rId5"/>
    <sheet name=" Scope C - WIC (Base)" sheetId="4" r:id="rId6"/>
    <sheet name="Scope C - WIC (Opt.)" sheetId="11" r:id="rId7"/>
    <sheet name="Scope C - Cost Summary" sheetId="7" r:id="rId8"/>
    <sheet name="Scope D - CCDF&amp;Pre-K (Base)" sheetId="12" r:id="rId9"/>
    <sheet name="Scope D - CCDF&amp;Pre-K (Opt.)" sheetId="5" r:id="rId10"/>
    <sheet name="Scope D - Cost Summary" sheetId="8" r:id="rId11"/>
    <sheet name="Multi-Scope Savings (Base)" sheetId="9" r:id="rId12"/>
    <sheet name="Multi-Scope Savings (Opt.)" sheetId="13" r:id="rId1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8" l="1"/>
  <c r="E50" i="8"/>
  <c r="E49" i="8"/>
  <c r="E46" i="8"/>
  <c r="E45" i="8"/>
  <c r="E44" i="8"/>
  <c r="E42" i="8"/>
  <c r="E41" i="8"/>
  <c r="E24" i="8"/>
  <c r="E23" i="8"/>
  <c r="E22" i="8"/>
  <c r="E21" i="8"/>
  <c r="E20" i="8"/>
  <c r="E19" i="8"/>
  <c r="E18" i="8"/>
  <c r="E17" i="8"/>
  <c r="E14" i="8"/>
  <c r="F58" i="7" l="1"/>
  <c r="F31" i="7" l="1"/>
  <c r="F65" i="7" l="1"/>
  <c r="F69" i="6"/>
  <c r="E40" i="7" l="1"/>
  <c r="E14" i="7"/>
  <c r="E15" i="7"/>
  <c r="E16" i="7"/>
  <c r="E17" i="7"/>
  <c r="E18" i="7"/>
  <c r="E19" i="7"/>
  <c r="E20" i="7"/>
  <c r="E21" i="7"/>
  <c r="E22" i="7"/>
  <c r="E23" i="7"/>
  <c r="E24" i="7"/>
  <c r="E13" i="7"/>
  <c r="E41" i="7"/>
  <c r="E42" i="7"/>
  <c r="E43" i="7"/>
  <c r="E44" i="7"/>
  <c r="E45" i="7"/>
  <c r="E46" i="7"/>
  <c r="E47" i="7"/>
  <c r="E48" i="7"/>
  <c r="E49" i="7"/>
  <c r="E50" i="7"/>
  <c r="E51" i="7"/>
  <c r="Q15" i="13"/>
  <c r="Q16" i="13" s="1"/>
  <c r="P15" i="13"/>
  <c r="J19" i="13"/>
  <c r="J20" i="13" s="1"/>
  <c r="J21" i="13" s="1"/>
  <c r="J22" i="13" s="1"/>
  <c r="J23" i="13" s="1"/>
  <c r="J24" i="13" s="1"/>
  <c r="J25" i="13" s="1"/>
  <c r="J18" i="13"/>
  <c r="I18" i="13"/>
  <c r="I19" i="13" s="1"/>
  <c r="I20" i="13" s="1"/>
  <c r="I21" i="13" s="1"/>
  <c r="I22" i="13" s="1"/>
  <c r="I23" i="13" s="1"/>
  <c r="I24" i="13" s="1"/>
  <c r="C33" i="13"/>
  <c r="C34" i="13" s="1"/>
  <c r="B33" i="13"/>
  <c r="C34" i="9"/>
  <c r="C35" i="9" s="1"/>
  <c r="C33" i="9"/>
  <c r="B34" i="9" s="1"/>
  <c r="B33" i="9"/>
  <c r="Q15" i="9"/>
  <c r="Q16" i="9" s="1"/>
  <c r="P15" i="9"/>
  <c r="J19" i="9"/>
  <c r="J20" i="9" s="1"/>
  <c r="J21" i="9" s="1"/>
  <c r="J22" i="9" s="1"/>
  <c r="J23" i="9" s="1"/>
  <c r="J24" i="9" s="1"/>
  <c r="J25" i="9" s="1"/>
  <c r="J18" i="9"/>
  <c r="I18" i="9"/>
  <c r="I19" i="9" s="1"/>
  <c r="I20" i="9" s="1"/>
  <c r="I21" i="9" s="1"/>
  <c r="I22" i="9" s="1"/>
  <c r="I23" i="9" s="1"/>
  <c r="I24" i="9" s="1"/>
  <c r="C17" i="11"/>
  <c r="C18" i="11" s="1"/>
  <c r="B17" i="11"/>
  <c r="C17" i="4"/>
  <c r="B18" i="4" s="1"/>
  <c r="B17" i="4"/>
  <c r="I18" i="10"/>
  <c r="I19" i="10" s="1"/>
  <c r="I17" i="10"/>
  <c r="H18" i="10" s="1"/>
  <c r="H17" i="10"/>
  <c r="F20" i="10"/>
  <c r="F21" i="10" s="1"/>
  <c r="F22" i="10" s="1"/>
  <c r="F23" i="10" s="1"/>
  <c r="F24" i="10" s="1"/>
  <c r="F25" i="10" s="1"/>
  <c r="F26" i="10" s="1"/>
  <c r="F27" i="10" s="1"/>
  <c r="E20" i="10"/>
  <c r="E21" i="10" s="1"/>
  <c r="E22" i="10" s="1"/>
  <c r="E23" i="10" s="1"/>
  <c r="E24" i="10" s="1"/>
  <c r="E25" i="10" s="1"/>
  <c r="E26" i="10" s="1"/>
  <c r="P17" i="13" l="1"/>
  <c r="Q17" i="13"/>
  <c r="P16" i="13"/>
  <c r="B35" i="13"/>
  <c r="C35" i="13"/>
  <c r="B34" i="13"/>
  <c r="B36" i="9"/>
  <c r="C36" i="9"/>
  <c r="B35" i="9"/>
  <c r="P17" i="9"/>
  <c r="Q17" i="9"/>
  <c r="P16" i="9"/>
  <c r="B19" i="11"/>
  <c r="C19" i="11"/>
  <c r="B18" i="11"/>
  <c r="C18" i="4"/>
  <c r="H20" i="10"/>
  <c r="I20" i="10"/>
  <c r="H19" i="10"/>
  <c r="Q18" i="13" l="1"/>
  <c r="P18" i="13"/>
  <c r="C36" i="13"/>
  <c r="B36" i="13"/>
  <c r="C37" i="9"/>
  <c r="B37" i="9"/>
  <c r="Q18" i="9"/>
  <c r="P18" i="9"/>
  <c r="C20" i="11"/>
  <c r="B20" i="11"/>
  <c r="B19" i="4"/>
  <c r="C19" i="4"/>
  <c r="I21" i="10"/>
  <c r="H21" i="10"/>
  <c r="P19" i="13" l="1"/>
  <c r="Q19" i="13"/>
  <c r="B37" i="13"/>
  <c r="C37" i="13"/>
  <c r="B38" i="9"/>
  <c r="C38" i="9"/>
  <c r="P19" i="9"/>
  <c r="Q19" i="9"/>
  <c r="B21" i="11"/>
  <c r="C21" i="11"/>
  <c r="B20" i="4"/>
  <c r="C20" i="4"/>
  <c r="H22" i="10"/>
  <c r="I22" i="10"/>
  <c r="Q20" i="13" l="1"/>
  <c r="P20" i="13"/>
  <c r="C38" i="13"/>
  <c r="B38" i="13"/>
  <c r="C39" i="9"/>
  <c r="B39" i="9"/>
  <c r="Q20" i="9"/>
  <c r="P20" i="9"/>
  <c r="C22" i="11"/>
  <c r="B22" i="11"/>
  <c r="B21" i="4"/>
  <c r="C21" i="4"/>
  <c r="I23" i="10"/>
  <c r="H23" i="10"/>
  <c r="P21" i="13" l="1"/>
  <c r="Q21" i="13"/>
  <c r="B39" i="13"/>
  <c r="C39" i="13"/>
  <c r="B40" i="9"/>
  <c r="C40" i="9"/>
  <c r="P21" i="9"/>
  <c r="Q21" i="9"/>
  <c r="B23" i="11"/>
  <c r="C23" i="11"/>
  <c r="B22" i="4"/>
  <c r="C22" i="4"/>
  <c r="H24" i="10"/>
  <c r="I24" i="10"/>
  <c r="Q22" i="13" l="1"/>
  <c r="P22" i="13"/>
  <c r="C40" i="13"/>
  <c r="B40" i="13"/>
  <c r="C41" i="9"/>
  <c r="B41" i="9"/>
  <c r="Q22" i="9"/>
  <c r="P22" i="9"/>
  <c r="C24" i="11"/>
  <c r="B24" i="11"/>
  <c r="B23" i="4"/>
  <c r="C23" i="4"/>
  <c r="I25" i="10"/>
  <c r="H25" i="10"/>
  <c r="P23" i="13" l="1"/>
  <c r="Q23" i="13"/>
  <c r="B41" i="13"/>
  <c r="C41" i="13"/>
  <c r="B42" i="9"/>
  <c r="C42" i="9"/>
  <c r="C43" i="9" s="1"/>
  <c r="P23" i="9"/>
  <c r="Q23" i="9"/>
  <c r="B25" i="11"/>
  <c r="C25" i="11"/>
  <c r="B24" i="4"/>
  <c r="C24" i="4"/>
  <c r="H26" i="10"/>
  <c r="I26" i="10"/>
  <c r="I27" i="10" s="1"/>
  <c r="Q24" i="13" l="1"/>
  <c r="Q25" i="13" s="1"/>
  <c r="P24" i="13"/>
  <c r="C42" i="13"/>
  <c r="C43" i="13" s="1"/>
  <c r="B42" i="13"/>
  <c r="Q24" i="9"/>
  <c r="Q25" i="9" s="1"/>
  <c r="P24" i="9"/>
  <c r="C26" i="11"/>
  <c r="C27" i="11" s="1"/>
  <c r="B26" i="11"/>
  <c r="B25" i="4"/>
  <c r="C25" i="4"/>
  <c r="C26" i="4" l="1"/>
  <c r="C27" i="4" s="1"/>
  <c r="B26" i="4"/>
  <c r="F20" i="3" l="1"/>
  <c r="F21" i="3" s="1"/>
  <c r="F22" i="3" s="1"/>
  <c r="F23" i="3" s="1"/>
  <c r="F24" i="3" s="1"/>
  <c r="F25" i="3" s="1"/>
  <c r="F26" i="3" s="1"/>
  <c r="F27" i="3" s="1"/>
  <c r="E20" i="3"/>
  <c r="E21" i="3" s="1"/>
  <c r="E22" i="3" s="1"/>
  <c r="E23" i="3" s="1"/>
  <c r="E24" i="3" s="1"/>
  <c r="E25" i="3" s="1"/>
  <c r="E26" i="3" s="1"/>
  <c r="I17" i="3"/>
  <c r="I18" i="3" s="1"/>
  <c r="H17" i="3"/>
  <c r="H19" i="3" l="1"/>
  <c r="I19" i="3"/>
  <c r="H18" i="3"/>
  <c r="I20" i="3" l="1"/>
  <c r="H20" i="3"/>
  <c r="H21" i="3" l="1"/>
  <c r="I21" i="3"/>
  <c r="I22" i="3" l="1"/>
  <c r="H22" i="3"/>
  <c r="H23" i="3" l="1"/>
  <c r="I23" i="3"/>
  <c r="I24" i="3" l="1"/>
  <c r="H24" i="3"/>
  <c r="H25" i="3" l="1"/>
  <c r="I25" i="3"/>
  <c r="I26" i="3" l="1"/>
  <c r="I27" i="3" s="1"/>
  <c r="H26" i="3"/>
  <c r="F63" i="6" l="1"/>
  <c r="F33" i="6" l="1"/>
  <c r="H45" i="6" l="1"/>
  <c r="H44" i="6"/>
  <c r="H48" i="6"/>
  <c r="H52" i="6"/>
  <c r="E44" i="6"/>
  <c r="E45" i="6"/>
  <c r="E46" i="6"/>
  <c r="E47" i="6"/>
  <c r="E48" i="6"/>
  <c r="E49" i="6"/>
  <c r="E50" i="6"/>
  <c r="E51" i="6"/>
  <c r="E52" i="6"/>
  <c r="E53" i="6"/>
  <c r="E54" i="6"/>
  <c r="E43" i="6"/>
  <c r="E15" i="6"/>
  <c r="E16" i="6"/>
  <c r="E17" i="6"/>
  <c r="E18" i="6"/>
  <c r="E19" i="6"/>
  <c r="E20" i="6"/>
  <c r="E21" i="6"/>
  <c r="E22" i="6"/>
  <c r="E23" i="6"/>
  <c r="E24" i="6"/>
  <c r="E14" i="6"/>
  <c r="E13" i="6"/>
  <c r="H43" i="6" l="1"/>
  <c r="H51" i="6"/>
  <c r="H47" i="6"/>
  <c r="H54" i="6"/>
  <c r="H50" i="6"/>
  <c r="H46" i="6"/>
  <c r="H53" i="6"/>
  <c r="H49" i="6"/>
  <c r="E60" i="6" l="1"/>
  <c r="E30" i="6"/>
  <c r="E56" i="7"/>
  <c r="E29" i="8"/>
  <c r="E56" i="8"/>
  <c r="E48" i="8"/>
  <c r="F48" i="8" s="1"/>
  <c r="E47" i="8"/>
  <c r="F45" i="8"/>
  <c r="F44" i="8"/>
  <c r="E43" i="8"/>
  <c r="F43" i="8" s="1"/>
  <c r="F42" i="8"/>
  <c r="E40" i="8"/>
  <c r="E16" i="8"/>
  <c r="E15" i="8"/>
  <c r="E13" i="8"/>
  <c r="D51" i="9"/>
  <c r="D52" i="9"/>
  <c r="D53" i="9"/>
  <c r="D54" i="9"/>
  <c r="D55" i="9"/>
  <c r="D56" i="9"/>
  <c r="D57" i="9"/>
  <c r="D58" i="9"/>
  <c r="D59" i="9"/>
  <c r="D50" i="9"/>
  <c r="R15" i="9"/>
  <c r="R16" i="9"/>
  <c r="R17" i="9"/>
  <c r="R18" i="9"/>
  <c r="R19" i="9"/>
  <c r="R20" i="9"/>
  <c r="R21" i="9"/>
  <c r="R22" i="9"/>
  <c r="R23" i="9"/>
  <c r="R24" i="9"/>
  <c r="R25" i="9"/>
  <c r="R14" i="9"/>
  <c r="K15" i="9"/>
  <c r="K16" i="9"/>
  <c r="K17" i="9"/>
  <c r="K18" i="9"/>
  <c r="K19" i="9"/>
  <c r="K20" i="9"/>
  <c r="K21" i="9"/>
  <c r="K22" i="9"/>
  <c r="K23" i="9"/>
  <c r="K24" i="9"/>
  <c r="K25" i="9"/>
  <c r="K14" i="9"/>
  <c r="D16" i="9"/>
  <c r="D17" i="9"/>
  <c r="D18" i="9"/>
  <c r="D19" i="9"/>
  <c r="D20" i="9"/>
  <c r="D21" i="9"/>
  <c r="D22" i="9"/>
  <c r="D23" i="9"/>
  <c r="D24" i="9"/>
  <c r="D25" i="9"/>
  <c r="D15" i="9"/>
  <c r="D14" i="9"/>
  <c r="D33" i="13"/>
  <c r="H33" i="13" s="1"/>
  <c r="D34" i="13"/>
  <c r="D35" i="13"/>
  <c r="D36" i="13"/>
  <c r="H36" i="13" s="1"/>
  <c r="D37" i="13"/>
  <c r="H37" i="13" s="1"/>
  <c r="D38" i="13"/>
  <c r="D39" i="13"/>
  <c r="D40" i="13"/>
  <c r="H40" i="13" s="1"/>
  <c r="D41" i="13"/>
  <c r="H41" i="13" s="1"/>
  <c r="D42" i="13"/>
  <c r="D43" i="13"/>
  <c r="D32" i="13"/>
  <c r="H32" i="13" s="1"/>
  <c r="D59" i="13"/>
  <c r="H59" i="13" s="1"/>
  <c r="D58" i="13"/>
  <c r="H58" i="13" s="1"/>
  <c r="D57" i="13"/>
  <c r="H57" i="13" s="1"/>
  <c r="D56" i="13"/>
  <c r="H56" i="13" s="1"/>
  <c r="D55" i="13"/>
  <c r="H55" i="13" s="1"/>
  <c r="D54" i="13"/>
  <c r="H54" i="13" s="1"/>
  <c r="D53" i="13"/>
  <c r="H53" i="13" s="1"/>
  <c r="D52" i="13"/>
  <c r="H52" i="13" s="1"/>
  <c r="D51" i="13"/>
  <c r="H51" i="13" s="1"/>
  <c r="C51" i="13"/>
  <c r="C52" i="13" s="1"/>
  <c r="B51" i="13"/>
  <c r="D50" i="13"/>
  <c r="H50" i="13" s="1"/>
  <c r="H43" i="13"/>
  <c r="H42" i="13"/>
  <c r="H39" i="13"/>
  <c r="H38" i="13"/>
  <c r="H35" i="13"/>
  <c r="H34" i="13"/>
  <c r="R25" i="13"/>
  <c r="V25" i="13" s="1"/>
  <c r="K25" i="13"/>
  <c r="O25" i="13" s="1"/>
  <c r="D25" i="13"/>
  <c r="H25" i="13" s="1"/>
  <c r="R24" i="13"/>
  <c r="V24" i="13" s="1"/>
  <c r="K24" i="13"/>
  <c r="O24" i="13" s="1"/>
  <c r="D24" i="13"/>
  <c r="H24" i="13" s="1"/>
  <c r="R23" i="13"/>
  <c r="V23" i="13" s="1"/>
  <c r="K23" i="13"/>
  <c r="O23" i="13" s="1"/>
  <c r="D23" i="13"/>
  <c r="H23" i="13" s="1"/>
  <c r="R22" i="13"/>
  <c r="V22" i="13" s="1"/>
  <c r="K22" i="13"/>
  <c r="O22" i="13" s="1"/>
  <c r="D22" i="13"/>
  <c r="H22" i="13" s="1"/>
  <c r="R21" i="13"/>
  <c r="V21" i="13" s="1"/>
  <c r="K21" i="13"/>
  <c r="O21" i="13" s="1"/>
  <c r="D21" i="13"/>
  <c r="H21" i="13" s="1"/>
  <c r="R20" i="13"/>
  <c r="V20" i="13" s="1"/>
  <c r="K20" i="13"/>
  <c r="O20" i="13" s="1"/>
  <c r="D20" i="13"/>
  <c r="H20" i="13" s="1"/>
  <c r="R19" i="13"/>
  <c r="V19" i="13" s="1"/>
  <c r="K19" i="13"/>
  <c r="O19" i="13" s="1"/>
  <c r="D19" i="13"/>
  <c r="H19" i="13" s="1"/>
  <c r="R18" i="13"/>
  <c r="V18" i="13" s="1"/>
  <c r="K18" i="13"/>
  <c r="O18" i="13" s="1"/>
  <c r="D18" i="13"/>
  <c r="H18" i="13" s="1"/>
  <c r="R17" i="13"/>
  <c r="V17" i="13" s="1"/>
  <c r="K17" i="13"/>
  <c r="O17" i="13" s="1"/>
  <c r="D17" i="13"/>
  <c r="H17" i="13" s="1"/>
  <c r="B17" i="13"/>
  <c r="B18" i="13" s="1"/>
  <c r="R16" i="13"/>
  <c r="V16" i="13" s="1"/>
  <c r="K16" i="13"/>
  <c r="O16" i="13" s="1"/>
  <c r="D16" i="13"/>
  <c r="H16" i="13" s="1"/>
  <c r="B16" i="13"/>
  <c r="C16" i="13" s="1"/>
  <c r="R15" i="13"/>
  <c r="V15" i="13" s="1"/>
  <c r="K15" i="13"/>
  <c r="O15" i="13" s="1"/>
  <c r="D15" i="13"/>
  <c r="H15" i="13" s="1"/>
  <c r="R14" i="13"/>
  <c r="V14" i="13" s="1"/>
  <c r="K14" i="13"/>
  <c r="O14" i="13" s="1"/>
  <c r="D14" i="13"/>
  <c r="H14" i="13" s="1"/>
  <c r="A2" i="13"/>
  <c r="A1" i="13"/>
  <c r="F51" i="8"/>
  <c r="F50" i="8"/>
  <c r="F49" i="8"/>
  <c r="F47" i="8"/>
  <c r="F46" i="8"/>
  <c r="F41" i="8"/>
  <c r="F40" i="8"/>
  <c r="C17" i="12"/>
  <c r="C18" i="12" s="1"/>
  <c r="B17" i="12"/>
  <c r="A2" i="12"/>
  <c r="A1" i="12"/>
  <c r="F51" i="7"/>
  <c r="F50" i="7"/>
  <c r="F49" i="7"/>
  <c r="F48" i="7"/>
  <c r="F47" i="7"/>
  <c r="F46" i="7"/>
  <c r="F45" i="7"/>
  <c r="F44" i="7"/>
  <c r="F43" i="7"/>
  <c r="F42" i="7"/>
  <c r="F41" i="7"/>
  <c r="F40" i="7"/>
  <c r="A2" i="11"/>
  <c r="A1" i="11"/>
  <c r="I54" i="6"/>
  <c r="F54" i="6"/>
  <c r="I53" i="6"/>
  <c r="F53" i="6"/>
  <c r="I52" i="6"/>
  <c r="F52" i="6"/>
  <c r="I51" i="6"/>
  <c r="F51" i="6"/>
  <c r="I50" i="6"/>
  <c r="F50" i="6"/>
  <c r="I49" i="6"/>
  <c r="F49" i="6"/>
  <c r="I48" i="6"/>
  <c r="F48" i="6"/>
  <c r="I47" i="6"/>
  <c r="F47" i="6"/>
  <c r="I46" i="6"/>
  <c r="F46" i="6"/>
  <c r="I45" i="6"/>
  <c r="F45" i="6"/>
  <c r="I44" i="6"/>
  <c r="F44" i="6"/>
  <c r="I43" i="6"/>
  <c r="F43" i="6"/>
  <c r="B18" i="10"/>
  <c r="C18" i="10" s="1"/>
  <c r="A2" i="10"/>
  <c r="A1" i="10"/>
  <c r="F52" i="7" l="1"/>
  <c r="F60" i="7" s="1"/>
  <c r="B52" i="13"/>
  <c r="C53" i="13"/>
  <c r="B53" i="13"/>
  <c r="C18" i="13"/>
  <c r="B19" i="13"/>
  <c r="C17" i="13"/>
  <c r="F52" i="8"/>
  <c r="F58" i="8" s="1"/>
  <c r="F60" i="8" s="1"/>
  <c r="C19" i="12"/>
  <c r="B19" i="12"/>
  <c r="B18" i="12"/>
  <c r="I55" i="6"/>
  <c r="F55" i="6"/>
  <c r="B19" i="10"/>
  <c r="K47" i="6" l="1"/>
  <c r="L47" i="6" s="1"/>
  <c r="K51" i="6"/>
  <c r="L51" i="6" s="1"/>
  <c r="K43" i="6"/>
  <c r="L43" i="6" s="1"/>
  <c r="K50" i="6"/>
  <c r="L50" i="6" s="1"/>
  <c r="K44" i="6"/>
  <c r="L44" i="6" s="1"/>
  <c r="K48" i="6"/>
  <c r="L48" i="6" s="1"/>
  <c r="K52" i="6"/>
  <c r="L52" i="6" s="1"/>
  <c r="K46" i="6"/>
  <c r="L46" i="6" s="1"/>
  <c r="K45" i="6"/>
  <c r="L45" i="6" s="1"/>
  <c r="K49" i="6"/>
  <c r="L49" i="6" s="1"/>
  <c r="K53" i="6"/>
  <c r="L53" i="6" s="1"/>
  <c r="K54" i="6"/>
  <c r="L54" i="6" s="1"/>
  <c r="C19" i="13"/>
  <c r="B20" i="13"/>
  <c r="C54" i="13"/>
  <c r="B54" i="13"/>
  <c r="C20" i="12"/>
  <c r="B20" i="12"/>
  <c r="B20" i="10"/>
  <c r="C19" i="10"/>
  <c r="A1" i="5"/>
  <c r="H15" i="6" l="1"/>
  <c r="I15" i="6" s="1"/>
  <c r="H19" i="6"/>
  <c r="I19" i="6" s="1"/>
  <c r="H23" i="6"/>
  <c r="H17" i="6"/>
  <c r="I17" i="6" s="1"/>
  <c r="H13" i="6"/>
  <c r="I13" i="6" s="1"/>
  <c r="H16" i="6"/>
  <c r="I16" i="6" s="1"/>
  <c r="H20" i="6"/>
  <c r="H24" i="6"/>
  <c r="I24" i="6" s="1"/>
  <c r="H21" i="6"/>
  <c r="I21" i="6" s="1"/>
  <c r="H18" i="6"/>
  <c r="I18" i="6" s="1"/>
  <c r="H14" i="6"/>
  <c r="H22" i="6"/>
  <c r="I22" i="6" s="1"/>
  <c r="L55" i="6"/>
  <c r="F62" i="6" s="1"/>
  <c r="F64" i="6" s="1"/>
  <c r="C20" i="13"/>
  <c r="B21" i="13"/>
  <c r="C55" i="13"/>
  <c r="B55" i="13"/>
  <c r="C21" i="12"/>
  <c r="B21" i="12"/>
  <c r="B21" i="10"/>
  <c r="C20" i="10"/>
  <c r="E29" i="7"/>
  <c r="H33" i="9"/>
  <c r="H51" i="9"/>
  <c r="H52" i="9"/>
  <c r="H53" i="9"/>
  <c r="H54" i="9"/>
  <c r="H55" i="9"/>
  <c r="H56" i="9"/>
  <c r="H57" i="9"/>
  <c r="H58" i="9"/>
  <c r="H59" i="9"/>
  <c r="H50" i="9"/>
  <c r="D33" i="9"/>
  <c r="D34" i="9"/>
  <c r="H34" i="9" s="1"/>
  <c r="D35" i="9"/>
  <c r="H35" i="9" s="1"/>
  <c r="D36" i="9"/>
  <c r="H36" i="9" s="1"/>
  <c r="D37" i="9"/>
  <c r="H37" i="9" s="1"/>
  <c r="D38" i="9"/>
  <c r="H38" i="9" s="1"/>
  <c r="D39" i="9"/>
  <c r="H39" i="9" s="1"/>
  <c r="D40" i="9"/>
  <c r="H40" i="9" s="1"/>
  <c r="D41" i="9"/>
  <c r="H41" i="9" s="1"/>
  <c r="D42" i="9"/>
  <c r="H42" i="9" s="1"/>
  <c r="D43" i="9"/>
  <c r="H43" i="9" s="1"/>
  <c r="D32" i="9"/>
  <c r="H32" i="9" s="1"/>
  <c r="V15" i="9"/>
  <c r="V16" i="9"/>
  <c r="V17" i="9"/>
  <c r="V18" i="9"/>
  <c r="V19" i="9"/>
  <c r="V20" i="9"/>
  <c r="V21" i="9"/>
  <c r="V22" i="9"/>
  <c r="V23" i="9"/>
  <c r="V25" i="9"/>
  <c r="V14" i="9"/>
  <c r="O15" i="9"/>
  <c r="O16" i="9"/>
  <c r="O17" i="9"/>
  <c r="O18" i="9"/>
  <c r="O19" i="9"/>
  <c r="O20" i="9"/>
  <c r="O21" i="9"/>
  <c r="O22" i="9"/>
  <c r="O23" i="9"/>
  <c r="O24" i="9"/>
  <c r="O25" i="9"/>
  <c r="O14" i="9"/>
  <c r="H15" i="9"/>
  <c r="H16" i="9"/>
  <c r="H17" i="9"/>
  <c r="H18" i="9"/>
  <c r="H19" i="9"/>
  <c r="H20" i="9"/>
  <c r="H21" i="9"/>
  <c r="H22" i="9"/>
  <c r="H23" i="9"/>
  <c r="H24" i="9"/>
  <c r="H25" i="9"/>
  <c r="B16" i="9"/>
  <c r="B17" i="9" s="1"/>
  <c r="H14" i="9"/>
  <c r="V24" i="9"/>
  <c r="A2" i="9"/>
  <c r="A1" i="9"/>
  <c r="C51" i="9"/>
  <c r="C52" i="9" s="1"/>
  <c r="B51" i="9"/>
  <c r="F24" i="8"/>
  <c r="F23" i="8"/>
  <c r="F22" i="8"/>
  <c r="F21" i="8"/>
  <c r="F20" i="8"/>
  <c r="F19" i="8"/>
  <c r="F18" i="8"/>
  <c r="F17" i="8"/>
  <c r="F16" i="8"/>
  <c r="F15" i="8"/>
  <c r="F14" i="8"/>
  <c r="F13" i="8"/>
  <c r="A2" i="8"/>
  <c r="A1" i="8"/>
  <c r="F24" i="7"/>
  <c r="F23" i="7"/>
  <c r="F22" i="7"/>
  <c r="F21" i="7"/>
  <c r="F20" i="7"/>
  <c r="F19" i="7"/>
  <c r="F18" i="7"/>
  <c r="F17" i="7"/>
  <c r="F16" i="7"/>
  <c r="F15" i="7"/>
  <c r="F14" i="7"/>
  <c r="F13" i="7"/>
  <c r="A2" i="7"/>
  <c r="A1" i="7"/>
  <c r="A2" i="6"/>
  <c r="A1" i="6"/>
  <c r="F24" i="6"/>
  <c r="I23" i="6"/>
  <c r="F23" i="6"/>
  <c r="F22" i="6"/>
  <c r="F21" i="6"/>
  <c r="I20" i="6"/>
  <c r="F20" i="6"/>
  <c r="F19" i="6"/>
  <c r="F18" i="6"/>
  <c r="F17" i="6"/>
  <c r="F16" i="6"/>
  <c r="F15" i="6"/>
  <c r="I14" i="6"/>
  <c r="F14" i="6"/>
  <c r="F13" i="6"/>
  <c r="C17" i="5"/>
  <c r="C18" i="5" s="1"/>
  <c r="B17" i="5"/>
  <c r="A2" i="5"/>
  <c r="A2" i="4"/>
  <c r="A1" i="4"/>
  <c r="A2" i="3"/>
  <c r="A1" i="3"/>
  <c r="B18" i="3"/>
  <c r="B19" i="3" s="1"/>
  <c r="K14" i="6" l="1"/>
  <c r="L14" i="6" s="1"/>
  <c r="K18" i="6"/>
  <c r="L18" i="6" s="1"/>
  <c r="K22" i="6"/>
  <c r="L22" i="6" s="1"/>
  <c r="K13" i="6"/>
  <c r="L13" i="6" s="1"/>
  <c r="K15" i="6"/>
  <c r="L15" i="6" s="1"/>
  <c r="K19" i="6"/>
  <c r="L19" i="6" s="1"/>
  <c r="K23" i="6"/>
  <c r="L23" i="6" s="1"/>
  <c r="K21" i="6"/>
  <c r="L21" i="6" s="1"/>
  <c r="K16" i="6"/>
  <c r="L16" i="6" s="1"/>
  <c r="K20" i="6"/>
  <c r="L20" i="6" s="1"/>
  <c r="K24" i="6"/>
  <c r="L24" i="6" s="1"/>
  <c r="K17" i="6"/>
  <c r="L17" i="6" s="1"/>
  <c r="C21" i="13"/>
  <c r="B22" i="13"/>
  <c r="C56" i="13"/>
  <c r="B56" i="13"/>
  <c r="C22" i="12"/>
  <c r="B22" i="12"/>
  <c r="C21" i="10"/>
  <c r="B22" i="10"/>
  <c r="F25" i="8"/>
  <c r="F25" i="7"/>
  <c r="F33" i="7" s="1"/>
  <c r="C17" i="9"/>
  <c r="B18" i="9"/>
  <c r="C16" i="9"/>
  <c r="B53" i="9"/>
  <c r="C53" i="9"/>
  <c r="B52" i="9"/>
  <c r="I25" i="6"/>
  <c r="F25" i="6"/>
  <c r="B19" i="5"/>
  <c r="C19" i="5"/>
  <c r="B18" i="5"/>
  <c r="C18" i="3"/>
  <c r="B20" i="3"/>
  <c r="C19" i="3"/>
  <c r="L25" i="6" l="1"/>
  <c r="F32" i="6"/>
  <c r="F31" i="8"/>
  <c r="C22" i="13"/>
  <c r="B23" i="13"/>
  <c r="C57" i="13"/>
  <c r="B57" i="13"/>
  <c r="C23" i="12"/>
  <c r="B23" i="12"/>
  <c r="B23" i="10"/>
  <c r="C22" i="10"/>
  <c r="B19" i="9"/>
  <c r="C18" i="9"/>
  <c r="C54" i="9"/>
  <c r="B54" i="9"/>
  <c r="C20" i="5"/>
  <c r="B20" i="5"/>
  <c r="B21" i="3"/>
  <c r="C20" i="3"/>
  <c r="F33" i="8" l="1"/>
  <c r="F65" i="8"/>
  <c r="F34" i="6"/>
  <c r="C23" i="13"/>
  <c r="B24" i="13"/>
  <c r="C24" i="13" s="1"/>
  <c r="C25" i="13" s="1"/>
  <c r="C58" i="13"/>
  <c r="B58" i="13"/>
  <c r="C24" i="12"/>
  <c r="B24" i="12"/>
  <c r="C23" i="10"/>
  <c r="B24" i="10"/>
  <c r="C19" i="9"/>
  <c r="B20" i="9"/>
  <c r="B55" i="9"/>
  <c r="C55" i="9"/>
  <c r="B21" i="5"/>
  <c r="C21" i="5"/>
  <c r="B22" i="3"/>
  <c r="C21" i="3"/>
  <c r="C24" i="10" l="1"/>
  <c r="B25" i="10"/>
  <c r="B21" i="9"/>
  <c r="C20" i="9"/>
  <c r="C56" i="9"/>
  <c r="B56" i="9"/>
  <c r="C22" i="5"/>
  <c r="B22" i="5"/>
  <c r="C22" i="3"/>
  <c r="B23" i="3"/>
  <c r="C25" i="10" l="1"/>
  <c r="B26" i="10"/>
  <c r="C26" i="10" s="1"/>
  <c r="C27" i="10" s="1"/>
  <c r="C21" i="9"/>
  <c r="B22" i="9"/>
  <c r="B57" i="9"/>
  <c r="C57" i="9"/>
  <c r="B23" i="5"/>
  <c r="C23" i="5"/>
  <c r="B24" i="3"/>
  <c r="C23" i="3"/>
  <c r="B23" i="9" l="1"/>
  <c r="C22" i="9"/>
  <c r="B58" i="9"/>
  <c r="C58" i="9"/>
  <c r="C24" i="5"/>
  <c r="B24" i="5"/>
  <c r="C24" i="3"/>
  <c r="B25" i="3"/>
  <c r="B24" i="9" l="1"/>
  <c r="C24" i="9" s="1"/>
  <c r="C25" i="9" s="1"/>
  <c r="C23" i="9"/>
  <c r="B26" i="3"/>
  <c r="C26" i="3" s="1"/>
  <c r="C27" i="3" s="1"/>
  <c r="C25" i="3"/>
</calcChain>
</file>

<file path=xl/sharedStrings.xml><?xml version="1.0" encoding="utf-8"?>
<sst xmlns="http://schemas.openxmlformats.org/spreadsheetml/2006/main" count="494" uniqueCount="144">
  <si>
    <t>State of Indiana</t>
  </si>
  <si>
    <t>Attachment C - Cost Proposal</t>
  </si>
  <si>
    <t>Respondent Name:</t>
  </si>
  <si>
    <t>&lt;INSERT NAME&gt;</t>
  </si>
  <si>
    <t>Instructions</t>
  </si>
  <si>
    <t>Note: The State expects that no startup/transition costs will be billed to the State</t>
  </si>
  <si>
    <t>1.</t>
  </si>
  <si>
    <t>Cost per Case Month for a 4-Year Contract</t>
  </si>
  <si>
    <t>SNAP-only</t>
  </si>
  <si>
    <t>TANF-Only</t>
  </si>
  <si>
    <t>Combined (SNAP and TANF)</t>
  </si>
  <si>
    <t>From</t>
  </si>
  <si>
    <t>To</t>
  </si>
  <si>
    <t>CPCM</t>
  </si>
  <si>
    <t>&gt;</t>
  </si>
  <si>
    <t>2.</t>
  </si>
  <si>
    <t>3.</t>
  </si>
  <si>
    <t>Free</t>
  </si>
  <si>
    <t>4.</t>
  </si>
  <si>
    <t>1st replacement in a calendar year</t>
  </si>
  <si>
    <t>2nd replacement in a calendar year</t>
  </si>
  <si>
    <t>3rd replacement in a calendar year</t>
  </si>
  <si>
    <t>&gt; 3 replacements in a calendar year</t>
  </si>
  <si>
    <t>Professional Services for a 4 Year Contract</t>
  </si>
  <si>
    <t>Position</t>
  </si>
  <si>
    <t>Hourly Rate</t>
  </si>
  <si>
    <t>Project Manager</t>
  </si>
  <si>
    <t>Technical Project Manager</t>
  </si>
  <si>
    <t>Database Specialist</t>
  </si>
  <si>
    <t>Senior Programmer/Analyst</t>
  </si>
  <si>
    <t>Software Test Specialist</t>
  </si>
  <si>
    <t>Technical Writer</t>
  </si>
  <si>
    <t>Price Affirmation for a 4 Year Contract</t>
  </si>
  <si>
    <t xml:space="preserve"> (Yes/No)</t>
  </si>
  <si>
    <t>Item Instructions:</t>
  </si>
  <si>
    <t>Cost Per Case Per Month for a 4-Year Contract</t>
  </si>
  <si>
    <t>POS terminal leased by the State (Providers)</t>
  </si>
  <si>
    <t>WIC Only</t>
  </si>
  <si>
    <r>
      <rPr>
        <b/>
        <sz val="10"/>
        <color theme="1"/>
        <rFont val="Arial"/>
        <family val="2"/>
      </rPr>
      <t xml:space="preserve">Cost Per Case Per Month: 
</t>
    </r>
    <r>
      <rPr>
        <sz val="10"/>
        <color theme="1"/>
        <rFont val="Arial"/>
        <family val="2"/>
      </rPr>
      <t>Enter the Cost per Case Month for each range  of total active cases (SNAP Only, TANF Only, &amp; SNAP and TANF Combined).</t>
    </r>
  </si>
  <si>
    <r>
      <rPr>
        <b/>
        <sz val="10"/>
        <color theme="1"/>
        <rFont val="Arial"/>
        <family val="2"/>
      </rPr>
      <t xml:space="preserve">Point of Service Terminal Costs: 
</t>
    </r>
    <r>
      <rPr>
        <sz val="10"/>
        <color theme="1"/>
        <rFont val="Arial"/>
        <family val="2"/>
      </rPr>
      <t>Enter the POS terminal leasing costs per month.</t>
    </r>
  </si>
  <si>
    <r>
      <rPr>
        <b/>
        <sz val="10"/>
        <color theme="1"/>
        <rFont val="Arial"/>
        <family val="2"/>
      </rPr>
      <t xml:space="preserve">Contractor Support: 
</t>
    </r>
    <r>
      <rPr>
        <sz val="10"/>
        <color theme="1"/>
        <rFont val="Arial"/>
        <family val="2"/>
      </rPr>
      <t xml:space="preserve">Enter the per hour cost for each position for system modifications and/or other contractor support efforts exceeding the 2,500 hours offered at no cost to the State.  Hourly rates inputted below will be used during the change order process for work required by the State if the 2,500 no cost hours are exceeded. </t>
    </r>
  </si>
  <si>
    <r>
      <rPr>
        <b/>
        <sz val="10"/>
        <color theme="1"/>
        <rFont val="Arial"/>
        <family val="2"/>
      </rPr>
      <t xml:space="preserve">Respondent Price Affirmation: </t>
    </r>
    <r>
      <rPr>
        <sz val="10"/>
        <color theme="1"/>
        <rFont val="Arial"/>
        <family val="2"/>
      </rPr>
      <t xml:space="preserve">
Please confirm that these prices are all inclusive and are the only prices that will be billed to the State or charged to the cardholders.</t>
    </r>
  </si>
  <si>
    <r>
      <rPr>
        <b/>
        <sz val="10"/>
        <color theme="1"/>
        <rFont val="Arial"/>
        <family val="2"/>
      </rPr>
      <t>Cost Per Case Per Month:</t>
    </r>
    <r>
      <rPr>
        <sz val="10"/>
        <color theme="1"/>
        <rFont val="Arial"/>
        <family val="2"/>
      </rPr>
      <t xml:space="preserve">
Enter the Cost Per Case Month for each range of total active cases (Total Active CCDF Families)</t>
    </r>
  </si>
  <si>
    <r>
      <rPr>
        <b/>
        <sz val="10"/>
        <color theme="1"/>
        <rFont val="Arial"/>
        <family val="2"/>
      </rPr>
      <t xml:space="preserve">Contractor Support: 
</t>
    </r>
    <r>
      <rPr>
        <sz val="10"/>
        <color theme="1"/>
        <rFont val="Arial"/>
        <family val="2"/>
      </rPr>
      <t xml:space="preserve">Enter the per hour cost for each position for system modifications and/or other contractor support efforts exceeding the 2,500 hours offered at no cost to the State.  Hourly rates inputted below will be used during the change order process for work required by the State once the 2,500 no cost hours have been exceeded. </t>
    </r>
  </si>
  <si>
    <r>
      <rPr>
        <b/>
        <u/>
        <sz val="10"/>
        <rFont val="Arial"/>
        <family val="2"/>
      </rPr>
      <t>INSTRUCTIONS</t>
    </r>
    <r>
      <rPr>
        <b/>
        <sz val="10"/>
        <rFont val="Arial"/>
        <family val="2"/>
      </rPr>
      <t xml:space="preserve">: </t>
    </r>
    <r>
      <rPr>
        <sz val="10"/>
        <rFont val="Arial"/>
        <family val="2"/>
      </rPr>
      <t>Respondents proposing to perform time and attendance work for the CCDF voucher program and Pre-K programs are required to complete this tab in its entirety.  Detailed instructions for required Items 1-4 are below:</t>
    </r>
  </si>
  <si>
    <t>Other (specify in the rows below):</t>
  </si>
  <si>
    <t>Note: The State expects that no startup/transition costs will be billed to the State.</t>
  </si>
  <si>
    <t>SNAP-Only</t>
  </si>
  <si>
    <t>Combined SNAP &amp; TANF</t>
  </si>
  <si>
    <t>Month/ Year</t>
  </si>
  <si>
    <t>Cases</t>
  </si>
  <si>
    <t>Proposed CPCM</t>
  </si>
  <si>
    <t>Proposed Price</t>
  </si>
  <si>
    <t>Total Cost:</t>
  </si>
  <si>
    <t>POS Terminal Costs</t>
  </si>
  <si>
    <t>Terminals/Month</t>
  </si>
  <si>
    <t>Terminal Yearly Cost</t>
  </si>
  <si>
    <t>Total Proposed Cost:</t>
  </si>
  <si>
    <t>Baseline Cost:</t>
  </si>
  <si>
    <t>% Difference:</t>
  </si>
  <si>
    <t>Scope B (SNAP/TANF) - Cost Summary</t>
  </si>
  <si>
    <r>
      <rPr>
        <b/>
        <u/>
        <sz val="10"/>
        <color theme="1" tint="4.9989318521683403E-2"/>
        <rFont val="Arial"/>
        <family val="2"/>
      </rPr>
      <t>INSTRUCTIONS:</t>
    </r>
    <r>
      <rPr>
        <b/>
        <i/>
        <sz val="10"/>
        <color rgb="FFFF0000"/>
        <rFont val="Arial"/>
        <family val="2"/>
      </rPr>
      <t xml:space="preserve"> No input is required on this worksheet.</t>
    </r>
    <r>
      <rPr>
        <b/>
        <i/>
        <sz val="10"/>
        <color theme="1"/>
        <rFont val="Arial"/>
        <family val="2"/>
      </rPr>
      <t xml:space="preserve"> </t>
    </r>
    <r>
      <rPr>
        <sz val="10"/>
        <color theme="1"/>
        <rFont val="Arial"/>
        <family val="2"/>
      </rPr>
      <t>This worksheet is provided as an aid to Respondents in determining their proposed cost relative to the baseline cost in the RFP.  This worksheet applies the Respondents proposed costs to the activity levels described in files found in the bidders library of the RFP, to be used for comparison purposes to the baseline cost.</t>
    </r>
  </si>
  <si>
    <t>Scope C (WIC) - Cost Summary</t>
  </si>
  <si>
    <t>WIC</t>
  </si>
  <si>
    <t>Scope D (CCDF/Pre-K) - Cost Summary</t>
  </si>
  <si>
    <t># of Active Cases</t>
  </si>
  <si>
    <t>TANF-only</t>
  </si>
  <si>
    <t>Percent Savings</t>
  </si>
  <si>
    <t>Single-Award 
CPCM</t>
  </si>
  <si>
    <t>Multi-Award 
CPCM
(Scope B + C)</t>
  </si>
  <si>
    <t>Multi-Award 
CPCM 
(Scope B + D)</t>
  </si>
  <si>
    <t>Multi-Award 
CPCM
(Scope B, C, D)</t>
  </si>
  <si>
    <t>Average Percent Savings</t>
  </si>
  <si>
    <t>Single-Award 
CPCM
(Scope B only)</t>
  </si>
  <si>
    <t>Single-Award 
CPCM
(Scope C only)</t>
  </si>
  <si>
    <t>Multi-Award 
CPCM 
(Scope C + D)</t>
  </si>
  <si>
    <t>Single-Award 
CPCM
(Scope D only)</t>
  </si>
  <si>
    <t>Multi-Award 
CPCM 
(Scope D + C)</t>
  </si>
  <si>
    <t>Multi-Award 
CPCM
(Scope D + B)</t>
  </si>
  <si>
    <t>Multi-Award 
CPCM
(Scope C + B)</t>
  </si>
  <si>
    <r>
      <rPr>
        <b/>
        <u/>
        <sz val="10"/>
        <color theme="1" tint="4.9989318521683403E-2"/>
        <rFont val="Arial"/>
        <family val="2"/>
      </rPr>
      <t>INSTRUCTIONS:</t>
    </r>
    <r>
      <rPr>
        <b/>
        <i/>
        <sz val="10"/>
        <color rgb="FFFF0000"/>
        <rFont val="Arial"/>
        <family val="2"/>
      </rPr>
      <t xml:space="preserve"> </t>
    </r>
    <r>
      <rPr>
        <sz val="10"/>
        <color theme="1" tint="4.9989318521683403E-2"/>
        <rFont val="Arial"/>
        <family val="2"/>
      </rPr>
      <t>This worksheet allows Respondents to provide discounts in the event that they are awarded multiple scopes under this RFP. The blue columns will automatically populate and calculate based on entries provided throughout this workbook. The "Single-Award CPCM" is based on the initial costs proposed by Respondents for individual scopes. The Respondent can propose discounts on CPCM should they be awarded any other combination scopes. Respondents should only provide discounts for scopes that they have proposed to fulfil (e.g. if a Respondent submits a proposal for only Scope B and C, the Respondent does not need to fill out discounts for any combinations that include Scope D).
The information on this tab is not evaluated.</t>
    </r>
  </si>
  <si>
    <t>Scope B (SNAP/TANF) - Multi-Award Combination Discounts</t>
  </si>
  <si>
    <t>Scope C (WIC) - Multi-Award Combination Discounts</t>
  </si>
  <si>
    <t>Scope D (CCDF/Pre-K) - Multi-Award Combination Discounts</t>
  </si>
  <si>
    <r>
      <t>INSTRUCTIONS</t>
    </r>
    <r>
      <rPr>
        <b/>
        <sz val="10"/>
        <rFont val="Arial"/>
        <family val="2"/>
      </rPr>
      <t xml:space="preserve">: </t>
    </r>
    <r>
      <rPr>
        <sz val="10"/>
        <rFont val="Arial"/>
        <family val="2"/>
      </rPr>
      <t xml:space="preserve">The following Cost Proposal Template will be used to assign cost points. Respondents may propose to provide services in one or more of the program-specific scopes: SNAP/TANF (Scope B), WIC (Scope C), and CCDF/Pre-K (Scope D). Please fill out the tabs corresponding to the scope(s) of services you wish to provide. Additionally, if a Respondent proposes to fulfill multiple scopes, please fill out the non-scored, non-evaluated "Multi-Scope Savings" tab, which allows Respondents to propose efficiency discounts in the event they are awarded multiple scopes under this RFP. Do not make any entries on the "Cost Summary" tabs, as entries will be automatically calculated based on the entries on the other tabs.
Please enter all pricing information in the yellow-shaded cells on each appropriate tab according to the instructions listed at the top of the worksheet. Blue-shaded cells will automatically calculate/fill based on submitted information. Do not alter any white or gray cells.
</t>
    </r>
    <r>
      <rPr>
        <b/>
        <sz val="10"/>
        <rFont val="Arial"/>
        <family val="2"/>
      </rPr>
      <t/>
    </r>
  </si>
  <si>
    <t>POS terminal leased by the State for Child Care Providers</t>
  </si>
  <si>
    <r>
      <rPr>
        <b/>
        <u/>
        <sz val="10"/>
        <rFont val="Arial"/>
        <family val="2"/>
      </rPr>
      <t>INSTRUCTIONS</t>
    </r>
    <r>
      <rPr>
        <b/>
        <sz val="10"/>
        <rFont val="Arial"/>
        <family val="2"/>
      </rPr>
      <t xml:space="preserve">: </t>
    </r>
    <r>
      <rPr>
        <sz val="10"/>
        <rFont val="Arial"/>
        <family val="2"/>
      </rPr>
      <t>Respondents proposing to perform WIC EBT work are required to complete this tab in its entirety.  Detailed instructions for required Items 1-4 are below:</t>
    </r>
  </si>
  <si>
    <r>
      <rPr>
        <b/>
        <sz val="10"/>
        <color theme="1"/>
        <rFont val="Arial"/>
        <family val="2"/>
      </rPr>
      <t xml:space="preserve">Card Replacement Fees: 
</t>
    </r>
    <r>
      <rPr>
        <sz val="10"/>
        <color theme="1"/>
        <rFont val="Arial"/>
        <family val="2"/>
      </rPr>
      <t xml:space="preserve">Enter the cardholder fee for each replacement card in a calendar year.  The State expects the first card replacement within a calendar year to be free. The Respondent may not charge more than $2.00 per card for replacements following the first free replacement. </t>
    </r>
  </si>
  <si>
    <r>
      <rPr>
        <b/>
        <u/>
        <sz val="10"/>
        <rFont val="Arial"/>
        <family val="2"/>
      </rPr>
      <t>INSTRUCTIONS</t>
    </r>
    <r>
      <rPr>
        <b/>
        <sz val="10"/>
        <rFont val="Arial"/>
        <family val="2"/>
      </rPr>
      <t xml:space="preserve">: </t>
    </r>
    <r>
      <rPr>
        <sz val="10"/>
        <rFont val="Arial"/>
        <family val="2"/>
      </rPr>
      <t>Respondents proposing to perform SNAP/TANF EBT work are required to complete this tab in its entirety.  Detailed instructions for required Items 1-5 are below:</t>
    </r>
  </si>
  <si>
    <t>CCDF and Pre-K Cases</t>
  </si>
  <si>
    <t>Leasing Costs per POS Terminal per month for a 4 Year Contract</t>
  </si>
  <si>
    <t>I/we acknowledge that, except as indicated above no other costs will be billed to the State or to the cardholders for the CCDF voucher and Pre-K programs' system as described in our proposal.</t>
  </si>
  <si>
    <t>2a.</t>
  </si>
  <si>
    <r>
      <rPr>
        <b/>
        <sz val="10"/>
        <rFont val="Arial"/>
        <family val="2"/>
      </rPr>
      <t xml:space="preserve">Exempt Retailer/Farmers Market Point of Service Terminal Costs: 
</t>
    </r>
    <r>
      <rPr>
        <sz val="10"/>
        <rFont val="Arial"/>
        <family val="2"/>
      </rPr>
      <t>Enter the POS terminal leasing costs per month.</t>
    </r>
  </si>
  <si>
    <t>Exempt Terminals/Month</t>
  </si>
  <si>
    <t>Farmers Market Terminals/Month</t>
  </si>
  <si>
    <t>I/we acknowledge that, except as indicated above no other costs will be billed to the State or to the cardholders for the WIC EBT system as described in our proposal.</t>
  </si>
  <si>
    <t>Leasing Costs per Wireless POS Terminal per month for a 4 Year Contract</t>
  </si>
  <si>
    <t>Cost per Case Month for a 2 Optional Years</t>
  </si>
  <si>
    <t>SNAP/TANF - BASE CONTRACT YEARS</t>
  </si>
  <si>
    <t>SNAP/TANF - OPTIONAL CONTRACT YEARS</t>
  </si>
  <si>
    <t>Optional Years 
Total Proposed Cost:</t>
  </si>
  <si>
    <t>Cost Per Case Per Month for 2 Optional Years</t>
  </si>
  <si>
    <t>WIC - BASE CONTRACT YEARS</t>
  </si>
  <si>
    <t>WIC - OPTIONAL CONTRACT YEARS</t>
  </si>
  <si>
    <t>Scope D - CCDF/Pre-K (Optional Contract Years)</t>
  </si>
  <si>
    <t>Scope D - CCDF/Pre-K (Base Contract Years)</t>
  </si>
  <si>
    <t>Scope C - WIC (Optional Contract Years)</t>
  </si>
  <si>
    <t>Scope C - WIC (Base Contract Years)</t>
  </si>
  <si>
    <t>Scope B - SNAP/TANF (Optional Contract Years)</t>
  </si>
  <si>
    <t>Scope B - SNAP/TANF (Base Contract Years)</t>
  </si>
  <si>
    <t>CCDF/Pre-K - OPTIONAL CONTRACT YEARS</t>
  </si>
  <si>
    <t>CCDF/Pre-K - BASE CONTRACT YEARS</t>
  </si>
  <si>
    <t>Multi-Scope Savings (Optional Contract Years)</t>
  </si>
  <si>
    <t>Multi-Scope Savings (Base Contract Years)</t>
  </si>
  <si>
    <t>POS terminal leased by the State*</t>
  </si>
  <si>
    <t>Card Replacement Fees** for a 4 Year Contract</t>
  </si>
  <si>
    <t>**Any fee may be waived at State discretion</t>
  </si>
  <si>
    <t>I/we acknowledge that, except as indicated above no other costs will be billed to the State or to the cardholders for the SNAP/TANF EBT system as described in our proposal***</t>
  </si>
  <si>
    <t>***except potential ATM surcharges  which may be assessed to the cardholders for ATM cash withdrawals.</t>
  </si>
  <si>
    <t>POS terminal leased for use by Farmers Markets*</t>
  </si>
  <si>
    <t>POS terminal leased for use by an exempt Retailer*</t>
  </si>
  <si>
    <t>*In your accompanying cost narrative (See RFP Section 2.5), please describe your POS terminal device offerings. The costs in F31 and F34 must be inclusive of maintenance, supplies, PIN pads, printers, scanners, cellular service, etc., as applicable to your respective POS terminal offerings.</t>
  </si>
  <si>
    <t xml:space="preserve">*In your accompanying cost narrative (See RFP Section 2.5), please describe your POS terminal device offering. The cost in E32 must be inclusive of maintenance, supplies, PIN pads, printers, scanners, cellular service, etc., as applicable to your POS terminal offering. </t>
  </si>
  <si>
    <t xml:space="preserve">*In your accompanying cost narrative (See RFP Section 2.5), please describe your POS terminal device offering. The cost in E30 must be inclusive of maintenance, supplies, cellular service, etc., as applicable to your POS terminal offering. </t>
  </si>
  <si>
    <t>Multi-functional Terminals</t>
  </si>
  <si>
    <t>Leasing Costs per Multi-Function POS Terminals per month for a 4 Year Contract</t>
  </si>
  <si>
    <t>Monthly price for multi-function POS terminals leased by authorized vendors*</t>
  </si>
  <si>
    <t>*In your accompanying cost narrative (See RFP Section 2.5), please describe your POS terminal device offering. The cost in G64 must be inclusive of maintenance, supplies, cellular service, etc., as applicable to your multi-function POS terminal offerings. Please describe multi-function POS equipment you can provide and what programs or payment types it supports. Except in circumstances in which a vendor is needed for participant access, multi-functional equipment will be leased directly by authorized SNAP and WIC vendors at no cost to the State.</t>
  </si>
  <si>
    <t>Exempt Terminals/Month*</t>
  </si>
  <si>
    <t>* Please note that the State is not currently paying any monthly fees for exempt terminals and this is reflected in the baseline cost.</t>
  </si>
  <si>
    <t>RFP# 19-088</t>
  </si>
  <si>
    <t>State of Indiana, RFP 19-088</t>
  </si>
  <si>
    <t>CCDF/Pre-K TOTAL BID AMOUNT</t>
  </si>
  <si>
    <r>
      <rPr>
        <b/>
        <sz val="10"/>
        <color theme="1"/>
        <rFont val="Arial"/>
        <family val="2"/>
      </rPr>
      <t xml:space="preserve">Contractor Support: 
</t>
    </r>
    <r>
      <rPr>
        <sz val="10"/>
        <color theme="1"/>
        <rFont val="Arial"/>
        <family val="2"/>
      </rPr>
      <t xml:space="preserve">Enter the per hour cost for each position for system modifications and/or other contractor support efforts exceeding the 2,500 hours offered at no cost to the State. Hourly rates inputted below will be used during the change order process for work required by the State if the 2,500 no cost hours are exceeded. </t>
    </r>
  </si>
  <si>
    <t>Estimated Base Contract Cost*</t>
  </si>
  <si>
    <t>This is for contract value estimation, not for cost evaluation. Please use this total as the basis for Attachment A's "TOTAL BID AMOUNT."</t>
  </si>
  <si>
    <t>WIC TOTAL BID AMOUNT</t>
  </si>
  <si>
    <t>SNAP/TANF TOTAL BID AMOUNT</t>
  </si>
  <si>
    <t>EBT and T&amp;A Systems RFP</t>
  </si>
  <si>
    <t>*Assumes one (1) year of implementation at no cost and three (3) years of operations.</t>
  </si>
  <si>
    <t>(Responses Due on May 2, 2019)</t>
  </si>
  <si>
    <t>Cost per Case Month for 3 Optional Contract Years</t>
  </si>
  <si>
    <t>Leasing Costs per Multi-Function POS Terminals per month for 3 Optional Contract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</si>
</sst>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409]mmmm\ d\,\ yyyy;@"/>
    <numFmt numFmtId="166" formatCode="_(* #,##0_);_(* \(#,##0\);_(* &quot;-&quot;??_);_(@_)"/>
  </numFmts>
  <fonts count="25"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6"/>
      <name val="Arial"/>
      <family val="2"/>
    </font>
    <font>
      <b/>
      <sz val="20"/>
      <name val="Arial"/>
      <family val="2"/>
    </font>
    <font>
      <b/>
      <sz val="15"/>
      <name val="Arial"/>
      <family val="2"/>
    </font>
    <font>
      <b/>
      <sz val="14"/>
      <name val="Arial"/>
      <family val="2"/>
    </font>
    <font>
      <b/>
      <sz val="14"/>
      <color rgb="FFFF0000"/>
      <name val="Arial"/>
      <family val="2"/>
    </font>
    <font>
      <b/>
      <sz val="10"/>
      <name val="Arial"/>
      <family val="2"/>
    </font>
    <font>
      <sz val="16"/>
      <name val="Arial"/>
      <family val="2"/>
    </font>
    <font>
      <b/>
      <sz val="12"/>
      <name val="Arial"/>
      <family val="2"/>
    </font>
    <font>
      <b/>
      <sz val="11"/>
      <name val="Arial"/>
      <family val="2"/>
    </font>
    <font>
      <sz val="8"/>
      <name val="Arial"/>
      <family val="2"/>
    </font>
    <font>
      <b/>
      <u/>
      <sz val="10"/>
      <name val="Arial"/>
      <family val="2"/>
    </font>
    <font>
      <b/>
      <u/>
      <sz val="11"/>
      <color theme="1"/>
      <name val="Calibri"/>
      <family val="2"/>
      <scheme val="minor"/>
    </font>
    <font>
      <sz val="10"/>
      <color theme="1"/>
      <name val="Arial"/>
      <family val="2"/>
    </font>
    <font>
      <b/>
      <sz val="10"/>
      <color theme="1"/>
      <name val="Arial"/>
      <family val="2"/>
    </font>
    <font>
      <b/>
      <u/>
      <sz val="10"/>
      <color theme="1"/>
      <name val="Arial"/>
      <family val="2"/>
    </font>
    <font>
      <b/>
      <i/>
      <sz val="10"/>
      <color rgb="FFFF0000"/>
      <name val="Arial"/>
      <family val="2"/>
    </font>
    <font>
      <b/>
      <i/>
      <sz val="10"/>
      <color theme="1"/>
      <name val="Arial"/>
      <family val="2"/>
    </font>
    <font>
      <sz val="10"/>
      <color rgb="FF000000"/>
      <name val="Arial"/>
      <family val="2"/>
    </font>
    <font>
      <b/>
      <u/>
      <sz val="10"/>
      <color theme="1" tint="4.9989318521683403E-2"/>
      <name val="Arial"/>
      <family val="2"/>
    </font>
    <font>
      <sz val="10"/>
      <color theme="1" tint="4.9989318521683403E-2"/>
      <name val="Arial"/>
      <family val="2"/>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3" fillId="0" borderId="0"/>
    <xf numFmtId="0" fontId="3" fillId="0" borderId="0"/>
  </cellStyleXfs>
  <cellXfs count="309">
    <xf numFmtId="0" fontId="0" fillId="0" borderId="0" xfId="0"/>
    <xf numFmtId="164" fontId="3" fillId="2" borderId="0" xfId="0" applyNumberFormat="1" applyFont="1" applyFill="1" applyProtection="1">
      <protection hidden="1"/>
    </xf>
    <xf numFmtId="0" fontId="3" fillId="2" borderId="0" xfId="0" applyFont="1" applyFill="1"/>
    <xf numFmtId="164" fontId="5" fillId="2" borderId="0" xfId="0" applyNumberFormat="1" applyFont="1" applyFill="1" applyProtection="1">
      <protection hidden="1"/>
    </xf>
    <xf numFmtId="164" fontId="9" fillId="2" borderId="0" xfId="0" applyNumberFormat="1" applyFont="1" applyFill="1" applyProtection="1">
      <protection hidden="1"/>
    </xf>
    <xf numFmtId="0" fontId="11" fillId="2" borderId="0" xfId="0" applyFont="1" applyFill="1" applyAlignment="1">
      <alignment horizontal="left"/>
    </xf>
    <xf numFmtId="0" fontId="0" fillId="2" borderId="0" xfId="0" applyFill="1"/>
    <xf numFmtId="0" fontId="9" fillId="2" borderId="0" xfId="0" applyFont="1" applyFill="1" applyAlignment="1">
      <alignment horizontal="right"/>
    </xf>
    <xf numFmtId="0" fontId="9" fillId="3" borderId="1" xfId="0" applyFont="1" applyFill="1" applyBorder="1" applyAlignment="1" applyProtection="1">
      <alignment horizontal="center" wrapText="1"/>
      <protection locked="0"/>
    </xf>
    <xf numFmtId="0" fontId="12" fillId="2" borderId="0" xfId="0" applyFont="1" applyFill="1" applyAlignment="1">
      <alignment horizontal="left"/>
    </xf>
    <xf numFmtId="0" fontId="7" fillId="2" borderId="0" xfId="0" applyFont="1" applyFill="1"/>
    <xf numFmtId="0" fontId="3" fillId="0" borderId="0" xfId="0" applyFont="1"/>
    <xf numFmtId="0" fontId="3" fillId="2" borderId="0" xfId="0" applyFont="1" applyFill="1" applyAlignment="1">
      <alignment horizontal="center" wrapText="1"/>
    </xf>
    <xf numFmtId="0" fontId="3" fillId="2" borderId="0" xfId="4" applyFont="1" applyFill="1"/>
    <xf numFmtId="0" fontId="9" fillId="2" borderId="0" xfId="0" applyFont="1" applyFill="1" applyAlignment="1">
      <alignment vertical="top" wrapText="1"/>
    </xf>
    <xf numFmtId="0" fontId="15" fillId="0" borderId="0" xfId="0" applyFont="1"/>
    <xf numFmtId="0" fontId="9" fillId="2" borderId="0" xfId="0" applyFont="1" applyFill="1"/>
    <xf numFmtId="0" fontId="16" fillId="0" borderId="0" xfId="0" applyFont="1"/>
    <xf numFmtId="0" fontId="16" fillId="0" borderId="0" xfId="0" applyFont="1" applyAlignment="1">
      <alignment horizontal="center"/>
    </xf>
    <xf numFmtId="0" fontId="17" fillId="0" borderId="0" xfId="0" applyFont="1"/>
    <xf numFmtId="0" fontId="9" fillId="0" borderId="0" xfId="0" applyFont="1" applyAlignment="1">
      <alignment horizontal="left"/>
    </xf>
    <xf numFmtId="0" fontId="16" fillId="0" borderId="0" xfId="0" applyFont="1" applyAlignment="1">
      <alignment horizontal="left" vertical="top" wrapText="1"/>
    </xf>
    <xf numFmtId="0" fontId="16"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vertical="top" wrapText="1"/>
    </xf>
    <xf numFmtId="0" fontId="17" fillId="0" borderId="0" xfId="0" quotePrefix="1" applyFont="1" applyAlignment="1">
      <alignment horizontal="center" vertical="top"/>
    </xf>
    <xf numFmtId="0" fontId="16" fillId="0" borderId="0" xfId="0" quotePrefix="1" applyFont="1" applyAlignment="1">
      <alignment horizontal="center"/>
    </xf>
    <xf numFmtId="0" fontId="17" fillId="0" borderId="0" xfId="0" applyFont="1" applyAlignment="1">
      <alignment horizontal="center"/>
    </xf>
    <xf numFmtId="0" fontId="16" fillId="0" borderId="11" xfId="0" applyFont="1" applyBorder="1" applyAlignment="1">
      <alignment horizontal="center"/>
    </xf>
    <xf numFmtId="0" fontId="16" fillId="0" borderId="12"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3" fontId="16" fillId="0" borderId="15" xfId="0" applyNumberFormat="1" applyFont="1" applyBorder="1" applyAlignment="1">
      <alignment horizontal="center"/>
    </xf>
    <xf numFmtId="44" fontId="16" fillId="0" borderId="0" xfId="2" applyFont="1"/>
    <xf numFmtId="3" fontId="16" fillId="0" borderId="14" xfId="0" applyNumberFormat="1" applyFont="1" applyBorder="1" applyAlignment="1">
      <alignment horizontal="center"/>
    </xf>
    <xf numFmtId="0" fontId="16" fillId="0" borderId="17" xfId="0" applyFont="1" applyBorder="1" applyAlignment="1">
      <alignment horizontal="center"/>
    </xf>
    <xf numFmtId="3" fontId="16" fillId="0" borderId="18" xfId="0" applyNumberFormat="1" applyFont="1" applyBorder="1" applyAlignment="1">
      <alignment horizontal="center"/>
    </xf>
    <xf numFmtId="3" fontId="16" fillId="0" borderId="0" xfId="0" applyNumberFormat="1" applyFont="1" applyAlignment="1">
      <alignment horizontal="center"/>
    </xf>
    <xf numFmtId="0" fontId="16" fillId="0" borderId="11" xfId="0" applyFont="1" applyBorder="1"/>
    <xf numFmtId="0" fontId="16" fillId="0" borderId="33" xfId="0" applyFont="1" applyBorder="1"/>
    <xf numFmtId="0" fontId="16" fillId="0" borderId="3" xfId="0" applyFont="1" applyBorder="1"/>
    <xf numFmtId="0" fontId="16" fillId="0" borderId="22" xfId="0" applyFont="1" applyBorder="1"/>
    <xf numFmtId="0" fontId="16" fillId="0" borderId="8" xfId="0" applyFont="1" applyBorder="1"/>
    <xf numFmtId="0" fontId="16" fillId="0" borderId="13" xfId="0" applyFont="1" applyBorder="1"/>
    <xf numFmtId="0" fontId="16" fillId="0" borderId="8" xfId="0" applyFont="1" applyBorder="1" applyAlignment="1">
      <alignment horizontal="left"/>
    </xf>
    <xf numFmtId="0" fontId="16" fillId="0" borderId="9" xfId="0" applyFont="1" applyBorder="1" applyAlignment="1">
      <alignment horizontal="center"/>
    </xf>
    <xf numFmtId="0" fontId="16" fillId="0" borderId="26" xfId="0" applyFont="1" applyBorder="1" applyAlignment="1">
      <alignment horizontal="center"/>
    </xf>
    <xf numFmtId="0" fontId="18" fillId="0" borderId="0" xfId="0" applyFont="1"/>
    <xf numFmtId="0" fontId="17" fillId="0" borderId="5" xfId="0" applyFont="1" applyBorder="1"/>
    <xf numFmtId="0" fontId="17" fillId="0" borderId="6" xfId="0" applyFont="1" applyBorder="1"/>
    <xf numFmtId="0" fontId="17" fillId="0" borderId="7" xfId="0" applyFont="1" applyBorder="1"/>
    <xf numFmtId="0" fontId="16" fillId="0" borderId="16" xfId="0" applyFont="1" applyBorder="1" applyAlignment="1">
      <alignment horizontal="center"/>
    </xf>
    <xf numFmtId="0" fontId="16" fillId="0" borderId="51" xfId="0" applyFont="1" applyBorder="1" applyAlignment="1">
      <alignment wrapText="1"/>
    </xf>
    <xf numFmtId="0" fontId="16" fillId="0" borderId="51" xfId="0" applyFont="1" applyBorder="1" applyAlignment="1">
      <alignment horizontal="center"/>
    </xf>
    <xf numFmtId="0" fontId="16" fillId="0" borderId="51" xfId="0" applyFont="1" applyBorder="1" applyAlignment="1">
      <alignment horizontal="center" wrapText="1"/>
    </xf>
    <xf numFmtId="17" fontId="16" fillId="0" borderId="51" xfId="0" applyNumberFormat="1" applyFont="1" applyBorder="1"/>
    <xf numFmtId="3" fontId="21" fillId="0" borderId="42" xfId="0" applyNumberFormat="1" applyFont="1" applyBorder="1" applyAlignment="1">
      <alignment horizontal="right" wrapText="1"/>
    </xf>
    <xf numFmtId="17" fontId="16" fillId="0" borderId="15" xfId="0" applyNumberFormat="1" applyFont="1" applyBorder="1"/>
    <xf numFmtId="3" fontId="21" fillId="0" borderId="0" xfId="0" applyNumberFormat="1" applyFont="1" applyAlignment="1">
      <alignment horizontal="right" wrapText="1"/>
    </xf>
    <xf numFmtId="3" fontId="21" fillId="0" borderId="0" xfId="0" applyNumberFormat="1" applyFont="1" applyAlignment="1">
      <alignment horizontal="right" vertical="top" wrapText="1"/>
    </xf>
    <xf numFmtId="17" fontId="16" fillId="0" borderId="12" xfId="0" applyNumberFormat="1" applyFont="1" applyBorder="1"/>
    <xf numFmtId="3" fontId="21" fillId="0" borderId="39" xfId="0" applyNumberFormat="1" applyFont="1" applyBorder="1" applyAlignment="1">
      <alignment horizontal="right" wrapText="1"/>
    </xf>
    <xf numFmtId="164" fontId="16" fillId="0" borderId="12" xfId="0" applyNumberFormat="1" applyFont="1" applyBorder="1"/>
    <xf numFmtId="17" fontId="17" fillId="0" borderId="0" xfId="0" applyNumberFormat="1" applyFont="1"/>
    <xf numFmtId="44" fontId="16" fillId="0" borderId="0" xfId="0" applyNumberFormat="1" applyFont="1"/>
    <xf numFmtId="44" fontId="21" fillId="0" borderId="0" xfId="2" applyFont="1" applyAlignment="1">
      <alignment horizontal="right" wrapText="1"/>
    </xf>
    <xf numFmtId="164" fontId="16" fillId="0" borderId="0" xfId="0" applyNumberFormat="1" applyFont="1"/>
    <xf numFmtId="166" fontId="16" fillId="0" borderId="1" xfId="1" applyNumberFormat="1" applyFont="1" applyBorder="1" applyAlignment="1">
      <alignment horizontal="left"/>
    </xf>
    <xf numFmtId="164" fontId="16" fillId="0" borderId="1" xfId="0" applyNumberFormat="1" applyFont="1" applyBorder="1" applyAlignment="1">
      <alignment horizontal="left"/>
    </xf>
    <xf numFmtId="164" fontId="16" fillId="0" borderId="1" xfId="0" applyNumberFormat="1" applyFont="1" applyBorder="1"/>
    <xf numFmtId="164" fontId="16" fillId="0" borderId="1" xfId="2" applyNumberFormat="1" applyFont="1" applyBorder="1"/>
    <xf numFmtId="10" fontId="16" fillId="0" borderId="1" xfId="3" applyNumberFormat="1" applyFont="1" applyBorder="1"/>
    <xf numFmtId="0" fontId="16" fillId="0" borderId="9" xfId="0" applyFont="1" applyBorder="1"/>
    <xf numFmtId="0" fontId="16" fillId="0" borderId="10" xfId="0" applyFont="1" applyBorder="1"/>
    <xf numFmtId="44" fontId="16" fillId="6" borderId="51" xfId="0" applyNumberFormat="1" applyFont="1" applyFill="1" applyBorder="1"/>
    <xf numFmtId="164" fontId="16" fillId="6" borderId="51" xfId="0" applyNumberFormat="1" applyFont="1" applyFill="1" applyBorder="1"/>
    <xf numFmtId="44" fontId="16" fillId="6" borderId="15" xfId="0" applyNumberFormat="1" applyFont="1" applyFill="1" applyBorder="1"/>
    <xf numFmtId="164" fontId="16" fillId="6" borderId="15" xfId="0" applyNumberFormat="1" applyFont="1" applyFill="1" applyBorder="1"/>
    <xf numFmtId="44" fontId="16" fillId="6" borderId="12" xfId="0" applyNumberFormat="1" applyFont="1" applyFill="1" applyBorder="1"/>
    <xf numFmtId="164" fontId="16" fillId="6" borderId="12" xfId="0" applyNumberFormat="1" applyFont="1" applyFill="1" applyBorder="1"/>
    <xf numFmtId="44" fontId="21" fillId="6" borderId="51" xfId="2" applyFont="1" applyFill="1" applyBorder="1" applyAlignment="1">
      <alignment horizontal="right" wrapText="1"/>
    </xf>
    <xf numFmtId="164" fontId="16" fillId="6" borderId="47" xfId="0" applyNumberFormat="1" applyFont="1" applyFill="1" applyBorder="1"/>
    <xf numFmtId="44" fontId="21" fillId="6" borderId="15" xfId="2" applyFont="1" applyFill="1" applyBorder="1" applyAlignment="1">
      <alignment horizontal="right" wrapText="1"/>
    </xf>
    <xf numFmtId="164" fontId="16" fillId="6" borderId="23" xfId="0" applyNumberFormat="1" applyFont="1" applyFill="1" applyBorder="1"/>
    <xf numFmtId="44" fontId="21" fillId="6" borderId="12" xfId="2" applyFont="1" applyFill="1" applyBorder="1" applyAlignment="1">
      <alignment horizontal="right" wrapText="1"/>
    </xf>
    <xf numFmtId="164" fontId="16" fillId="6" borderId="40" xfId="0" applyNumberFormat="1" applyFont="1" applyFill="1" applyBorder="1"/>
    <xf numFmtId="0" fontId="16" fillId="0" borderId="31" xfId="0" applyFont="1" applyBorder="1" applyAlignment="1">
      <alignment horizontal="center"/>
    </xf>
    <xf numFmtId="3" fontId="16" fillId="0" borderId="41" xfId="0" applyNumberFormat="1" applyFont="1" applyBorder="1" applyAlignment="1">
      <alignment horizontal="center"/>
    </xf>
    <xf numFmtId="3" fontId="16" fillId="0" borderId="21" xfId="0" applyNumberFormat="1" applyFont="1" applyBorder="1" applyAlignment="1">
      <alignment horizontal="center"/>
    </xf>
    <xf numFmtId="44" fontId="16" fillId="6" borderId="49" xfId="2" applyFont="1" applyFill="1" applyBorder="1"/>
    <xf numFmtId="44" fontId="16" fillId="6" borderId="48" xfId="2" applyFont="1" applyFill="1" applyBorder="1"/>
    <xf numFmtId="0" fontId="16" fillId="0" borderId="40" xfId="0" applyFont="1" applyBorder="1" applyAlignment="1">
      <alignment horizontal="center"/>
    </xf>
    <xf numFmtId="0" fontId="16" fillId="0" borderId="52" xfId="0" applyFont="1" applyBorder="1" applyAlignment="1">
      <alignment horizontal="center" wrapText="1"/>
    </xf>
    <xf numFmtId="0" fontId="16" fillId="0" borderId="50" xfId="0" applyFont="1" applyBorder="1" applyAlignment="1">
      <alignment horizontal="center" wrapText="1"/>
    </xf>
    <xf numFmtId="0" fontId="16" fillId="0" borderId="5" xfId="0" applyFont="1" applyBorder="1" applyAlignment="1">
      <alignment horizontal="center" wrapText="1"/>
    </xf>
    <xf numFmtId="44" fontId="16" fillId="6" borderId="53" xfId="2" applyFont="1" applyFill="1" applyBorder="1"/>
    <xf numFmtId="10" fontId="16" fillId="6" borderId="32" xfId="3" applyNumberFormat="1" applyFont="1" applyFill="1" applyBorder="1"/>
    <xf numFmtId="10" fontId="16" fillId="6" borderId="10" xfId="3" applyNumberFormat="1" applyFont="1" applyFill="1" applyBorder="1"/>
    <xf numFmtId="0" fontId="17" fillId="4" borderId="0" xfId="0" applyFont="1" applyFill="1"/>
    <xf numFmtId="44" fontId="16" fillId="0" borderId="1" xfId="0" applyNumberFormat="1" applyFont="1" applyBorder="1" applyAlignment="1">
      <alignment horizontal="left"/>
    </xf>
    <xf numFmtId="164" fontId="1" fillId="0" borderId="1" xfId="2" applyNumberFormat="1" applyFont="1" applyBorder="1"/>
    <xf numFmtId="0" fontId="16" fillId="4" borderId="13" xfId="0" applyFont="1" applyFill="1" applyBorder="1" applyAlignment="1">
      <alignment horizontal="center"/>
    </xf>
    <xf numFmtId="0" fontId="16" fillId="4" borderId="0" xfId="0" applyFont="1" applyFill="1" applyAlignment="1">
      <alignment horizontal="center"/>
    </xf>
    <xf numFmtId="3" fontId="16" fillId="4" borderId="0" xfId="0" applyNumberFormat="1" applyFont="1" applyFill="1" applyAlignment="1">
      <alignment horizontal="center"/>
    </xf>
    <xf numFmtId="44" fontId="16" fillId="4" borderId="0" xfId="2" applyFont="1" applyFill="1"/>
    <xf numFmtId="0" fontId="16" fillId="0" borderId="55" xfId="0" applyFont="1" applyBorder="1" applyAlignment="1">
      <alignment horizontal="center"/>
    </xf>
    <xf numFmtId="3" fontId="1" fillId="0" borderId="17" xfId="0" applyNumberFormat="1" applyFont="1" applyBorder="1" applyAlignment="1">
      <alignment horizontal="center"/>
    </xf>
    <xf numFmtId="0" fontId="16" fillId="4" borderId="0" xfId="0" applyFont="1" applyFill="1"/>
    <xf numFmtId="0" fontId="16" fillId="4" borderId="0" xfId="0" applyFont="1" applyFill="1" applyAlignment="1">
      <alignment horizontal="center" wrapText="1"/>
    </xf>
    <xf numFmtId="0" fontId="16" fillId="4" borderId="13" xfId="0" applyFont="1" applyFill="1" applyBorder="1"/>
    <xf numFmtId="0" fontId="17" fillId="4" borderId="13" xfId="0" applyFont="1" applyFill="1" applyBorder="1"/>
    <xf numFmtId="3" fontId="21" fillId="4" borderId="13" xfId="0" applyNumberFormat="1" applyFont="1" applyFill="1" applyBorder="1" applyAlignment="1">
      <alignment horizontal="right" vertical="top" wrapText="1"/>
    </xf>
    <xf numFmtId="3" fontId="21" fillId="0" borderId="13" xfId="0" applyNumberFormat="1" applyFont="1" applyBorder="1" applyAlignment="1">
      <alignment horizontal="right" vertical="top" wrapText="1"/>
    </xf>
    <xf numFmtId="10" fontId="16" fillId="4" borderId="0" xfId="3" applyNumberFormat="1" applyFont="1" applyFill="1"/>
    <xf numFmtId="0" fontId="9" fillId="0" borderId="0" xfId="0" quotePrefix="1" applyFont="1" applyAlignment="1">
      <alignment horizontal="center" vertical="top"/>
    </xf>
    <xf numFmtId="0" fontId="3" fillId="0" borderId="0" xfId="0" applyFont="1" applyAlignment="1">
      <alignment horizontal="center"/>
    </xf>
    <xf numFmtId="44" fontId="1" fillId="0" borderId="0" xfId="2" applyFont="1"/>
    <xf numFmtId="0" fontId="9" fillId="4" borderId="0" xfId="0" applyFont="1" applyFill="1"/>
    <xf numFmtId="44" fontId="3" fillId="4" borderId="0" xfId="2" applyFont="1" applyFill="1"/>
    <xf numFmtId="0" fontId="9" fillId="0" borderId="0" xfId="0" applyFont="1" applyAlignment="1">
      <alignment horizontal="center"/>
    </xf>
    <xf numFmtId="0" fontId="24" fillId="0" borderId="0" xfId="0" applyFont="1"/>
    <xf numFmtId="0" fontId="24" fillId="4" borderId="0" xfId="0" applyFont="1" applyFill="1"/>
    <xf numFmtId="44" fontId="1" fillId="4" borderId="0" xfId="2" applyFont="1" applyFill="1"/>
    <xf numFmtId="0" fontId="0" fillId="4" borderId="0" xfId="0" applyFill="1"/>
    <xf numFmtId="0" fontId="1" fillId="0" borderId="0" xfId="0" applyFont="1"/>
    <xf numFmtId="0" fontId="1" fillId="0" borderId="0" xfId="0" applyFont="1" applyAlignment="1">
      <alignment horizontal="left"/>
    </xf>
    <xf numFmtId="3" fontId="0" fillId="0" borderId="0" xfId="0" applyNumberFormat="1"/>
    <xf numFmtId="17" fontId="16" fillId="0" borderId="56" xfId="0" applyNumberFormat="1" applyFont="1" applyBorder="1"/>
    <xf numFmtId="17" fontId="16" fillId="0" borderId="41" xfId="0" applyNumberFormat="1" applyFont="1" applyBorder="1"/>
    <xf numFmtId="17" fontId="16" fillId="0" borderId="31" xfId="0" applyNumberFormat="1" applyFont="1" applyBorder="1"/>
    <xf numFmtId="44" fontId="16" fillId="6" borderId="47" xfId="0" applyNumberFormat="1" applyFont="1" applyFill="1" applyBorder="1"/>
    <xf numFmtId="44" fontId="16" fillId="6" borderId="23" xfId="0" applyNumberFormat="1" applyFont="1" applyFill="1" applyBorder="1"/>
    <xf numFmtId="44" fontId="16" fillId="6" borderId="40" xfId="0" applyNumberFormat="1" applyFont="1" applyFill="1" applyBorder="1"/>
    <xf numFmtId="3" fontId="0" fillId="0" borderId="51" xfId="0" applyNumberFormat="1" applyBorder="1" applyAlignment="1">
      <alignment horizontal="right"/>
    </xf>
    <xf numFmtId="3" fontId="0" fillId="0" borderId="15" xfId="0" applyNumberFormat="1" applyBorder="1" applyAlignment="1">
      <alignment horizontal="right"/>
    </xf>
    <xf numFmtId="3" fontId="24" fillId="0" borderId="15" xfId="0" applyNumberFormat="1" applyFont="1" applyBorder="1" applyAlignment="1">
      <alignment horizontal="right" vertical="center" wrapText="1"/>
    </xf>
    <xf numFmtId="3" fontId="24" fillId="0" borderId="12" xfId="0" applyNumberFormat="1" applyFont="1" applyBorder="1" applyAlignment="1">
      <alignment horizontal="right" vertical="center" wrapText="1"/>
    </xf>
    <xf numFmtId="44" fontId="16" fillId="6" borderId="56" xfId="0" applyNumberFormat="1" applyFont="1" applyFill="1" applyBorder="1"/>
    <xf numFmtId="44" fontId="16" fillId="6" borderId="41" xfId="0" applyNumberFormat="1" applyFont="1" applyFill="1" applyBorder="1"/>
    <xf numFmtId="44" fontId="16" fillId="6" borderId="31" xfId="0" applyNumberFormat="1" applyFont="1" applyFill="1" applyBorder="1"/>
    <xf numFmtId="3" fontId="0" fillId="0" borderId="56" xfId="0" applyNumberFormat="1" applyBorder="1" applyAlignment="1">
      <alignment horizontal="right"/>
    </xf>
    <xf numFmtId="3" fontId="0" fillId="0" borderId="41" xfId="0" applyNumberFormat="1" applyBorder="1" applyAlignment="1">
      <alignment horizontal="right"/>
    </xf>
    <xf numFmtId="3" fontId="24" fillId="0" borderId="41" xfId="0" applyNumberFormat="1" applyFont="1" applyBorder="1" applyAlignment="1">
      <alignment horizontal="right" vertical="center" wrapText="1"/>
    </xf>
    <xf numFmtId="3" fontId="24" fillId="0" borderId="31" xfId="0" applyNumberFormat="1" applyFont="1" applyBorder="1" applyAlignment="1">
      <alignment horizontal="right" vertical="center" wrapText="1"/>
    </xf>
    <xf numFmtId="164" fontId="16" fillId="6" borderId="42" xfId="0" applyNumberFormat="1" applyFont="1" applyFill="1" applyBorder="1"/>
    <xf numFmtId="164" fontId="16" fillId="6" borderId="0" xfId="0" applyNumberFormat="1" applyFont="1" applyFill="1"/>
    <xf numFmtId="164" fontId="16" fillId="6" borderId="39" xfId="0" applyNumberFormat="1" applyFont="1" applyFill="1" applyBorder="1"/>
    <xf numFmtId="10" fontId="16" fillId="0" borderId="0" xfId="3" applyNumberFormat="1" applyFont="1"/>
    <xf numFmtId="0" fontId="1" fillId="0" borderId="14" xfId="0" applyFont="1" applyBorder="1" applyAlignment="1">
      <alignment horizontal="center"/>
    </xf>
    <xf numFmtId="3" fontId="1" fillId="0" borderId="15" xfId="0" applyNumberFormat="1" applyFont="1" applyBorder="1" applyAlignment="1">
      <alignment horizontal="center"/>
    </xf>
    <xf numFmtId="3" fontId="1" fillId="0" borderId="14" xfId="0" applyNumberFormat="1" applyFont="1" applyBorder="1" applyAlignment="1">
      <alignment horizontal="center"/>
    </xf>
    <xf numFmtId="0" fontId="1" fillId="0" borderId="17" xfId="0" applyFont="1" applyBorder="1" applyAlignment="1">
      <alignment horizontal="center"/>
    </xf>
    <xf numFmtId="3" fontId="1" fillId="0" borderId="18" xfId="0" applyNumberFormat="1" applyFont="1" applyBorder="1" applyAlignment="1">
      <alignment horizontal="center"/>
    </xf>
    <xf numFmtId="0" fontId="1" fillId="0" borderId="34" xfId="0" applyFont="1" applyBorder="1" applyAlignment="1">
      <alignment horizontal="center"/>
    </xf>
    <xf numFmtId="3" fontId="1" fillId="0" borderId="1" xfId="0" applyNumberFormat="1" applyFont="1" applyBorder="1" applyAlignment="1">
      <alignment horizontal="center"/>
    </xf>
    <xf numFmtId="3" fontId="1" fillId="0" borderId="34" xfId="0" applyNumberFormat="1" applyFont="1" applyBorder="1" applyAlignment="1">
      <alignment horizontal="center"/>
    </xf>
    <xf numFmtId="0" fontId="1" fillId="0" borderId="35" xfId="0" applyFont="1" applyBorder="1" applyAlignment="1">
      <alignment horizontal="center" wrapText="1"/>
    </xf>
    <xf numFmtId="3" fontId="1" fillId="0" borderId="36" xfId="0" applyNumberFormat="1" applyFont="1" applyBorder="1" applyAlignment="1">
      <alignment horizontal="center"/>
    </xf>
    <xf numFmtId="0" fontId="0" fillId="0" borderId="22" xfId="0" applyBorder="1"/>
    <xf numFmtId="0" fontId="0" fillId="0" borderId="13" xfId="0" applyBorder="1"/>
    <xf numFmtId="0" fontId="0" fillId="0" borderId="8" xfId="0" applyBorder="1"/>
    <xf numFmtId="0" fontId="0" fillId="0" borderId="9" xfId="0" applyBorder="1"/>
    <xf numFmtId="0" fontId="0" fillId="0" borderId="10" xfId="0" applyBorder="1"/>
    <xf numFmtId="164" fontId="1" fillId="6" borderId="1" xfId="0" applyNumberFormat="1" applyFont="1" applyFill="1" applyBorder="1"/>
    <xf numFmtId="44" fontId="16" fillId="3" borderId="46" xfId="2" applyFont="1" applyFill="1" applyBorder="1" applyProtection="1">
      <protection locked="0"/>
    </xf>
    <xf numFmtId="44" fontId="16" fillId="3" borderId="53" xfId="2" applyFont="1" applyFill="1" applyBorder="1" applyProtection="1">
      <protection locked="0"/>
    </xf>
    <xf numFmtId="44" fontId="16" fillId="3" borderId="16" xfId="2" applyFont="1" applyFill="1" applyBorder="1" applyProtection="1">
      <protection locked="0"/>
    </xf>
    <xf numFmtId="44" fontId="16" fillId="3" borderId="49" xfId="2" applyFont="1" applyFill="1" applyBorder="1" applyProtection="1">
      <protection locked="0"/>
    </xf>
    <xf numFmtId="44" fontId="16" fillId="3" borderId="48" xfId="2" applyFont="1" applyFill="1" applyBorder="1" applyProtection="1">
      <protection locked="0"/>
    </xf>
    <xf numFmtId="44" fontId="16" fillId="3" borderId="32" xfId="2" applyFont="1" applyFill="1" applyBorder="1" applyProtection="1">
      <protection locked="0"/>
    </xf>
    <xf numFmtId="44" fontId="16" fillId="3" borderId="19" xfId="2" applyFont="1" applyFill="1" applyBorder="1" applyProtection="1">
      <protection locked="0"/>
    </xf>
    <xf numFmtId="44" fontId="16" fillId="3" borderId="54" xfId="2" applyFont="1" applyFill="1" applyBorder="1" applyProtection="1">
      <protection locked="0"/>
    </xf>
    <xf numFmtId="44" fontId="16" fillId="3" borderId="30" xfId="2" applyFont="1" applyFill="1" applyBorder="1" applyAlignment="1" applyProtection="1">
      <alignment wrapText="1"/>
      <protection locked="0"/>
    </xf>
    <xf numFmtId="44" fontId="3" fillId="3" borderId="30" xfId="2" applyFont="1" applyFill="1" applyBorder="1" applyProtection="1">
      <protection locked="0"/>
    </xf>
    <xf numFmtId="0" fontId="16" fillId="3" borderId="37" xfId="2" applyNumberFormat="1" applyFont="1" applyFill="1" applyBorder="1" applyProtection="1">
      <protection locked="0"/>
    </xf>
    <xf numFmtId="44" fontId="16" fillId="3" borderId="30" xfId="2" applyFont="1" applyFill="1" applyBorder="1" applyProtection="1">
      <protection locked="0"/>
    </xf>
    <xf numFmtId="44" fontId="16" fillId="5" borderId="16" xfId="2" applyFont="1" applyFill="1" applyBorder="1" applyProtection="1">
      <protection locked="0"/>
    </xf>
    <xf numFmtId="44" fontId="16" fillId="3" borderId="25" xfId="2" applyFont="1" applyFill="1" applyBorder="1" applyProtection="1">
      <protection locked="0"/>
    </xf>
    <xf numFmtId="44" fontId="16" fillId="3" borderId="37" xfId="2" applyFont="1" applyFill="1" applyBorder="1" applyProtection="1">
      <protection locked="0"/>
    </xf>
    <xf numFmtId="44" fontId="1" fillId="3" borderId="49" xfId="2" applyFont="1" applyFill="1" applyBorder="1" applyProtection="1">
      <protection locked="0"/>
    </xf>
    <xf numFmtId="165" fontId="3" fillId="0" borderId="0" xfId="0" applyNumberFormat="1" applyFont="1" applyAlignment="1" applyProtection="1">
      <alignment horizontal="center"/>
      <protection hidden="1"/>
    </xf>
    <xf numFmtId="164" fontId="4" fillId="2" borderId="0" xfId="0" applyNumberFormat="1" applyFont="1" applyFill="1" applyAlignment="1" applyProtection="1">
      <alignment horizontal="center" wrapText="1"/>
      <protection hidden="1"/>
    </xf>
    <xf numFmtId="164" fontId="4" fillId="2" borderId="0" xfId="0" applyNumberFormat="1" applyFont="1" applyFill="1" applyAlignment="1" applyProtection="1">
      <alignment horizontal="center"/>
      <protection hidden="1"/>
    </xf>
    <xf numFmtId="164" fontId="6" fillId="2" borderId="0" xfId="0" applyNumberFormat="1" applyFont="1" applyFill="1" applyAlignment="1" applyProtection="1">
      <alignment horizontal="center"/>
      <protection hidden="1"/>
    </xf>
    <xf numFmtId="164" fontId="7" fillId="0" borderId="0" xfId="0" applyNumberFormat="1" applyFont="1" applyAlignment="1" applyProtection="1">
      <alignment horizontal="center"/>
      <protection hidden="1"/>
    </xf>
    <xf numFmtId="164" fontId="8" fillId="2" borderId="0" xfId="0" applyNumberFormat="1" applyFont="1" applyFill="1" applyAlignment="1" applyProtection="1">
      <alignment horizontal="center" vertical="center"/>
      <protection hidden="1"/>
    </xf>
    <xf numFmtId="164" fontId="10" fillId="2" borderId="0" xfId="0" applyNumberFormat="1" applyFont="1" applyFill="1" applyAlignment="1" applyProtection="1">
      <alignment horizontal="center"/>
      <protection hidden="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0" xfId="0" applyFont="1" applyBorder="1" applyAlignment="1">
      <alignment horizontal="left" vertical="top" wrapText="1"/>
    </xf>
    <xf numFmtId="0" fontId="9" fillId="2" borderId="1" xfId="5" applyFont="1" applyFill="1" applyBorder="1" applyAlignment="1">
      <alignmen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3" fillId="0" borderId="0" xfId="0" applyFont="1" applyAlignment="1">
      <alignment horizontal="left" vertical="top" wrapText="1"/>
    </xf>
    <xf numFmtId="0" fontId="9" fillId="0" borderId="5"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16" fillId="0" borderId="12" xfId="0" applyFont="1" applyBorder="1" applyAlignment="1">
      <alignment horizontal="center"/>
    </xf>
    <xf numFmtId="0" fontId="16" fillId="0" borderId="24" xfId="0" applyFont="1" applyBorder="1" applyAlignment="1">
      <alignment horizontal="center"/>
    </xf>
    <xf numFmtId="0" fontId="17" fillId="0" borderId="28" xfId="0" applyFont="1" applyBorder="1" applyAlignment="1">
      <alignment horizontal="center" vertical="top" wrapText="1"/>
    </xf>
    <xf numFmtId="0" fontId="17" fillId="0" borderId="29" xfId="0" applyFont="1" applyBorder="1" applyAlignment="1">
      <alignment horizontal="center" vertical="top" wrapText="1"/>
    </xf>
    <xf numFmtId="0" fontId="17" fillId="0" borderId="30" xfId="0" applyFont="1" applyBorder="1" applyAlignment="1">
      <alignment horizontal="center" vertical="top" wrapText="1"/>
    </xf>
    <xf numFmtId="44" fontId="16" fillId="0" borderId="31" xfId="2" applyFont="1" applyBorder="1" applyAlignment="1">
      <alignment horizontal="center"/>
    </xf>
    <xf numFmtId="44" fontId="16" fillId="0" borderId="32" xfId="2" applyFont="1" applyBorder="1" applyAlignment="1">
      <alignment horizontal="center"/>
    </xf>
    <xf numFmtId="44" fontId="16" fillId="3" borderId="31" xfId="2" applyFont="1" applyFill="1" applyBorder="1" applyAlignment="1" applyProtection="1">
      <alignment horizontal="center"/>
      <protection locked="0"/>
    </xf>
    <xf numFmtId="44" fontId="16" fillId="3" borderId="32" xfId="2" applyFont="1" applyFill="1" applyBorder="1" applyAlignment="1" applyProtection="1">
      <alignment horizontal="center"/>
      <protection locked="0"/>
    </xf>
    <xf numFmtId="0" fontId="16" fillId="0" borderId="34" xfId="0" applyFont="1" applyBorder="1" applyAlignment="1">
      <alignment horizontal="center"/>
    </xf>
    <xf numFmtId="0" fontId="16" fillId="0" borderId="1" xfId="0" applyFont="1" applyBorder="1" applyAlignment="1">
      <alignment horizontal="center"/>
    </xf>
    <xf numFmtId="44" fontId="16" fillId="3" borderId="2" xfId="2" applyFont="1" applyFill="1" applyBorder="1" applyAlignment="1" applyProtection="1">
      <alignment horizontal="center"/>
      <protection locked="0"/>
    </xf>
    <xf numFmtId="44" fontId="16" fillId="3" borderId="16" xfId="2" applyFont="1" applyFill="1" applyBorder="1" applyAlignment="1" applyProtection="1">
      <alignment horizontal="center"/>
      <protection locked="0"/>
    </xf>
    <xf numFmtId="0" fontId="16" fillId="3" borderId="38" xfId="0" applyFont="1" applyFill="1" applyBorder="1" applyAlignment="1" applyProtection="1">
      <alignment horizontal="center"/>
      <protection locked="0"/>
    </xf>
    <xf numFmtId="0" fontId="16" fillId="3" borderId="39" xfId="0" applyFont="1" applyFill="1" applyBorder="1" applyAlignment="1" applyProtection="1">
      <alignment horizontal="center"/>
      <protection locked="0"/>
    </xf>
    <xf numFmtId="0" fontId="16" fillId="3" borderId="40" xfId="0" applyFont="1" applyFill="1" applyBorder="1" applyAlignment="1" applyProtection="1">
      <alignment horizontal="center"/>
      <protection locked="0"/>
    </xf>
    <xf numFmtId="44" fontId="16" fillId="3" borderId="1" xfId="2" applyFont="1" applyFill="1" applyBorder="1" applyAlignment="1" applyProtection="1">
      <alignment horizontal="center"/>
      <protection locked="0"/>
    </xf>
    <xf numFmtId="44" fontId="16" fillId="3" borderId="25" xfId="2" applyFont="1" applyFill="1" applyBorder="1" applyAlignment="1" applyProtection="1">
      <alignment horizontal="center"/>
      <protection locked="0"/>
    </xf>
    <xf numFmtId="0" fontId="16" fillId="0" borderId="34" xfId="0" applyFont="1" applyBorder="1" applyAlignment="1">
      <alignment horizontal="left"/>
    </xf>
    <xf numFmtId="0" fontId="16" fillId="0" borderId="1" xfId="0" applyFont="1" applyBorder="1" applyAlignment="1">
      <alignment horizontal="left"/>
    </xf>
    <xf numFmtId="0" fontId="1" fillId="4" borderId="44" xfId="0" applyFont="1" applyFill="1" applyBorder="1" applyAlignment="1">
      <alignment horizontal="left" vertical="top" wrapText="1"/>
    </xf>
    <xf numFmtId="0" fontId="16" fillId="5" borderId="34" xfId="0" applyFont="1" applyFill="1" applyBorder="1" applyAlignment="1">
      <alignment horizontal="left"/>
    </xf>
    <xf numFmtId="0" fontId="16" fillId="5" borderId="1" xfId="0" applyFont="1" applyFill="1" applyBorder="1" applyAlignment="1">
      <alignment horizontal="left"/>
    </xf>
    <xf numFmtId="44" fontId="16" fillId="5" borderId="1" xfId="2" applyFont="1" applyFill="1" applyBorder="1" applyAlignment="1" applyProtection="1">
      <alignment horizontal="center"/>
      <protection locked="0"/>
    </xf>
    <xf numFmtId="44" fontId="16" fillId="5" borderId="25" xfId="2" applyFont="1" applyFill="1" applyBorder="1" applyAlignment="1" applyProtection="1">
      <alignment horizontal="center"/>
      <protection locked="0"/>
    </xf>
    <xf numFmtId="0" fontId="16" fillId="3" borderId="34" xfId="0" applyFont="1" applyFill="1" applyBorder="1" applyAlignment="1" applyProtection="1">
      <alignment horizontal="center"/>
      <protection locked="0"/>
    </xf>
    <xf numFmtId="0" fontId="16" fillId="3" borderId="1" xfId="0" applyFont="1" applyFill="1" applyBorder="1" applyAlignment="1" applyProtection="1">
      <alignment horizontal="center"/>
      <protection locked="0"/>
    </xf>
    <xf numFmtId="0" fontId="16" fillId="0" borderId="35" xfId="0" applyFont="1" applyBorder="1" applyAlignment="1">
      <alignment horizontal="center"/>
    </xf>
    <xf numFmtId="0" fontId="16" fillId="0" borderId="36" xfId="0" applyFont="1" applyBorder="1" applyAlignment="1">
      <alignment horizontal="center"/>
    </xf>
    <xf numFmtId="44" fontId="16" fillId="3" borderId="27" xfId="2" applyFont="1" applyFill="1" applyBorder="1" applyAlignment="1" applyProtection="1">
      <alignment horizontal="center"/>
      <protection locked="0"/>
    </xf>
    <xf numFmtId="44" fontId="16" fillId="3" borderId="19" xfId="2" applyFont="1" applyFill="1" applyBorder="1" applyAlignment="1" applyProtection="1">
      <alignment horizontal="center"/>
      <protection locked="0"/>
    </xf>
    <xf numFmtId="0" fontId="1" fillId="0" borderId="0" xfId="0" applyFont="1" applyAlignment="1">
      <alignment horizontal="left" vertical="top" wrapText="1"/>
    </xf>
    <xf numFmtId="0" fontId="16" fillId="0" borderId="38" xfId="0" applyFont="1" applyBorder="1" applyAlignment="1">
      <alignment horizontal="center"/>
    </xf>
    <xf numFmtId="0" fontId="16" fillId="0" borderId="39" xfId="0" applyFont="1" applyBorder="1" applyAlignment="1">
      <alignment horizontal="center"/>
    </xf>
    <xf numFmtId="0" fontId="16" fillId="0" borderId="40" xfId="0" applyFont="1" applyBorder="1" applyAlignment="1">
      <alignment horizontal="center"/>
    </xf>
    <xf numFmtId="0" fontId="16" fillId="3" borderId="8" xfId="0" applyFont="1" applyFill="1" applyBorder="1" applyAlignment="1" applyProtection="1">
      <alignment horizontal="center"/>
      <protection locked="0"/>
    </xf>
    <xf numFmtId="0" fontId="16" fillId="3" borderId="9" xfId="0" applyFont="1" applyFill="1" applyBorder="1" applyAlignment="1" applyProtection="1">
      <alignment horizontal="center"/>
      <protection locked="0"/>
    </xf>
    <xf numFmtId="0" fontId="16" fillId="3" borderId="26" xfId="0" applyFont="1" applyFill="1" applyBorder="1" applyAlignment="1" applyProtection="1">
      <alignment horizontal="center"/>
      <protection locked="0"/>
    </xf>
    <xf numFmtId="44" fontId="16" fillId="3" borderId="36" xfId="2" applyFont="1" applyFill="1" applyBorder="1" applyAlignment="1" applyProtection="1">
      <alignment horizontal="center"/>
      <protection locked="0"/>
    </xf>
    <xf numFmtId="44" fontId="16" fillId="3" borderId="37" xfId="2" applyFont="1" applyFill="1" applyBorder="1" applyAlignment="1" applyProtection="1">
      <alignment horizontal="center"/>
      <protection locked="0"/>
    </xf>
    <xf numFmtId="0" fontId="1"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22" xfId="0" applyFont="1" applyBorder="1" applyAlignment="1">
      <alignment horizontal="left" vertical="top" wrapText="1"/>
    </xf>
    <xf numFmtId="0" fontId="16" fillId="0" borderId="13" xfId="0" applyFont="1" applyBorder="1" applyAlignment="1">
      <alignment horizontal="left" vertical="top" wrapText="1"/>
    </xf>
    <xf numFmtId="0" fontId="16" fillId="0" borderId="1" xfId="0" applyFont="1" applyBorder="1" applyAlignment="1">
      <alignment horizontal="left" vertical="top" wrapText="1"/>
    </xf>
    <xf numFmtId="0" fontId="16" fillId="0" borderId="0" xfId="0" applyFont="1" applyAlignment="1">
      <alignment horizontal="left"/>
    </xf>
    <xf numFmtId="0" fontId="17" fillId="5" borderId="5" xfId="0" applyFont="1" applyFill="1" applyBorder="1" applyAlignment="1">
      <alignment horizontal="left"/>
    </xf>
    <xf numFmtId="0" fontId="17" fillId="5" borderId="6" xfId="0" applyFont="1" applyFill="1" applyBorder="1" applyAlignment="1">
      <alignment horizontal="left"/>
    </xf>
    <xf numFmtId="0" fontId="17" fillId="5" borderId="7" xfId="0" applyFont="1" applyFill="1" applyBorder="1" applyAlignment="1">
      <alignment horizontal="left"/>
    </xf>
    <xf numFmtId="0" fontId="17" fillId="0" borderId="1" xfId="0" applyFont="1" applyBorder="1" applyAlignment="1">
      <alignment horizontal="center"/>
    </xf>
    <xf numFmtId="0" fontId="17" fillId="0" borderId="1" xfId="0" applyFont="1" applyBorder="1" applyAlignment="1">
      <alignment horizontal="center" vertical="center"/>
    </xf>
    <xf numFmtId="17" fontId="1" fillId="0" borderId="2" xfId="0" applyNumberFormat="1" applyFont="1" applyBorder="1" applyAlignment="1">
      <alignment horizontal="left" wrapText="1"/>
    </xf>
    <xf numFmtId="17" fontId="16" fillId="0" borderId="4" xfId="0" applyNumberFormat="1" applyFont="1" applyBorder="1" applyAlignment="1">
      <alignment horizontal="left" wrapText="1"/>
    </xf>
    <xf numFmtId="17" fontId="16" fillId="0" borderId="2" xfId="0" applyNumberFormat="1" applyFont="1" applyBorder="1" applyAlignment="1">
      <alignment horizontal="left"/>
    </xf>
    <xf numFmtId="17" fontId="16" fillId="0" borderId="4" xfId="0" applyNumberFormat="1" applyFont="1" applyBorder="1" applyAlignment="1">
      <alignment horizontal="left"/>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wrapText="1"/>
    </xf>
    <xf numFmtId="0" fontId="17" fillId="5" borderId="5" xfId="0" applyFont="1" applyFill="1" applyBorder="1" applyAlignment="1">
      <alignment horizontal="center"/>
    </xf>
    <xf numFmtId="0" fontId="17" fillId="5" borderId="6" xfId="0" applyFont="1" applyFill="1" applyBorder="1" applyAlignment="1">
      <alignment horizontal="center"/>
    </xf>
    <xf numFmtId="0" fontId="17" fillId="5" borderId="7" xfId="0" applyFont="1" applyFill="1" applyBorder="1" applyAlignment="1">
      <alignment horizontal="center"/>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1" xfId="0" applyFont="1" applyBorder="1" applyAlignment="1">
      <alignment horizontal="left" wrapText="1"/>
    </xf>
    <xf numFmtId="0" fontId="1" fillId="0" borderId="9" xfId="0" applyFont="1" applyBorder="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6" fillId="0" borderId="6" xfId="0" applyFont="1" applyBorder="1"/>
    <xf numFmtId="0" fontId="16" fillId="0" borderId="7" xfId="0" applyFont="1" applyBorder="1"/>
    <xf numFmtId="0" fontId="17" fillId="0" borderId="28" xfId="0" applyFont="1" applyBorder="1" applyAlignment="1">
      <alignment horizontal="center"/>
    </xf>
    <xf numFmtId="0" fontId="17" fillId="0" borderId="29" xfId="0" applyFont="1" applyBorder="1" applyAlignment="1">
      <alignment horizontal="center"/>
    </xf>
    <xf numFmtId="0" fontId="17" fillId="0" borderId="30" xfId="0" applyFont="1" applyBorder="1" applyAlignment="1">
      <alignment horizontal="center"/>
    </xf>
    <xf numFmtId="0" fontId="1" fillId="0" borderId="28" xfId="0" applyFont="1" applyBorder="1" applyAlignment="1">
      <alignment horizontal="left" vertical="top" wrapText="1"/>
    </xf>
    <xf numFmtId="0" fontId="16" fillId="0" borderId="29" xfId="0" applyFont="1" applyBorder="1" applyAlignment="1">
      <alignment horizontal="left" vertical="top" wrapText="1"/>
    </xf>
    <xf numFmtId="0" fontId="17" fillId="0" borderId="43" xfId="0" applyFont="1" applyBorder="1" applyAlignment="1">
      <alignment horizontal="center"/>
    </xf>
    <xf numFmtId="0" fontId="17" fillId="0" borderId="44" xfId="0" applyFont="1" applyBorder="1" applyAlignment="1">
      <alignment horizontal="center"/>
    </xf>
    <xf numFmtId="0" fontId="17" fillId="0" borderId="45" xfId="0" applyFont="1" applyBorder="1" applyAlignment="1">
      <alignment horizontal="center"/>
    </xf>
    <xf numFmtId="0" fontId="16" fillId="0" borderId="33"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7" fillId="0" borderId="5"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6" fillId="3" borderId="34" xfId="0" applyFont="1" applyFill="1" applyBorder="1" applyAlignment="1" applyProtection="1">
      <alignment horizontal="left"/>
      <protection locked="0"/>
    </xf>
    <xf numFmtId="0" fontId="16" fillId="3" borderId="1" xfId="0" applyFont="1" applyFill="1" applyBorder="1" applyAlignment="1" applyProtection="1">
      <alignment horizontal="left"/>
      <protection locked="0"/>
    </xf>
    <xf numFmtId="0" fontId="16" fillId="3" borderId="35" xfId="0" applyFont="1" applyFill="1" applyBorder="1" applyAlignment="1" applyProtection="1">
      <alignment horizontal="left"/>
      <protection locked="0"/>
    </xf>
    <xf numFmtId="0" fontId="16" fillId="3" borderId="36" xfId="0" applyFont="1" applyFill="1" applyBorder="1" applyAlignment="1" applyProtection="1">
      <alignment horizontal="left"/>
      <protection locked="0"/>
    </xf>
    <xf numFmtId="0" fontId="16" fillId="0" borderId="28" xfId="0" applyFont="1" applyBorder="1" applyAlignment="1">
      <alignment horizontal="left" vertical="top" wrapText="1"/>
    </xf>
    <xf numFmtId="0" fontId="17" fillId="4" borderId="0" xfId="0" applyFont="1" applyFill="1" applyAlignment="1">
      <alignment horizont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4" borderId="0" xfId="0" applyFont="1" applyFill="1" applyAlignment="1">
      <alignment horizontal="center" vertical="center"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cellXfs>
  <cellStyles count="6">
    <cellStyle name="Comma" xfId="1" builtinId="3"/>
    <cellStyle name="Currency" xfId="2" builtinId="4"/>
    <cellStyle name="Normal" xfId="0" builtinId="0"/>
    <cellStyle name="Normal 2" xfId="5"/>
    <cellStyle name="Normal_Appendix A--Temps RFP Appendix" xfId="4"/>
    <cellStyle name="Percent" xfId="3"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heetViews>
  <sheetFormatPr defaultColWidth="8.88671875" defaultRowHeight="13.2" x14ac:dyDescent="0.25"/>
  <cols>
    <col min="1" max="1" width="4.88671875" style="2" customWidth="1"/>
    <col min="2" max="3" width="8.88671875" style="2"/>
    <col min="4" max="4" width="27.44140625" style="2" customWidth="1"/>
    <col min="5" max="5" width="8.88671875" style="2"/>
    <col min="6" max="6" width="42.6640625" style="2" customWidth="1"/>
    <col min="7" max="16384" width="8.88671875" style="2"/>
  </cols>
  <sheetData>
    <row r="1" spans="1:6" x14ac:dyDescent="0.25">
      <c r="A1" s="1"/>
      <c r="B1" s="1"/>
      <c r="C1" s="1"/>
      <c r="D1" s="1"/>
      <c r="E1" s="1"/>
      <c r="F1" s="1"/>
    </row>
    <row r="2" spans="1:6" x14ac:dyDescent="0.25">
      <c r="A2" s="1"/>
      <c r="B2" s="1"/>
      <c r="C2" s="1"/>
      <c r="D2" s="1"/>
      <c r="E2" s="1"/>
      <c r="F2" s="1"/>
    </row>
    <row r="3" spans="1:6" x14ac:dyDescent="0.25">
      <c r="A3" s="1"/>
      <c r="B3" s="1"/>
      <c r="C3" s="1"/>
      <c r="D3" s="1"/>
      <c r="E3" s="1"/>
      <c r="F3" s="1"/>
    </row>
    <row r="4" spans="1:6" x14ac:dyDescent="0.25">
      <c r="A4" s="1"/>
      <c r="B4" s="1"/>
      <c r="C4" s="1"/>
      <c r="D4" s="1"/>
      <c r="E4" s="1"/>
      <c r="F4" s="1"/>
    </row>
    <row r="5" spans="1:6" ht="21" x14ac:dyDescent="0.4">
      <c r="A5" s="1"/>
      <c r="B5" s="181" t="s">
        <v>139</v>
      </c>
      <c r="C5" s="182"/>
      <c r="D5" s="182"/>
      <c r="E5" s="182"/>
      <c r="F5" s="182"/>
    </row>
    <row r="6" spans="1:6" ht="21" x14ac:dyDescent="0.4">
      <c r="A6" s="1"/>
      <c r="B6" s="182" t="s">
        <v>1</v>
      </c>
      <c r="C6" s="182"/>
      <c r="D6" s="182"/>
      <c r="E6" s="182"/>
      <c r="F6" s="182"/>
    </row>
    <row r="7" spans="1:6" ht="24.6" x14ac:dyDescent="0.4">
      <c r="A7" s="1"/>
      <c r="B7" s="1"/>
      <c r="C7" s="3"/>
      <c r="D7" s="1"/>
      <c r="E7" s="1"/>
      <c r="F7" s="1"/>
    </row>
    <row r="8" spans="1:6" ht="19.2" x14ac:dyDescent="0.35">
      <c r="A8" s="1"/>
      <c r="B8" s="183" t="s">
        <v>131</v>
      </c>
      <c r="C8" s="183"/>
      <c r="D8" s="183"/>
      <c r="E8" s="183"/>
      <c r="F8" s="183"/>
    </row>
    <row r="9" spans="1:6" ht="17.399999999999999" x14ac:dyDescent="0.3">
      <c r="A9" s="1"/>
      <c r="B9" s="184" t="s">
        <v>141</v>
      </c>
      <c r="C9" s="184"/>
      <c r="D9" s="184"/>
      <c r="E9" s="184"/>
      <c r="F9" s="184"/>
    </row>
    <row r="10" spans="1:6" ht="17.399999999999999" x14ac:dyDescent="0.25">
      <c r="A10" s="1"/>
      <c r="B10" s="185"/>
      <c r="C10" s="185"/>
      <c r="D10" s="185"/>
      <c r="E10" s="185"/>
      <c r="F10" s="185"/>
    </row>
    <row r="11" spans="1:6" x14ac:dyDescent="0.25">
      <c r="A11" s="1"/>
      <c r="B11" s="1"/>
      <c r="C11" s="4"/>
      <c r="D11" s="1"/>
      <c r="E11" s="1"/>
      <c r="F11" s="1"/>
    </row>
    <row r="12" spans="1:6" x14ac:dyDescent="0.25">
      <c r="A12" s="1"/>
      <c r="B12" s="1"/>
      <c r="C12" s="4"/>
      <c r="D12" s="1"/>
      <c r="E12" s="1"/>
      <c r="F12" s="1"/>
    </row>
    <row r="13" spans="1:6" x14ac:dyDescent="0.25">
      <c r="A13" s="1"/>
      <c r="B13" s="1"/>
      <c r="C13" s="4"/>
      <c r="D13" s="1"/>
      <c r="E13" s="1"/>
      <c r="F13" s="1"/>
    </row>
    <row r="14" spans="1:6" ht="20.399999999999999" x14ac:dyDescent="0.35">
      <c r="A14" s="1"/>
      <c r="B14" s="186" t="s">
        <v>0</v>
      </c>
      <c r="C14" s="186"/>
      <c r="D14" s="186"/>
      <c r="E14" s="186"/>
      <c r="F14" s="186"/>
    </row>
    <row r="15" spans="1:6" x14ac:dyDescent="0.25">
      <c r="A15" s="1"/>
      <c r="B15" s="180"/>
      <c r="C15" s="180"/>
      <c r="D15" s="180"/>
      <c r="E15" s="180"/>
      <c r="F15" s="180"/>
    </row>
    <row r="16" spans="1:6" x14ac:dyDescent="0.25">
      <c r="A16" s="1"/>
      <c r="B16" s="1"/>
      <c r="C16" s="1"/>
      <c r="D16" s="1"/>
      <c r="E16" s="1"/>
      <c r="F16" s="1"/>
    </row>
  </sheetData>
  <mergeCells count="7">
    <mergeCell ref="B15:F15"/>
    <mergeCell ref="B5:F5"/>
    <mergeCell ref="B6:F6"/>
    <mergeCell ref="B8:F8"/>
    <mergeCell ref="B9:F9"/>
    <mergeCell ref="B10:F10"/>
    <mergeCell ref="B14:F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ColWidth="9.109375" defaultRowHeight="13.2" x14ac:dyDescent="0.25"/>
  <cols>
    <col min="1" max="1" width="2.109375" style="17" customWidth="1"/>
    <col min="2" max="3" width="14.33203125" style="17" customWidth="1"/>
    <col min="4" max="4" width="14.44140625" style="17" customWidth="1"/>
    <col min="5" max="5" width="16.109375" style="17" customWidth="1"/>
    <col min="6" max="6" width="14.33203125" style="17" customWidth="1"/>
    <col min="7" max="7" width="19.6640625" style="17" customWidth="1"/>
    <col min="8" max="9" width="14.33203125" style="17" customWidth="1"/>
    <col min="10" max="10" width="19.6640625" style="17" customWidth="1"/>
    <col min="11" max="11" width="13.33203125" style="17" customWidth="1"/>
    <col min="12" max="12" width="9.109375" style="17"/>
    <col min="13" max="13" width="12.5546875" style="17" customWidth="1"/>
    <col min="14" max="14" width="25.88671875" style="17" customWidth="1"/>
    <col min="15" max="15" width="18.6640625" style="17" customWidth="1"/>
    <col min="16" max="16" width="14.109375" style="17" customWidth="1"/>
    <col min="17" max="16384" width="9.109375" style="17"/>
  </cols>
  <sheetData>
    <row r="1" spans="1:11" x14ac:dyDescent="0.25">
      <c r="A1" s="16" t="str">
        <f>Instructions!A1</f>
        <v>State of Indiana, RFP 19-088</v>
      </c>
    </row>
    <row r="2" spans="1:11" x14ac:dyDescent="0.25">
      <c r="A2" s="19" t="str">
        <f>Instructions!A2</f>
        <v>Attachment C - Cost Proposal</v>
      </c>
    </row>
    <row r="3" spans="1:11" x14ac:dyDescent="0.25">
      <c r="A3" s="19" t="s">
        <v>105</v>
      </c>
    </row>
    <row r="4" spans="1:11" x14ac:dyDescent="0.25">
      <c r="A4" s="18"/>
      <c r="C4" s="18"/>
      <c r="D4" s="18"/>
    </row>
    <row r="5" spans="1:11" ht="27.75" customHeight="1" x14ac:dyDescent="0.25">
      <c r="A5" s="20"/>
      <c r="B5" s="193" t="s">
        <v>44</v>
      </c>
      <c r="C5" s="193"/>
      <c r="D5" s="193"/>
      <c r="E5" s="193"/>
      <c r="F5" s="193"/>
      <c r="G5" s="193"/>
      <c r="H5" s="193"/>
      <c r="I5" s="193"/>
      <c r="J5" s="193"/>
    </row>
    <row r="6" spans="1:11" x14ac:dyDescent="0.25">
      <c r="A6" s="21"/>
      <c r="B6" s="21"/>
      <c r="C6" s="21"/>
      <c r="D6" s="21"/>
      <c r="E6" s="21"/>
      <c r="F6" s="21"/>
      <c r="G6" s="21"/>
      <c r="H6" s="21"/>
      <c r="I6" s="21"/>
      <c r="J6" s="21"/>
    </row>
    <row r="7" spans="1:11" x14ac:dyDescent="0.25">
      <c r="A7" s="22"/>
      <c r="B7" s="22" t="s">
        <v>5</v>
      </c>
      <c r="C7" s="18"/>
      <c r="D7" s="18"/>
    </row>
    <row r="8" spans="1:11" x14ac:dyDescent="0.25">
      <c r="A8" s="22"/>
      <c r="B8" s="22"/>
      <c r="C8" s="18"/>
      <c r="D8" s="18"/>
    </row>
    <row r="9" spans="1:11" x14ac:dyDescent="0.25">
      <c r="A9" s="23"/>
      <c r="B9" s="47" t="s">
        <v>34</v>
      </c>
      <c r="C9" s="18"/>
      <c r="D9" s="18"/>
    </row>
    <row r="10" spans="1:11" x14ac:dyDescent="0.25">
      <c r="A10" s="23"/>
      <c r="B10" s="47"/>
      <c r="C10" s="18"/>
      <c r="D10" s="18"/>
    </row>
    <row r="11" spans="1:11" x14ac:dyDescent="0.25">
      <c r="A11" s="25" t="s">
        <v>6</v>
      </c>
      <c r="B11" s="195" t="s">
        <v>42</v>
      </c>
      <c r="C11" s="195"/>
      <c r="D11" s="195"/>
      <c r="E11" s="195"/>
    </row>
    <row r="12" spans="1:11" ht="13.8" thickBot="1" x14ac:dyDescent="0.3">
      <c r="A12" s="25"/>
      <c r="B12" s="196"/>
      <c r="C12" s="196"/>
      <c r="D12" s="196"/>
      <c r="E12" s="196"/>
      <c r="F12" s="18"/>
      <c r="G12" s="18"/>
      <c r="H12" s="18"/>
      <c r="I12" s="18"/>
    </row>
    <row r="13" spans="1:11" ht="15.75" customHeight="1" thickBot="1" x14ac:dyDescent="0.3">
      <c r="A13" s="26"/>
      <c r="B13" s="197" t="s">
        <v>102</v>
      </c>
      <c r="C13" s="198"/>
      <c r="D13" s="199"/>
      <c r="E13" s="98"/>
      <c r="F13" s="98"/>
      <c r="G13" s="98"/>
      <c r="H13" s="98"/>
      <c r="I13" s="98"/>
      <c r="J13" s="98"/>
    </row>
    <row r="14" spans="1:11" ht="13.8" thickBot="1" x14ac:dyDescent="0.3">
      <c r="A14" s="26"/>
      <c r="B14" s="197" t="s">
        <v>89</v>
      </c>
      <c r="C14" s="198"/>
      <c r="D14" s="199"/>
      <c r="E14" s="298"/>
      <c r="F14" s="298"/>
      <c r="G14" s="298"/>
      <c r="H14" s="298"/>
      <c r="I14" s="298"/>
      <c r="J14" s="298"/>
      <c r="K14" s="27"/>
    </row>
    <row r="15" spans="1:11" x14ac:dyDescent="0.25">
      <c r="A15" s="18"/>
      <c r="B15" s="28" t="s">
        <v>11</v>
      </c>
      <c r="C15" s="29" t="s">
        <v>12</v>
      </c>
      <c r="D15" s="105" t="s">
        <v>13</v>
      </c>
      <c r="E15" s="102"/>
      <c r="F15" s="102"/>
      <c r="G15" s="102"/>
      <c r="H15" s="102"/>
      <c r="I15" s="102"/>
      <c r="J15" s="102"/>
      <c r="K15" s="18"/>
    </row>
    <row r="16" spans="1:11" x14ac:dyDescent="0.25">
      <c r="A16" s="18"/>
      <c r="B16" s="31">
        <v>0</v>
      </c>
      <c r="C16" s="32">
        <v>5000</v>
      </c>
      <c r="D16" s="177"/>
      <c r="E16" s="102"/>
      <c r="F16" s="103"/>
      <c r="G16" s="104"/>
      <c r="H16" s="102"/>
      <c r="I16" s="103"/>
      <c r="J16" s="104"/>
      <c r="K16" s="33"/>
    </row>
    <row r="17" spans="1:11" x14ac:dyDescent="0.25">
      <c r="A17" s="18"/>
      <c r="B17" s="34">
        <f>C16+1</f>
        <v>5001</v>
      </c>
      <c r="C17" s="32">
        <f>C16+5000</f>
        <v>10000</v>
      </c>
      <c r="D17" s="177"/>
      <c r="E17" s="103"/>
      <c r="F17" s="103"/>
      <c r="G17" s="104"/>
      <c r="H17" s="103"/>
      <c r="I17" s="103"/>
      <c r="J17" s="104"/>
      <c r="K17" s="33"/>
    </row>
    <row r="18" spans="1:11" x14ac:dyDescent="0.25">
      <c r="A18" s="18"/>
      <c r="B18" s="34">
        <f t="shared" ref="B18:B24" si="0">C17+1</f>
        <v>10001</v>
      </c>
      <c r="C18" s="32">
        <f>C17+5000</f>
        <v>15000</v>
      </c>
      <c r="D18" s="177"/>
      <c r="E18" s="103"/>
      <c r="F18" s="103"/>
      <c r="G18" s="104"/>
      <c r="H18" s="103"/>
      <c r="I18" s="103"/>
      <c r="J18" s="104"/>
      <c r="K18" s="33"/>
    </row>
    <row r="19" spans="1:11" x14ac:dyDescent="0.25">
      <c r="A19" s="18"/>
      <c r="B19" s="34">
        <f t="shared" si="0"/>
        <v>15001</v>
      </c>
      <c r="C19" s="32">
        <f t="shared" ref="C19:C24" si="1">C18+5000</f>
        <v>20000</v>
      </c>
      <c r="D19" s="177"/>
      <c r="E19" s="103"/>
      <c r="F19" s="103"/>
      <c r="G19" s="104"/>
      <c r="H19" s="103"/>
      <c r="I19" s="103"/>
      <c r="J19" s="104"/>
      <c r="K19" s="33"/>
    </row>
    <row r="20" spans="1:11" x14ac:dyDescent="0.25">
      <c r="A20" s="18"/>
      <c r="B20" s="34">
        <f t="shared" si="0"/>
        <v>20001</v>
      </c>
      <c r="C20" s="32">
        <f t="shared" si="1"/>
        <v>25000</v>
      </c>
      <c r="D20" s="177"/>
      <c r="E20" s="103"/>
      <c r="F20" s="103"/>
      <c r="G20" s="104"/>
      <c r="H20" s="103"/>
      <c r="I20" s="103"/>
      <c r="J20" s="104"/>
      <c r="K20" s="33"/>
    </row>
    <row r="21" spans="1:11" x14ac:dyDescent="0.25">
      <c r="A21" s="18"/>
      <c r="B21" s="34">
        <f t="shared" si="0"/>
        <v>25001</v>
      </c>
      <c r="C21" s="32">
        <f t="shared" si="1"/>
        <v>30000</v>
      </c>
      <c r="D21" s="177"/>
      <c r="E21" s="103"/>
      <c r="F21" s="103"/>
      <c r="G21" s="104"/>
      <c r="H21" s="103"/>
      <c r="I21" s="103"/>
      <c r="J21" s="104"/>
      <c r="K21" s="33"/>
    </row>
    <row r="22" spans="1:11" x14ac:dyDescent="0.25">
      <c r="A22" s="18"/>
      <c r="B22" s="34">
        <f t="shared" si="0"/>
        <v>30001</v>
      </c>
      <c r="C22" s="32">
        <f t="shared" si="1"/>
        <v>35000</v>
      </c>
      <c r="D22" s="177"/>
      <c r="E22" s="103"/>
      <c r="F22" s="103"/>
      <c r="G22" s="104"/>
      <c r="H22" s="103"/>
      <c r="I22" s="103"/>
      <c r="J22" s="104"/>
      <c r="K22" s="33"/>
    </row>
    <row r="23" spans="1:11" x14ac:dyDescent="0.25">
      <c r="A23" s="18"/>
      <c r="B23" s="34">
        <f t="shared" si="0"/>
        <v>35001</v>
      </c>
      <c r="C23" s="32">
        <f t="shared" si="1"/>
        <v>40000</v>
      </c>
      <c r="D23" s="177"/>
      <c r="E23" s="103"/>
      <c r="F23" s="103"/>
      <c r="G23" s="104"/>
      <c r="H23" s="103"/>
      <c r="I23" s="103"/>
      <c r="J23" s="104"/>
      <c r="K23" s="33"/>
    </row>
    <row r="24" spans="1:11" x14ac:dyDescent="0.25">
      <c r="A24" s="18"/>
      <c r="B24" s="34">
        <f t="shared" si="0"/>
        <v>40001</v>
      </c>
      <c r="C24" s="32">
        <f t="shared" si="1"/>
        <v>45000</v>
      </c>
      <c r="D24" s="177"/>
      <c r="E24" s="103"/>
      <c r="F24" s="103"/>
      <c r="G24" s="104"/>
      <c r="H24" s="103"/>
      <c r="I24" s="103"/>
      <c r="J24" s="104"/>
      <c r="K24" s="33"/>
    </row>
    <row r="25" spans="1:11" ht="13.8" thickBot="1" x14ac:dyDescent="0.3">
      <c r="A25" s="18"/>
      <c r="B25" s="106" t="s">
        <v>14</v>
      </c>
      <c r="C25" s="36">
        <v>45000</v>
      </c>
      <c r="D25" s="178"/>
      <c r="E25" s="103"/>
      <c r="F25" s="103"/>
      <c r="G25" s="104"/>
      <c r="H25" s="103"/>
      <c r="I25" s="103"/>
      <c r="J25" s="104"/>
      <c r="K25" s="33"/>
    </row>
    <row r="26" spans="1:11" x14ac:dyDescent="0.25">
      <c r="A26" s="18"/>
      <c r="B26" s="22"/>
      <c r="C26" s="18"/>
      <c r="D26" s="37"/>
      <c r="E26" s="33"/>
      <c r="F26" s="33"/>
      <c r="G26" s="33"/>
      <c r="H26" s="33"/>
      <c r="I26" s="33"/>
    </row>
    <row r="27" spans="1:11" x14ac:dyDescent="0.25">
      <c r="A27" s="25" t="s">
        <v>15</v>
      </c>
      <c r="B27" s="195" t="s">
        <v>39</v>
      </c>
      <c r="C27" s="195"/>
      <c r="D27" s="195"/>
      <c r="E27" s="195"/>
    </row>
    <row r="28" spans="1:11" ht="13.8" thickBot="1" x14ac:dyDescent="0.3">
      <c r="A28" s="18"/>
      <c r="C28" s="18"/>
      <c r="D28" s="18"/>
    </row>
    <row r="29" spans="1:11" ht="13.8" thickBot="1" x14ac:dyDescent="0.3">
      <c r="A29" s="18"/>
      <c r="B29" s="48" t="s">
        <v>90</v>
      </c>
      <c r="C29" s="49"/>
      <c r="D29" s="49"/>
      <c r="E29" s="50"/>
      <c r="F29" s="27"/>
    </row>
    <row r="30" spans="1:11" ht="28.5" customHeight="1" thickBot="1" x14ac:dyDescent="0.3">
      <c r="A30" s="18"/>
      <c r="B30" s="282" t="s">
        <v>85</v>
      </c>
      <c r="C30" s="283"/>
      <c r="D30" s="283"/>
      <c r="E30" s="175"/>
      <c r="F30" s="33"/>
    </row>
    <row r="31" spans="1:11" s="107" customFormat="1" ht="53.25" customHeight="1" x14ac:dyDescent="0.25">
      <c r="A31" s="102"/>
      <c r="B31" s="227" t="s">
        <v>124</v>
      </c>
      <c r="C31" s="227"/>
      <c r="D31" s="227"/>
      <c r="E31" s="227"/>
      <c r="F31" s="104"/>
    </row>
    <row r="32" spans="1:11" x14ac:dyDescent="0.25">
      <c r="A32" s="26"/>
      <c r="B32" s="22"/>
      <c r="C32" s="18"/>
      <c r="D32" s="37"/>
      <c r="E32" s="33"/>
      <c r="F32" s="33"/>
      <c r="G32" s="33"/>
      <c r="H32" s="33"/>
      <c r="I32" s="33"/>
    </row>
    <row r="33" spans="1:10" x14ac:dyDescent="0.25">
      <c r="A33" s="25" t="s">
        <v>16</v>
      </c>
      <c r="B33" s="195" t="s">
        <v>43</v>
      </c>
      <c r="C33" s="195"/>
      <c r="D33" s="195"/>
      <c r="E33" s="195"/>
      <c r="F33" s="195"/>
      <c r="G33" s="195"/>
      <c r="H33" s="195"/>
      <c r="I33" s="195"/>
      <c r="J33" s="195"/>
    </row>
    <row r="34" spans="1:10" ht="13.8" thickBot="1" x14ac:dyDescent="0.3">
      <c r="A34" s="18"/>
      <c r="B34" s="45"/>
      <c r="C34" s="45"/>
      <c r="D34" s="45"/>
      <c r="E34" s="45"/>
      <c r="F34" s="18"/>
      <c r="G34" s="18"/>
      <c r="H34" s="18"/>
      <c r="I34" s="18"/>
    </row>
    <row r="35" spans="1:10" x14ac:dyDescent="0.25">
      <c r="A35" s="18"/>
      <c r="B35" s="284" t="s">
        <v>23</v>
      </c>
      <c r="C35" s="285"/>
      <c r="D35" s="285"/>
      <c r="E35" s="286"/>
      <c r="F35" s="27"/>
    </row>
    <row r="36" spans="1:10" x14ac:dyDescent="0.25">
      <c r="A36" s="18"/>
      <c r="B36" s="287" t="s">
        <v>24</v>
      </c>
      <c r="C36" s="288"/>
      <c r="D36" s="289"/>
      <c r="E36" s="51" t="s">
        <v>25</v>
      </c>
      <c r="F36" s="18"/>
    </row>
    <row r="37" spans="1:10" x14ac:dyDescent="0.25">
      <c r="A37" s="18"/>
      <c r="B37" s="225" t="s">
        <v>26</v>
      </c>
      <c r="C37" s="226"/>
      <c r="D37" s="226"/>
      <c r="E37" s="169"/>
      <c r="F37" s="33"/>
    </row>
    <row r="38" spans="1:10" x14ac:dyDescent="0.25">
      <c r="A38" s="18"/>
      <c r="B38" s="225" t="s">
        <v>27</v>
      </c>
      <c r="C38" s="226"/>
      <c r="D38" s="226"/>
      <c r="E38" s="166"/>
      <c r="F38" s="33"/>
    </row>
    <row r="39" spans="1:10" x14ac:dyDescent="0.25">
      <c r="A39" s="18"/>
      <c r="B39" s="225" t="s">
        <v>28</v>
      </c>
      <c r="C39" s="226"/>
      <c r="D39" s="226"/>
      <c r="E39" s="166"/>
      <c r="F39" s="33"/>
    </row>
    <row r="40" spans="1:10" x14ac:dyDescent="0.25">
      <c r="A40" s="18"/>
      <c r="B40" s="225" t="s">
        <v>29</v>
      </c>
      <c r="C40" s="226"/>
      <c r="D40" s="226"/>
      <c r="E40" s="166"/>
      <c r="F40" s="33"/>
    </row>
    <row r="41" spans="1:10" x14ac:dyDescent="0.25">
      <c r="A41" s="18"/>
      <c r="B41" s="225" t="s">
        <v>30</v>
      </c>
      <c r="C41" s="226"/>
      <c r="D41" s="226"/>
      <c r="E41" s="166"/>
      <c r="F41" s="33"/>
    </row>
    <row r="42" spans="1:10" x14ac:dyDescent="0.25">
      <c r="A42" s="18"/>
      <c r="B42" s="225" t="s">
        <v>31</v>
      </c>
      <c r="C42" s="226"/>
      <c r="D42" s="226"/>
      <c r="E42" s="166"/>
      <c r="F42" s="33"/>
    </row>
    <row r="43" spans="1:10" x14ac:dyDescent="0.25">
      <c r="A43" s="18"/>
      <c r="B43" s="228" t="s">
        <v>45</v>
      </c>
      <c r="C43" s="229"/>
      <c r="D43" s="229"/>
      <c r="E43" s="176"/>
      <c r="F43" s="33"/>
    </row>
    <row r="44" spans="1:10" x14ac:dyDescent="0.25">
      <c r="A44" s="18"/>
      <c r="B44" s="293"/>
      <c r="C44" s="294"/>
      <c r="D44" s="294"/>
      <c r="E44" s="166"/>
      <c r="F44" s="33"/>
    </row>
    <row r="45" spans="1:10" x14ac:dyDescent="0.25">
      <c r="A45" s="18"/>
      <c r="B45" s="293"/>
      <c r="C45" s="294"/>
      <c r="D45" s="294"/>
      <c r="E45" s="177"/>
      <c r="F45" s="33"/>
    </row>
    <row r="46" spans="1:10" ht="13.8" thickBot="1" x14ac:dyDescent="0.3">
      <c r="A46" s="18"/>
      <c r="B46" s="295"/>
      <c r="C46" s="296"/>
      <c r="D46" s="296"/>
      <c r="E46" s="178"/>
      <c r="F46" s="33"/>
    </row>
    <row r="47" spans="1:10" x14ac:dyDescent="0.25">
      <c r="A47" s="19"/>
      <c r="B47" s="19"/>
      <c r="C47" s="19"/>
      <c r="D47" s="19"/>
      <c r="E47" s="19"/>
      <c r="F47" s="27"/>
      <c r="G47" s="27"/>
      <c r="H47" s="27"/>
      <c r="I47" s="27"/>
    </row>
    <row r="48" spans="1:10" x14ac:dyDescent="0.25">
      <c r="A48" s="25" t="s">
        <v>18</v>
      </c>
      <c r="B48" s="195" t="s">
        <v>41</v>
      </c>
      <c r="C48" s="195"/>
      <c r="D48" s="195"/>
      <c r="E48" s="195"/>
      <c r="F48" s="195"/>
      <c r="G48" s="195"/>
      <c r="H48" s="195"/>
      <c r="I48" s="195"/>
      <c r="J48" s="22"/>
    </row>
    <row r="49" spans="1:6" ht="13.8" thickBot="1" x14ac:dyDescent="0.3">
      <c r="A49" s="18"/>
    </row>
    <row r="50" spans="1:6" ht="13.8" thickBot="1" x14ac:dyDescent="0.3">
      <c r="A50" s="18"/>
      <c r="B50" s="197" t="s">
        <v>32</v>
      </c>
      <c r="C50" s="198"/>
      <c r="D50" s="198"/>
      <c r="E50" s="199"/>
      <c r="F50" s="27"/>
    </row>
    <row r="51" spans="1:6" ht="15" customHeight="1" x14ac:dyDescent="0.25">
      <c r="A51" s="18"/>
      <c r="B51" s="247" t="s">
        <v>91</v>
      </c>
      <c r="C51" s="248"/>
      <c r="D51" s="248"/>
      <c r="E51" s="249"/>
    </row>
    <row r="52" spans="1:6" x14ac:dyDescent="0.25">
      <c r="A52" s="18"/>
      <c r="B52" s="250"/>
      <c r="C52" s="195"/>
      <c r="D52" s="195"/>
      <c r="E52" s="251"/>
    </row>
    <row r="53" spans="1:6" ht="17.25" customHeight="1" x14ac:dyDescent="0.25">
      <c r="A53" s="18"/>
      <c r="B53" s="250"/>
      <c r="C53" s="195"/>
      <c r="D53" s="195"/>
      <c r="E53" s="251"/>
    </row>
    <row r="54" spans="1:6" ht="13.8" thickBot="1" x14ac:dyDescent="0.3">
      <c r="A54" s="18"/>
      <c r="B54" s="44"/>
      <c r="C54" s="45"/>
      <c r="D54" s="46" t="s">
        <v>33</v>
      </c>
      <c r="E54" s="174"/>
    </row>
    <row r="55" spans="1:6" x14ac:dyDescent="0.25">
      <c r="A55" s="18"/>
      <c r="B55" s="22"/>
      <c r="C55" s="18"/>
      <c r="D55" s="18"/>
    </row>
  </sheetData>
  <sheetProtection algorithmName="SHA-512" hashValue="zvPFD+NOeVU6Iw0L0VuERkSTQgE/no6fBapEdcGaJwFtedLofyo8WSidUDQ8iX+y7mZL7/crGyUwVkrH6zIvxA==" saltValue="CxQHCyPcrFEKxYJ+OcLVCA==" spinCount="100000" sheet="1" objects="1" scenarios="1"/>
  <mergeCells count="26">
    <mergeCell ref="B51:E53"/>
    <mergeCell ref="B38:D38"/>
    <mergeCell ref="B39:D39"/>
    <mergeCell ref="B40:D40"/>
    <mergeCell ref="B41:D41"/>
    <mergeCell ref="B42:D42"/>
    <mergeCell ref="B43:D43"/>
    <mergeCell ref="B44:D44"/>
    <mergeCell ref="B45:D45"/>
    <mergeCell ref="B46:D46"/>
    <mergeCell ref="B48:I48"/>
    <mergeCell ref="B50:E50"/>
    <mergeCell ref="B37:D37"/>
    <mergeCell ref="B5:J5"/>
    <mergeCell ref="B11:E11"/>
    <mergeCell ref="B12:E12"/>
    <mergeCell ref="B14:D14"/>
    <mergeCell ref="E14:G14"/>
    <mergeCell ref="H14:J14"/>
    <mergeCell ref="B27:E27"/>
    <mergeCell ref="B30:D30"/>
    <mergeCell ref="B33:J33"/>
    <mergeCell ref="B35:E35"/>
    <mergeCell ref="B36:D36"/>
    <mergeCell ref="B13:D13"/>
    <mergeCell ref="B31:E3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showGridLines="0" workbookViewId="0"/>
  </sheetViews>
  <sheetFormatPr defaultRowHeight="14.4" x14ac:dyDescent="0.3"/>
  <cols>
    <col min="1" max="1" width="2.109375" customWidth="1"/>
    <col min="3" max="5" width="9.33203125" bestFit="1" customWidth="1"/>
    <col min="6" max="6" width="12.6640625" bestFit="1" customWidth="1"/>
    <col min="7" max="7" width="9.33203125" bestFit="1" customWidth="1"/>
  </cols>
  <sheetData>
    <row r="1" spans="1:7" ht="15.6" x14ac:dyDescent="0.3">
      <c r="A1" s="5" t="str">
        <f>Instructions!A1</f>
        <v>State of Indiana, RFP 19-088</v>
      </c>
      <c r="B1" s="16"/>
      <c r="C1" s="16"/>
      <c r="D1" s="17"/>
      <c r="E1" s="17"/>
      <c r="F1" s="17"/>
      <c r="G1" s="17"/>
    </row>
    <row r="2" spans="1:7" ht="15.6" x14ac:dyDescent="0.3">
      <c r="A2" s="5" t="str">
        <f>Instructions!A2</f>
        <v>Attachment C - Cost Proposal</v>
      </c>
      <c r="B2" s="17"/>
      <c r="C2" s="17"/>
      <c r="D2" s="17"/>
      <c r="E2" s="17"/>
      <c r="F2" s="17"/>
      <c r="G2" s="17"/>
    </row>
    <row r="3" spans="1:7" x14ac:dyDescent="0.3">
      <c r="A3" s="9" t="s">
        <v>64</v>
      </c>
      <c r="B3" s="19"/>
      <c r="C3" s="19"/>
      <c r="D3" s="18"/>
      <c r="E3" s="17"/>
      <c r="F3" s="17"/>
      <c r="G3" s="17"/>
    </row>
    <row r="4" spans="1:7" x14ac:dyDescent="0.3">
      <c r="A4" s="17"/>
      <c r="B4" s="17"/>
      <c r="C4" s="17"/>
      <c r="D4" s="17"/>
      <c r="E4" s="17"/>
      <c r="F4" s="17"/>
      <c r="G4" s="17"/>
    </row>
    <row r="5" spans="1:7" x14ac:dyDescent="0.3">
      <c r="A5" s="17"/>
      <c r="B5" s="252" t="s">
        <v>61</v>
      </c>
      <c r="C5" s="252"/>
      <c r="D5" s="252"/>
      <c r="E5" s="252"/>
      <c r="F5" s="252"/>
      <c r="G5" s="252"/>
    </row>
    <row r="6" spans="1:7" x14ac:dyDescent="0.3">
      <c r="A6" s="17"/>
      <c r="B6" s="252"/>
      <c r="C6" s="252"/>
      <c r="D6" s="252"/>
      <c r="E6" s="252"/>
      <c r="F6" s="252"/>
      <c r="G6" s="252"/>
    </row>
    <row r="7" spans="1:7" ht="24" customHeight="1" x14ac:dyDescent="0.3">
      <c r="A7" s="17"/>
      <c r="B7" s="252"/>
      <c r="C7" s="252"/>
      <c r="D7" s="252"/>
      <c r="E7" s="252"/>
      <c r="F7" s="252"/>
      <c r="G7" s="252"/>
    </row>
    <row r="8" spans="1:7" ht="15" thickBot="1" x14ac:dyDescent="0.35">
      <c r="A8" s="17"/>
      <c r="B8" s="17"/>
      <c r="C8" s="17"/>
      <c r="D8" s="253"/>
      <c r="E8" s="253"/>
      <c r="F8" s="253"/>
      <c r="G8" s="253"/>
    </row>
    <row r="9" spans="1:7" ht="15" thickBot="1" x14ac:dyDescent="0.35">
      <c r="A9" s="17"/>
      <c r="B9" s="267" t="s">
        <v>112</v>
      </c>
      <c r="C9" s="268"/>
      <c r="D9" s="268"/>
      <c r="E9" s="268"/>
      <c r="F9" s="268"/>
      <c r="G9" s="269"/>
    </row>
    <row r="10" spans="1:7" x14ac:dyDescent="0.3">
      <c r="A10" s="17"/>
      <c r="B10" s="41"/>
      <c r="C10" s="17"/>
      <c r="D10" s="17"/>
      <c r="E10" s="17"/>
      <c r="F10" s="17"/>
      <c r="G10" s="109"/>
    </row>
    <row r="11" spans="1:7" x14ac:dyDescent="0.3">
      <c r="A11" s="17"/>
      <c r="B11" s="41"/>
      <c r="C11" s="17"/>
      <c r="D11" s="257" t="s">
        <v>89</v>
      </c>
      <c r="E11" s="257"/>
      <c r="F11" s="257"/>
      <c r="G11" s="110"/>
    </row>
    <row r="12" spans="1:7" ht="27" x14ac:dyDescent="0.3">
      <c r="A12" s="17"/>
      <c r="B12" s="41"/>
      <c r="C12" s="52" t="s">
        <v>49</v>
      </c>
      <c r="D12" s="53" t="s">
        <v>50</v>
      </c>
      <c r="E12" s="54" t="s">
        <v>51</v>
      </c>
      <c r="F12" s="54" t="s">
        <v>52</v>
      </c>
      <c r="G12" s="101"/>
    </row>
    <row r="13" spans="1:7" x14ac:dyDescent="0.3">
      <c r="A13" s="17"/>
      <c r="B13" s="41"/>
      <c r="C13" s="55">
        <v>42917</v>
      </c>
      <c r="D13" s="56">
        <v>21018</v>
      </c>
      <c r="E13" s="74">
        <f>'Scope D - CCDF&amp;Pre-K (Base)'!D20</f>
        <v>0</v>
      </c>
      <c r="F13" s="75">
        <f t="shared" ref="F13:F24" si="0">D13*E13</f>
        <v>0</v>
      </c>
      <c r="G13" s="111"/>
    </row>
    <row r="14" spans="1:7" x14ac:dyDescent="0.3">
      <c r="A14" s="17"/>
      <c r="B14" s="41"/>
      <c r="C14" s="57">
        <v>42948</v>
      </c>
      <c r="D14" s="58">
        <v>18055</v>
      </c>
      <c r="E14" s="76">
        <f>'Scope D - CCDF&amp;Pre-K (Base)'!D19</f>
        <v>0</v>
      </c>
      <c r="F14" s="77">
        <f t="shared" si="0"/>
        <v>0</v>
      </c>
      <c r="G14" s="111"/>
    </row>
    <row r="15" spans="1:7" x14ac:dyDescent="0.3">
      <c r="A15" s="17"/>
      <c r="B15" s="41"/>
      <c r="C15" s="57">
        <v>42979</v>
      </c>
      <c r="D15" s="58">
        <v>16428</v>
      </c>
      <c r="E15" s="76">
        <f>'Scope D - CCDF&amp;Pre-K (Base)'!D19</f>
        <v>0</v>
      </c>
      <c r="F15" s="77">
        <f t="shared" si="0"/>
        <v>0</v>
      </c>
      <c r="G15" s="111"/>
    </row>
    <row r="16" spans="1:7" x14ac:dyDescent="0.3">
      <c r="A16" s="17"/>
      <c r="B16" s="41"/>
      <c r="C16" s="57">
        <v>43009</v>
      </c>
      <c r="D16" s="58">
        <v>15624</v>
      </c>
      <c r="E16" s="76">
        <f>'Scope D - CCDF&amp;Pre-K (Base)'!D19</f>
        <v>0</v>
      </c>
      <c r="F16" s="77">
        <f t="shared" si="0"/>
        <v>0</v>
      </c>
      <c r="G16" s="111"/>
    </row>
    <row r="17" spans="1:7" x14ac:dyDescent="0.3">
      <c r="A17" s="17"/>
      <c r="B17" s="41"/>
      <c r="C17" s="57">
        <v>43040</v>
      </c>
      <c r="D17" s="58">
        <v>14752</v>
      </c>
      <c r="E17" s="76">
        <f>'Scope D - CCDF&amp;Pre-K (Base)'!D18</f>
        <v>0</v>
      </c>
      <c r="F17" s="77">
        <f t="shared" si="0"/>
        <v>0</v>
      </c>
      <c r="G17" s="111"/>
    </row>
    <row r="18" spans="1:7" x14ac:dyDescent="0.3">
      <c r="A18" s="17"/>
      <c r="B18" s="41"/>
      <c r="C18" s="57">
        <v>43070</v>
      </c>
      <c r="D18" s="58">
        <v>14708</v>
      </c>
      <c r="E18" s="76">
        <f>'Scope D - CCDF&amp;Pre-K (Base)'!D18</f>
        <v>0</v>
      </c>
      <c r="F18" s="77">
        <f t="shared" si="0"/>
        <v>0</v>
      </c>
      <c r="G18" s="111"/>
    </row>
    <row r="19" spans="1:7" x14ac:dyDescent="0.3">
      <c r="A19" s="17"/>
      <c r="B19" s="41"/>
      <c r="C19" s="57">
        <v>43101</v>
      </c>
      <c r="D19" s="58">
        <v>14138</v>
      </c>
      <c r="E19" s="76">
        <f>'Scope D - CCDF&amp;Pre-K (Base)'!D18</f>
        <v>0</v>
      </c>
      <c r="F19" s="77">
        <f t="shared" si="0"/>
        <v>0</v>
      </c>
      <c r="G19" s="111"/>
    </row>
    <row r="20" spans="1:7" x14ac:dyDescent="0.3">
      <c r="A20" s="17"/>
      <c r="B20" s="41"/>
      <c r="C20" s="57">
        <v>43132</v>
      </c>
      <c r="D20" s="58">
        <v>15101</v>
      </c>
      <c r="E20" s="76">
        <f>'Scope D - CCDF&amp;Pre-K (Base)'!D19</f>
        <v>0</v>
      </c>
      <c r="F20" s="77">
        <f t="shared" si="0"/>
        <v>0</v>
      </c>
      <c r="G20" s="111"/>
    </row>
    <row r="21" spans="1:7" x14ac:dyDescent="0.3">
      <c r="A21" s="17"/>
      <c r="B21" s="41"/>
      <c r="C21" s="57">
        <v>43160</v>
      </c>
      <c r="D21" s="58">
        <v>15106</v>
      </c>
      <c r="E21" s="76">
        <f>'Scope D - CCDF&amp;Pre-K (Base)'!D19</f>
        <v>0</v>
      </c>
      <c r="F21" s="77">
        <f t="shared" si="0"/>
        <v>0</v>
      </c>
      <c r="G21" s="111"/>
    </row>
    <row r="22" spans="1:7" x14ac:dyDescent="0.3">
      <c r="A22" s="17"/>
      <c r="B22" s="41"/>
      <c r="C22" s="57">
        <v>43191</v>
      </c>
      <c r="D22" s="58">
        <v>14823</v>
      </c>
      <c r="E22" s="76">
        <f>'Scope D - CCDF&amp;Pre-K (Base)'!D18</f>
        <v>0</v>
      </c>
      <c r="F22" s="77">
        <f t="shared" si="0"/>
        <v>0</v>
      </c>
      <c r="G22" s="111"/>
    </row>
    <row r="23" spans="1:7" x14ac:dyDescent="0.3">
      <c r="A23" s="17"/>
      <c r="B23" s="41"/>
      <c r="C23" s="57">
        <v>43221</v>
      </c>
      <c r="D23" s="58">
        <v>14306</v>
      </c>
      <c r="E23" s="76">
        <f>'Scope D - CCDF&amp;Pre-K (Base)'!D18</f>
        <v>0</v>
      </c>
      <c r="F23" s="77">
        <f t="shared" si="0"/>
        <v>0</v>
      </c>
      <c r="G23" s="111"/>
    </row>
    <row r="24" spans="1:7" x14ac:dyDescent="0.3">
      <c r="A24" s="17"/>
      <c r="B24" s="41"/>
      <c r="C24" s="60">
        <v>43252</v>
      </c>
      <c r="D24" s="61">
        <v>14506</v>
      </c>
      <c r="E24" s="78">
        <f>'Scope D - CCDF&amp;Pre-K (Base)'!D18</f>
        <v>0</v>
      </c>
      <c r="F24" s="79">
        <f t="shared" si="0"/>
        <v>0</v>
      </c>
      <c r="G24" s="111"/>
    </row>
    <row r="25" spans="1:7" x14ac:dyDescent="0.3">
      <c r="A25" s="17"/>
      <c r="B25" s="41"/>
      <c r="C25" s="63" t="s">
        <v>53</v>
      </c>
      <c r="D25" s="58"/>
      <c r="E25" s="64"/>
      <c r="F25" s="62">
        <f>SUM(F13:F24)</f>
        <v>0</v>
      </c>
      <c r="G25" s="111"/>
    </row>
    <row r="26" spans="1:7" x14ac:dyDescent="0.3">
      <c r="A26" s="17"/>
      <c r="B26" s="41"/>
      <c r="C26" s="63"/>
      <c r="D26" s="58"/>
      <c r="E26" s="64"/>
      <c r="F26" s="66"/>
      <c r="G26" s="111"/>
    </row>
    <row r="27" spans="1:7" x14ac:dyDescent="0.3">
      <c r="A27" s="17"/>
      <c r="B27" s="41"/>
      <c r="C27" s="19" t="s">
        <v>54</v>
      </c>
      <c r="D27" s="17"/>
      <c r="E27" s="64"/>
      <c r="F27" s="17"/>
      <c r="G27" s="112"/>
    </row>
    <row r="28" spans="1:7" x14ac:dyDescent="0.3">
      <c r="A28" s="17"/>
      <c r="B28" s="41"/>
      <c r="C28" s="261" t="s">
        <v>55</v>
      </c>
      <c r="D28" s="262"/>
      <c r="E28" s="67">
        <v>2959</v>
      </c>
      <c r="F28" s="17"/>
      <c r="G28" s="112"/>
    </row>
    <row r="29" spans="1:7" x14ac:dyDescent="0.3">
      <c r="A29" s="17"/>
      <c r="B29" s="41"/>
      <c r="C29" s="261" t="s">
        <v>56</v>
      </c>
      <c r="D29" s="262"/>
      <c r="E29" s="68">
        <f>'Scope D - CCDF&amp;Pre-K (Base)'!E30*'Scope D - Cost Summary'!E28*12</f>
        <v>0</v>
      </c>
      <c r="F29" s="58"/>
      <c r="G29" s="112"/>
    </row>
    <row r="30" spans="1:7" x14ac:dyDescent="0.3">
      <c r="A30" s="17"/>
      <c r="B30" s="41"/>
      <c r="C30" s="17"/>
      <c r="D30" s="17"/>
      <c r="E30" s="17"/>
      <c r="F30" s="17"/>
      <c r="G30" s="43"/>
    </row>
    <row r="31" spans="1:7" x14ac:dyDescent="0.3">
      <c r="A31" s="17"/>
      <c r="B31" s="41"/>
      <c r="C31" s="258" t="s">
        <v>57</v>
      </c>
      <c r="D31" s="258"/>
      <c r="E31" s="258"/>
      <c r="F31" s="69">
        <f>SUM(F25,E29)</f>
        <v>0</v>
      </c>
      <c r="G31" s="43"/>
    </row>
    <row r="32" spans="1:7" x14ac:dyDescent="0.3">
      <c r="A32" s="17"/>
      <c r="B32" s="41"/>
      <c r="C32" s="258" t="s">
        <v>58</v>
      </c>
      <c r="D32" s="258"/>
      <c r="E32" s="258"/>
      <c r="F32" s="100">
        <v>1676258</v>
      </c>
      <c r="G32" s="43"/>
    </row>
    <row r="33" spans="1:7" x14ac:dyDescent="0.3">
      <c r="A33" s="17"/>
      <c r="B33" s="41"/>
      <c r="C33" s="257" t="s">
        <v>59</v>
      </c>
      <c r="D33" s="257"/>
      <c r="E33" s="257"/>
      <c r="F33" s="71">
        <f>IFERROR(((F31-F32)/F32), "")</f>
        <v>-1</v>
      </c>
      <c r="G33" s="43"/>
    </row>
    <row r="34" spans="1:7" ht="15" thickBot="1" x14ac:dyDescent="0.35">
      <c r="A34" s="17"/>
      <c r="B34" s="42"/>
      <c r="C34" s="72"/>
      <c r="D34" s="72"/>
      <c r="E34" s="72"/>
      <c r="F34" s="72"/>
      <c r="G34" s="73"/>
    </row>
    <row r="35" spans="1:7" ht="15" thickBot="1" x14ac:dyDescent="0.35"/>
    <row r="36" spans="1:7" ht="15" thickBot="1" x14ac:dyDescent="0.35">
      <c r="B36" s="267" t="s">
        <v>111</v>
      </c>
      <c r="C36" s="268"/>
      <c r="D36" s="268"/>
      <c r="E36" s="268"/>
      <c r="F36" s="268"/>
      <c r="G36" s="269"/>
    </row>
    <row r="37" spans="1:7" x14ac:dyDescent="0.3">
      <c r="B37" s="41"/>
      <c r="C37" s="17"/>
      <c r="D37" s="17"/>
      <c r="E37" s="17"/>
      <c r="F37" s="17"/>
      <c r="G37" s="109"/>
    </row>
    <row r="38" spans="1:7" x14ac:dyDescent="0.3">
      <c r="B38" s="41"/>
      <c r="C38" s="17"/>
      <c r="D38" s="257" t="s">
        <v>89</v>
      </c>
      <c r="E38" s="257"/>
      <c r="F38" s="257"/>
      <c r="G38" s="110"/>
    </row>
    <row r="39" spans="1:7" ht="27" x14ac:dyDescent="0.3">
      <c r="B39" s="41"/>
      <c r="C39" s="52" t="s">
        <v>49</v>
      </c>
      <c r="D39" s="53" t="s">
        <v>50</v>
      </c>
      <c r="E39" s="54" t="s">
        <v>51</v>
      </c>
      <c r="F39" s="54" t="s">
        <v>52</v>
      </c>
      <c r="G39" s="101"/>
    </row>
    <row r="40" spans="1:7" x14ac:dyDescent="0.3">
      <c r="B40" s="41"/>
      <c r="C40" s="55">
        <v>42917</v>
      </c>
      <c r="D40" s="56">
        <v>21018</v>
      </c>
      <c r="E40" s="74">
        <f>'Scope D - CCDF&amp;Pre-K (Opt.)'!D20</f>
        <v>0</v>
      </c>
      <c r="F40" s="75">
        <f t="shared" ref="F40:F51" si="1">D40*E40</f>
        <v>0</v>
      </c>
      <c r="G40" s="111"/>
    </row>
    <row r="41" spans="1:7" x14ac:dyDescent="0.3">
      <c r="B41" s="41"/>
      <c r="C41" s="57">
        <v>42948</v>
      </c>
      <c r="D41" s="58">
        <v>18055</v>
      </c>
      <c r="E41" s="76">
        <f>'Scope D - CCDF&amp;Pre-K (Opt.)'!D19</f>
        <v>0</v>
      </c>
      <c r="F41" s="77">
        <f t="shared" si="1"/>
        <v>0</v>
      </c>
      <c r="G41" s="111"/>
    </row>
    <row r="42" spans="1:7" x14ac:dyDescent="0.3">
      <c r="B42" s="41"/>
      <c r="C42" s="57">
        <v>42979</v>
      </c>
      <c r="D42" s="58">
        <v>16428</v>
      </c>
      <c r="E42" s="76">
        <f>'Scope D - CCDF&amp;Pre-K (Opt.)'!D19</f>
        <v>0</v>
      </c>
      <c r="F42" s="77">
        <f t="shared" si="1"/>
        <v>0</v>
      </c>
      <c r="G42" s="111"/>
    </row>
    <row r="43" spans="1:7" x14ac:dyDescent="0.3">
      <c r="B43" s="41"/>
      <c r="C43" s="57">
        <v>43009</v>
      </c>
      <c r="D43" s="58">
        <v>15624</v>
      </c>
      <c r="E43" s="76">
        <f>'Scope D - CCDF&amp;Pre-K (Opt.)'!$D$19</f>
        <v>0</v>
      </c>
      <c r="F43" s="77">
        <f t="shared" si="1"/>
        <v>0</v>
      </c>
      <c r="G43" s="111"/>
    </row>
    <row r="44" spans="1:7" x14ac:dyDescent="0.3">
      <c r="B44" s="41"/>
      <c r="C44" s="57">
        <v>43040</v>
      </c>
      <c r="D44" s="58">
        <v>14752</v>
      </c>
      <c r="E44" s="76">
        <f>'Scope D - CCDF&amp;Pre-K (Opt.)'!$D$18</f>
        <v>0</v>
      </c>
      <c r="F44" s="77">
        <f t="shared" si="1"/>
        <v>0</v>
      </c>
      <c r="G44" s="111"/>
    </row>
    <row r="45" spans="1:7" x14ac:dyDescent="0.3">
      <c r="B45" s="41"/>
      <c r="C45" s="57">
        <v>43070</v>
      </c>
      <c r="D45" s="58">
        <v>14708</v>
      </c>
      <c r="E45" s="76">
        <f>'Scope D - CCDF&amp;Pre-K (Opt.)'!$D$18</f>
        <v>0</v>
      </c>
      <c r="F45" s="77">
        <f t="shared" si="1"/>
        <v>0</v>
      </c>
      <c r="G45" s="111"/>
    </row>
    <row r="46" spans="1:7" x14ac:dyDescent="0.3">
      <c r="B46" s="41"/>
      <c r="C46" s="57">
        <v>43101</v>
      </c>
      <c r="D46" s="58">
        <v>14138</v>
      </c>
      <c r="E46" s="76">
        <f>'Scope D - CCDF&amp;Pre-K (Opt.)'!$D$18</f>
        <v>0</v>
      </c>
      <c r="F46" s="77">
        <f t="shared" si="1"/>
        <v>0</v>
      </c>
      <c r="G46" s="111"/>
    </row>
    <row r="47" spans="1:7" x14ac:dyDescent="0.3">
      <c r="B47" s="41"/>
      <c r="C47" s="57">
        <v>43132</v>
      </c>
      <c r="D47" s="58">
        <v>15101</v>
      </c>
      <c r="E47" s="76">
        <f>'Scope D - CCDF&amp;Pre-K (Opt.)'!$D$19</f>
        <v>0</v>
      </c>
      <c r="F47" s="77">
        <f t="shared" si="1"/>
        <v>0</v>
      </c>
      <c r="G47" s="111"/>
    </row>
    <row r="48" spans="1:7" x14ac:dyDescent="0.3">
      <c r="B48" s="41"/>
      <c r="C48" s="57">
        <v>43160</v>
      </c>
      <c r="D48" s="58">
        <v>15106</v>
      </c>
      <c r="E48" s="76">
        <f>'Scope D - CCDF&amp;Pre-K (Opt.)'!$D$19</f>
        <v>0</v>
      </c>
      <c r="F48" s="77">
        <f t="shared" si="1"/>
        <v>0</v>
      </c>
      <c r="G48" s="111"/>
    </row>
    <row r="49" spans="2:7" x14ac:dyDescent="0.3">
      <c r="B49" s="41"/>
      <c r="C49" s="57">
        <v>43191</v>
      </c>
      <c r="D49" s="58">
        <v>14823</v>
      </c>
      <c r="E49" s="76">
        <f>'Scope D - CCDF&amp;Pre-K (Opt.)'!$D$18</f>
        <v>0</v>
      </c>
      <c r="F49" s="77">
        <f t="shared" si="1"/>
        <v>0</v>
      </c>
      <c r="G49" s="111"/>
    </row>
    <row r="50" spans="2:7" x14ac:dyDescent="0.3">
      <c r="B50" s="41"/>
      <c r="C50" s="57">
        <v>43221</v>
      </c>
      <c r="D50" s="58">
        <v>14306</v>
      </c>
      <c r="E50" s="76">
        <f>'Scope D - CCDF&amp;Pre-K (Opt.)'!$D$18</f>
        <v>0</v>
      </c>
      <c r="F50" s="77">
        <f t="shared" si="1"/>
        <v>0</v>
      </c>
      <c r="G50" s="111"/>
    </row>
    <row r="51" spans="2:7" x14ac:dyDescent="0.3">
      <c r="B51" s="41"/>
      <c r="C51" s="60">
        <v>43252</v>
      </c>
      <c r="D51" s="61">
        <v>14506</v>
      </c>
      <c r="E51" s="78">
        <f>'Scope D - CCDF&amp;Pre-K (Opt.)'!$D$18</f>
        <v>0</v>
      </c>
      <c r="F51" s="79">
        <f t="shared" si="1"/>
        <v>0</v>
      </c>
      <c r="G51" s="111"/>
    </row>
    <row r="52" spans="2:7" x14ac:dyDescent="0.3">
      <c r="B52" s="41"/>
      <c r="C52" s="63" t="s">
        <v>53</v>
      </c>
      <c r="D52" s="58"/>
      <c r="E52" s="64"/>
      <c r="F52" s="62">
        <f>SUM(F40:F51)</f>
        <v>0</v>
      </c>
      <c r="G52" s="111"/>
    </row>
    <row r="53" spans="2:7" x14ac:dyDescent="0.3">
      <c r="B53" s="41"/>
      <c r="C53" s="63"/>
      <c r="D53" s="58"/>
      <c r="E53" s="64"/>
      <c r="F53" s="66"/>
      <c r="G53" s="111"/>
    </row>
    <row r="54" spans="2:7" x14ac:dyDescent="0.3">
      <c r="B54" s="41"/>
      <c r="C54" s="19" t="s">
        <v>54</v>
      </c>
      <c r="D54" s="17"/>
      <c r="E54" s="64"/>
      <c r="F54" s="17"/>
      <c r="G54" s="112"/>
    </row>
    <row r="55" spans="2:7" x14ac:dyDescent="0.3">
      <c r="B55" s="41"/>
      <c r="C55" s="261" t="s">
        <v>55</v>
      </c>
      <c r="D55" s="262"/>
      <c r="E55" s="67">
        <v>2959</v>
      </c>
      <c r="F55" s="17"/>
      <c r="G55" s="112"/>
    </row>
    <row r="56" spans="2:7" x14ac:dyDescent="0.3">
      <c r="B56" s="41"/>
      <c r="C56" s="261" t="s">
        <v>56</v>
      </c>
      <c r="D56" s="262"/>
      <c r="E56" s="68">
        <f>'Scope D - CCDF&amp;Pre-K (Opt.)'!E30*'Scope D - Cost Summary'!E55*12</f>
        <v>0</v>
      </c>
      <c r="F56" s="58"/>
      <c r="G56" s="112"/>
    </row>
    <row r="57" spans="2:7" x14ac:dyDescent="0.3">
      <c r="B57" s="41"/>
      <c r="C57" s="17"/>
      <c r="D57" s="17"/>
      <c r="E57" s="17"/>
      <c r="F57" s="17"/>
      <c r="G57" s="43"/>
    </row>
    <row r="58" spans="2:7" ht="29.25" customHeight="1" x14ac:dyDescent="0.3">
      <c r="B58" s="41"/>
      <c r="C58" s="266" t="s">
        <v>101</v>
      </c>
      <c r="D58" s="258"/>
      <c r="E58" s="258"/>
      <c r="F58" s="69">
        <f>SUM(F52,E56)</f>
        <v>0</v>
      </c>
      <c r="G58" s="43"/>
    </row>
    <row r="59" spans="2:7" x14ac:dyDescent="0.3">
      <c r="B59" s="41"/>
      <c r="C59" s="258" t="s">
        <v>58</v>
      </c>
      <c r="D59" s="258"/>
      <c r="E59" s="258"/>
      <c r="F59" s="100">
        <v>1676258</v>
      </c>
      <c r="G59" s="43"/>
    </row>
    <row r="60" spans="2:7" x14ac:dyDescent="0.3">
      <c r="B60" s="41"/>
      <c r="C60" s="257" t="s">
        <v>59</v>
      </c>
      <c r="D60" s="257"/>
      <c r="E60" s="257"/>
      <c r="F60" s="71">
        <f>IFERROR(((F58-F59)/F59), "")</f>
        <v>-1</v>
      </c>
      <c r="G60" s="43"/>
    </row>
    <row r="61" spans="2:7" ht="15" thickBot="1" x14ac:dyDescent="0.35">
      <c r="B61" s="42"/>
      <c r="C61" s="72"/>
      <c r="D61" s="72"/>
      <c r="E61" s="72"/>
      <c r="F61" s="72"/>
      <c r="G61" s="73"/>
    </row>
    <row r="62" spans="2:7" ht="15" thickBot="1" x14ac:dyDescent="0.35"/>
    <row r="63" spans="2:7" ht="15" thickBot="1" x14ac:dyDescent="0.35">
      <c r="B63" s="267" t="s">
        <v>133</v>
      </c>
      <c r="C63" s="268"/>
      <c r="D63" s="268"/>
      <c r="E63" s="268"/>
      <c r="F63" s="268"/>
      <c r="G63" s="269"/>
    </row>
    <row r="64" spans="2:7" ht="33" customHeight="1" x14ac:dyDescent="0.3">
      <c r="B64" s="247" t="s">
        <v>136</v>
      </c>
      <c r="C64" s="270"/>
      <c r="D64" s="270"/>
      <c r="E64" s="270"/>
      <c r="F64" s="270"/>
      <c r="G64" s="271"/>
    </row>
    <row r="65" spans="2:7" ht="16.5" customHeight="1" x14ac:dyDescent="0.3">
      <c r="B65" s="158"/>
      <c r="C65" s="272" t="s">
        <v>135</v>
      </c>
      <c r="D65" s="272"/>
      <c r="E65" s="272"/>
      <c r="F65" s="163">
        <f>F31*3</f>
        <v>0</v>
      </c>
      <c r="G65" s="159"/>
    </row>
    <row r="66" spans="2:7" ht="54.75" customHeight="1" thickBot="1" x14ac:dyDescent="0.35">
      <c r="B66" s="160"/>
      <c r="C66" s="273" t="s">
        <v>140</v>
      </c>
      <c r="D66" s="273"/>
      <c r="E66" s="273"/>
      <c r="F66" s="161"/>
      <c r="G66" s="162"/>
    </row>
  </sheetData>
  <sheetProtection algorithmName="SHA-512" hashValue="L5WCGOh+KoBRuo1G/hc6cd6Kw1lGXC6CpwRxkMJ7iXIRg1zdELJQ0TvFyC/zSOVygR5w0dHXxIhV/ZGB9b3qZA==" saltValue="y8gN2jIVTgURsQigW3KwyQ==" spinCount="100000" sheet="1" objects="1" scenarios="1"/>
  <mergeCells count="20">
    <mergeCell ref="B63:G63"/>
    <mergeCell ref="B64:G64"/>
    <mergeCell ref="C65:E65"/>
    <mergeCell ref="C66:E66"/>
    <mergeCell ref="C59:E59"/>
    <mergeCell ref="C60:E60"/>
    <mergeCell ref="B36:G36"/>
    <mergeCell ref="D38:F38"/>
    <mergeCell ref="C55:D55"/>
    <mergeCell ref="C56:D56"/>
    <mergeCell ref="C58:E58"/>
    <mergeCell ref="C29:D29"/>
    <mergeCell ref="C31:E31"/>
    <mergeCell ref="C32:E32"/>
    <mergeCell ref="C33:E33"/>
    <mergeCell ref="B5:G7"/>
    <mergeCell ref="D8:G8"/>
    <mergeCell ref="D11:F11"/>
    <mergeCell ref="B9:G9"/>
    <mergeCell ref="C28:D28"/>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zoomScale="90" zoomScaleNormal="90" workbookViewId="0"/>
  </sheetViews>
  <sheetFormatPr defaultRowHeight="14.4" x14ac:dyDescent="0.3"/>
  <cols>
    <col min="1" max="1" width="2" customWidth="1"/>
    <col min="2" max="3" width="9.44140625" customWidth="1"/>
    <col min="4" max="4" width="13.44140625" customWidth="1"/>
    <col min="5" max="7" width="14.88671875" customWidth="1"/>
    <col min="8" max="8" width="13.44140625" customWidth="1"/>
    <col min="9" max="10" width="7.6640625" customWidth="1"/>
    <col min="11" max="11" width="13.44140625" customWidth="1"/>
    <col min="12" max="14" width="14.88671875" customWidth="1"/>
    <col min="15" max="15" width="13.44140625" customWidth="1"/>
    <col min="16" max="17" width="7.6640625" customWidth="1"/>
    <col min="18" max="18" width="13.44140625" customWidth="1"/>
    <col min="19" max="21" width="14.88671875" customWidth="1"/>
    <col min="22" max="22" width="13.44140625" customWidth="1"/>
  </cols>
  <sheetData>
    <row r="1" spans="1:22" ht="15.6" x14ac:dyDescent="0.3">
      <c r="A1" s="5" t="str">
        <f>Instructions!A1</f>
        <v>State of Indiana, RFP 19-088</v>
      </c>
      <c r="B1" s="16"/>
      <c r="C1" s="16"/>
      <c r="D1" s="17"/>
      <c r="E1" s="17"/>
      <c r="F1" s="17"/>
      <c r="G1" s="17"/>
      <c r="H1" s="17"/>
      <c r="I1" s="17"/>
      <c r="J1" s="17"/>
      <c r="K1" s="17"/>
      <c r="L1" s="17"/>
      <c r="M1" s="17"/>
      <c r="N1" s="17"/>
    </row>
    <row r="2" spans="1:22" ht="15.6" x14ac:dyDescent="0.3">
      <c r="A2" s="5" t="str">
        <f>Instructions!A2</f>
        <v>Attachment C - Cost Proposal</v>
      </c>
      <c r="B2" s="17"/>
      <c r="C2" s="17"/>
      <c r="D2" s="17"/>
      <c r="E2" s="17"/>
      <c r="F2" s="17"/>
      <c r="G2" s="17"/>
      <c r="H2" s="17"/>
      <c r="I2" s="17"/>
      <c r="J2" s="17"/>
      <c r="K2" s="17"/>
      <c r="L2" s="17"/>
      <c r="M2" s="17"/>
      <c r="N2" s="17"/>
    </row>
    <row r="3" spans="1:22" x14ac:dyDescent="0.3">
      <c r="A3" s="9" t="s">
        <v>114</v>
      </c>
      <c r="B3" s="19"/>
      <c r="C3" s="19"/>
      <c r="D3" s="18"/>
      <c r="E3" s="17"/>
      <c r="F3" s="17"/>
      <c r="G3" s="17"/>
      <c r="H3" s="17"/>
      <c r="I3" s="17"/>
      <c r="J3" s="17"/>
      <c r="K3" s="17"/>
      <c r="L3" s="17"/>
      <c r="M3" s="17"/>
      <c r="N3" s="17"/>
    </row>
    <row r="4" spans="1:22" x14ac:dyDescent="0.3">
      <c r="A4" s="17"/>
      <c r="B4" s="17"/>
      <c r="C4" s="17"/>
      <c r="D4" s="17"/>
      <c r="E4" s="17"/>
      <c r="F4" s="17"/>
      <c r="G4" s="17"/>
      <c r="H4" s="17"/>
      <c r="I4" s="17"/>
      <c r="J4" s="17"/>
      <c r="K4" s="17"/>
      <c r="L4" s="17"/>
      <c r="M4" s="17"/>
      <c r="N4" s="17"/>
    </row>
    <row r="5" spans="1:22" x14ac:dyDescent="0.3">
      <c r="A5" s="17"/>
      <c r="B5" s="252" t="s">
        <v>80</v>
      </c>
      <c r="C5" s="252"/>
      <c r="D5" s="252"/>
      <c r="E5" s="252"/>
      <c r="F5" s="252"/>
      <c r="G5" s="252"/>
      <c r="H5" s="252"/>
      <c r="I5" s="252"/>
      <c r="J5" s="252"/>
      <c r="K5" s="252"/>
      <c r="L5" s="252"/>
      <c r="M5" s="17"/>
      <c r="N5" s="17"/>
    </row>
    <row r="6" spans="1:22" x14ac:dyDescent="0.3">
      <c r="A6" s="17"/>
      <c r="B6" s="252"/>
      <c r="C6" s="252"/>
      <c r="D6" s="252"/>
      <c r="E6" s="252"/>
      <c r="F6" s="252"/>
      <c r="G6" s="252"/>
      <c r="H6" s="252"/>
      <c r="I6" s="252"/>
      <c r="J6" s="252"/>
      <c r="K6" s="252"/>
      <c r="L6" s="252"/>
      <c r="M6" s="19"/>
      <c r="N6" s="17"/>
    </row>
    <row r="7" spans="1:22" ht="60.75" customHeight="1" x14ac:dyDescent="0.3">
      <c r="A7" s="17"/>
      <c r="B7" s="252"/>
      <c r="C7" s="252"/>
      <c r="D7" s="252"/>
      <c r="E7" s="252"/>
      <c r="F7" s="252"/>
      <c r="G7" s="252"/>
      <c r="H7" s="252"/>
      <c r="I7" s="252"/>
      <c r="J7" s="252"/>
      <c r="K7" s="252"/>
      <c r="L7" s="252"/>
      <c r="M7" s="19"/>
      <c r="N7" s="17"/>
    </row>
    <row r="9" spans="1:22" x14ac:dyDescent="0.3">
      <c r="B9" s="15" t="s">
        <v>81</v>
      </c>
    </row>
    <row r="10" spans="1:22" s="17" customFormat="1" ht="13.8" thickBot="1" x14ac:dyDescent="0.3">
      <c r="A10" s="18"/>
      <c r="B10" s="196"/>
      <c r="C10" s="196"/>
      <c r="D10" s="196"/>
      <c r="E10" s="196"/>
      <c r="F10" s="196"/>
      <c r="G10" s="196"/>
      <c r="H10" s="196"/>
      <c r="I10" s="196"/>
      <c r="J10" s="18"/>
      <c r="K10" s="18"/>
      <c r="L10" s="18"/>
      <c r="M10" s="18"/>
      <c r="N10" s="18"/>
      <c r="O10" s="18"/>
      <c r="P10" s="18"/>
      <c r="Q10" s="18"/>
      <c r="R10" s="18"/>
      <c r="S10" s="18"/>
      <c r="T10" s="18"/>
      <c r="U10" s="18"/>
      <c r="V10" s="18"/>
    </row>
    <row r="11" spans="1:22" s="17" customFormat="1" ht="13.8" thickBot="1" x14ac:dyDescent="0.3">
      <c r="A11" s="26"/>
      <c r="B11" s="197" t="s">
        <v>7</v>
      </c>
      <c r="C11" s="198"/>
      <c r="D11" s="198"/>
      <c r="E11" s="198"/>
      <c r="F11" s="198"/>
      <c r="G11" s="198"/>
      <c r="H11" s="198"/>
      <c r="I11" s="198"/>
      <c r="J11" s="198"/>
      <c r="K11" s="198"/>
      <c r="L11" s="198"/>
      <c r="M11" s="198"/>
      <c r="N11" s="198"/>
      <c r="O11" s="198"/>
      <c r="P11" s="198"/>
      <c r="Q11" s="198"/>
      <c r="R11" s="198"/>
      <c r="S11" s="198"/>
      <c r="T11" s="198"/>
      <c r="U11" s="198"/>
      <c r="V11" s="199"/>
    </row>
    <row r="12" spans="1:22" s="17" customFormat="1" ht="39" customHeight="1" thickBot="1" x14ac:dyDescent="0.3">
      <c r="A12" s="26"/>
      <c r="B12" s="299" t="s">
        <v>65</v>
      </c>
      <c r="C12" s="301"/>
      <c r="D12" s="299" t="s">
        <v>8</v>
      </c>
      <c r="E12" s="300"/>
      <c r="F12" s="300"/>
      <c r="G12" s="300"/>
      <c r="H12" s="301"/>
      <c r="I12" s="299" t="s">
        <v>65</v>
      </c>
      <c r="J12" s="301"/>
      <c r="K12" s="299" t="s">
        <v>66</v>
      </c>
      <c r="L12" s="300"/>
      <c r="M12" s="300"/>
      <c r="N12" s="300"/>
      <c r="O12" s="301"/>
      <c r="P12" s="299" t="s">
        <v>65</v>
      </c>
      <c r="Q12" s="301"/>
      <c r="R12" s="299" t="s">
        <v>48</v>
      </c>
      <c r="S12" s="300"/>
      <c r="T12" s="300"/>
      <c r="U12" s="300"/>
      <c r="V12" s="301"/>
    </row>
    <row r="13" spans="1:22" s="17" customFormat="1" ht="43.5" customHeight="1" thickBot="1" x14ac:dyDescent="0.3">
      <c r="B13" s="28" t="s">
        <v>11</v>
      </c>
      <c r="C13" s="86" t="s">
        <v>12</v>
      </c>
      <c r="D13" s="92" t="s">
        <v>73</v>
      </c>
      <c r="E13" s="94" t="s">
        <v>69</v>
      </c>
      <c r="F13" s="94" t="s">
        <v>70</v>
      </c>
      <c r="G13" s="94" t="s">
        <v>71</v>
      </c>
      <c r="H13" s="93" t="s">
        <v>72</v>
      </c>
      <c r="I13" s="91" t="s">
        <v>11</v>
      </c>
      <c r="J13" s="86" t="s">
        <v>12</v>
      </c>
      <c r="K13" s="93" t="s">
        <v>68</v>
      </c>
      <c r="L13" s="94" t="s">
        <v>69</v>
      </c>
      <c r="M13" s="94" t="s">
        <v>70</v>
      </c>
      <c r="N13" s="94" t="s">
        <v>71</v>
      </c>
      <c r="O13" s="93" t="s">
        <v>72</v>
      </c>
      <c r="P13" s="28" t="s">
        <v>11</v>
      </c>
      <c r="Q13" s="86" t="s">
        <v>12</v>
      </c>
      <c r="R13" s="93" t="s">
        <v>68</v>
      </c>
      <c r="S13" s="94" t="s">
        <v>69</v>
      </c>
      <c r="T13" s="94" t="s">
        <v>70</v>
      </c>
      <c r="U13" s="94" t="s">
        <v>71</v>
      </c>
      <c r="V13" s="93" t="s">
        <v>67</v>
      </c>
    </row>
    <row r="14" spans="1:22" s="17" customFormat="1" ht="13.2" x14ac:dyDescent="0.25">
      <c r="B14" s="31">
        <v>0</v>
      </c>
      <c r="C14" s="87">
        <v>99999</v>
      </c>
      <c r="D14" s="95">
        <f>'Scope B - SNAP&amp;TANF (Base)'!D16</f>
        <v>0</v>
      </c>
      <c r="E14" s="164"/>
      <c r="F14" s="165"/>
      <c r="G14" s="165"/>
      <c r="H14" s="96" t="str">
        <f>IFERROR((AVERAGE((1-E14/D14), (1-F14/D14), (1-G14/D14))), "")</f>
        <v/>
      </c>
      <c r="I14" s="148">
        <v>0</v>
      </c>
      <c r="J14" s="149">
        <v>2000</v>
      </c>
      <c r="K14" s="95">
        <f>'Scope B - SNAP&amp;TANF (Base)'!G16</f>
        <v>0</v>
      </c>
      <c r="L14" s="165"/>
      <c r="M14" s="169"/>
      <c r="N14" s="169"/>
      <c r="O14" s="96" t="str">
        <f>IFERROR((AVERAGE((1-L14/K14), (1-M14/K14), (1-N14/K14))), "")</f>
        <v/>
      </c>
      <c r="P14" s="148">
        <v>0</v>
      </c>
      <c r="Q14" s="149">
        <v>5000</v>
      </c>
      <c r="R14" s="95">
        <f>'Scope B - SNAP&amp;TANF (Base)'!J16</f>
        <v>0</v>
      </c>
      <c r="S14" s="165"/>
      <c r="T14" s="169"/>
      <c r="U14" s="169"/>
      <c r="V14" s="96" t="str">
        <f>IFERROR((AVERAGE((1-S14/R14), (1-T14/R14), (1-U14/R14))), "")</f>
        <v/>
      </c>
    </row>
    <row r="15" spans="1:22" s="17" customFormat="1" ht="13.2" x14ac:dyDescent="0.25">
      <c r="B15" s="34">
        <v>100000</v>
      </c>
      <c r="C15" s="87">
        <v>149999</v>
      </c>
      <c r="D15" s="89">
        <f>'Scope B - SNAP&amp;TANF (Base)'!D17</f>
        <v>0</v>
      </c>
      <c r="E15" s="166"/>
      <c r="F15" s="167"/>
      <c r="G15" s="167"/>
      <c r="H15" s="96" t="str">
        <f t="shared" ref="H15:H25" si="0">IFERROR((AVERAGE((1-E15/D15), (1-F15/D15), (1-G15/D15))), "")</f>
        <v/>
      </c>
      <c r="I15" s="150">
        <v>2001</v>
      </c>
      <c r="J15" s="149">
        <v>3000</v>
      </c>
      <c r="K15" s="89">
        <f>'Scope B - SNAP&amp;TANF (Base)'!G17</f>
        <v>0</v>
      </c>
      <c r="L15" s="167"/>
      <c r="M15" s="166"/>
      <c r="N15" s="166"/>
      <c r="O15" s="96" t="str">
        <f t="shared" ref="O15:O25" si="1">IFERROR((AVERAGE((1-L15/K15), (1-M15/K15), (1-N15/K15))), "")</f>
        <v/>
      </c>
      <c r="P15" s="150">
        <f>Q14+1</f>
        <v>5001</v>
      </c>
      <c r="Q15" s="149">
        <f>Q14+5000</f>
        <v>10000</v>
      </c>
      <c r="R15" s="89">
        <f>'Scope B - SNAP&amp;TANF (Base)'!J17</f>
        <v>0</v>
      </c>
      <c r="S15" s="167"/>
      <c r="T15" s="166"/>
      <c r="U15" s="166"/>
      <c r="V15" s="96" t="str">
        <f t="shared" ref="V15:V25" si="2">IFERROR((AVERAGE((1-S15/R15), (1-T15/R15), (1-U15/R15))), "")</f>
        <v/>
      </c>
    </row>
    <row r="16" spans="1:22" s="17" customFormat="1" ht="13.2" x14ac:dyDescent="0.25">
      <c r="B16" s="34">
        <f>B15+50000</f>
        <v>150000</v>
      </c>
      <c r="C16" s="87">
        <f t="shared" ref="C16:C24" si="3">B16+49999</f>
        <v>199999</v>
      </c>
      <c r="D16" s="89">
        <f>'Scope B - SNAP&amp;TANF (Base)'!D18</f>
        <v>0</v>
      </c>
      <c r="E16" s="166"/>
      <c r="F16" s="167"/>
      <c r="G16" s="167"/>
      <c r="H16" s="96" t="str">
        <f t="shared" si="0"/>
        <v/>
      </c>
      <c r="I16" s="150">
        <v>3001</v>
      </c>
      <c r="J16" s="149">
        <v>4000</v>
      </c>
      <c r="K16" s="89">
        <f>'Scope B - SNAP&amp;TANF (Base)'!G18</f>
        <v>0</v>
      </c>
      <c r="L16" s="167"/>
      <c r="M16" s="166"/>
      <c r="N16" s="166"/>
      <c r="O16" s="96" t="str">
        <f t="shared" si="1"/>
        <v/>
      </c>
      <c r="P16" s="150">
        <f t="shared" ref="P16:P24" si="4">Q15+1</f>
        <v>10001</v>
      </c>
      <c r="Q16" s="149">
        <f>Q15+5000</f>
        <v>15000</v>
      </c>
      <c r="R16" s="89">
        <f>'Scope B - SNAP&amp;TANF (Base)'!J18</f>
        <v>0</v>
      </c>
      <c r="S16" s="167"/>
      <c r="T16" s="166"/>
      <c r="U16" s="166"/>
      <c r="V16" s="96" t="str">
        <f t="shared" si="2"/>
        <v/>
      </c>
    </row>
    <row r="17" spans="1:22" s="17" customFormat="1" ht="13.2" x14ac:dyDescent="0.25">
      <c r="B17" s="34">
        <f t="shared" ref="B17:B24" si="5">B16+50000</f>
        <v>200000</v>
      </c>
      <c r="C17" s="87">
        <f t="shared" si="3"/>
        <v>249999</v>
      </c>
      <c r="D17" s="89">
        <f>'Scope B - SNAP&amp;TANF (Base)'!D19</f>
        <v>0</v>
      </c>
      <c r="E17" s="166"/>
      <c r="F17" s="167"/>
      <c r="G17" s="167"/>
      <c r="H17" s="96" t="str">
        <f t="shared" si="0"/>
        <v/>
      </c>
      <c r="I17" s="150">
        <v>4001</v>
      </c>
      <c r="J17" s="149">
        <v>5000</v>
      </c>
      <c r="K17" s="89">
        <f>'Scope B - SNAP&amp;TANF (Base)'!G19</f>
        <v>0</v>
      </c>
      <c r="L17" s="167"/>
      <c r="M17" s="166"/>
      <c r="N17" s="166"/>
      <c r="O17" s="96" t="str">
        <f t="shared" si="1"/>
        <v/>
      </c>
      <c r="P17" s="150">
        <f t="shared" si="4"/>
        <v>15001</v>
      </c>
      <c r="Q17" s="149">
        <f t="shared" ref="Q17:Q24" si="6">Q16+5000</f>
        <v>20000</v>
      </c>
      <c r="R17" s="89">
        <f>'Scope B - SNAP&amp;TANF (Base)'!J19</f>
        <v>0</v>
      </c>
      <c r="S17" s="167"/>
      <c r="T17" s="166"/>
      <c r="U17" s="166"/>
      <c r="V17" s="96" t="str">
        <f t="shared" si="2"/>
        <v/>
      </c>
    </row>
    <row r="18" spans="1:22" s="17" customFormat="1" ht="13.2" x14ac:dyDescent="0.25">
      <c r="B18" s="34">
        <f t="shared" si="5"/>
        <v>250000</v>
      </c>
      <c r="C18" s="87">
        <f t="shared" si="3"/>
        <v>299999</v>
      </c>
      <c r="D18" s="89">
        <f>'Scope B - SNAP&amp;TANF (Base)'!D20</f>
        <v>0</v>
      </c>
      <c r="E18" s="166"/>
      <c r="F18" s="167"/>
      <c r="G18" s="167"/>
      <c r="H18" s="96" t="str">
        <f t="shared" si="0"/>
        <v/>
      </c>
      <c r="I18" s="150">
        <f>I17+1000</f>
        <v>5001</v>
      </c>
      <c r="J18" s="149">
        <f>J17+1000</f>
        <v>6000</v>
      </c>
      <c r="K18" s="89">
        <f>'Scope B - SNAP&amp;TANF (Base)'!G20</f>
        <v>0</v>
      </c>
      <c r="L18" s="167"/>
      <c r="M18" s="166"/>
      <c r="N18" s="166"/>
      <c r="O18" s="96" t="str">
        <f t="shared" si="1"/>
        <v/>
      </c>
      <c r="P18" s="150">
        <f t="shared" si="4"/>
        <v>20001</v>
      </c>
      <c r="Q18" s="149">
        <f t="shared" si="6"/>
        <v>25000</v>
      </c>
      <c r="R18" s="89">
        <f>'Scope B - SNAP&amp;TANF (Base)'!J20</f>
        <v>0</v>
      </c>
      <c r="S18" s="167"/>
      <c r="T18" s="166"/>
      <c r="U18" s="166"/>
      <c r="V18" s="96" t="str">
        <f t="shared" si="2"/>
        <v/>
      </c>
    </row>
    <row r="19" spans="1:22" s="17" customFormat="1" ht="13.2" x14ac:dyDescent="0.25">
      <c r="B19" s="34">
        <f t="shared" si="5"/>
        <v>300000</v>
      </c>
      <c r="C19" s="87">
        <f t="shared" si="3"/>
        <v>349999</v>
      </c>
      <c r="D19" s="89">
        <f>'Scope B - SNAP&amp;TANF (Base)'!D21</f>
        <v>0</v>
      </c>
      <c r="E19" s="166"/>
      <c r="F19" s="167"/>
      <c r="G19" s="167"/>
      <c r="H19" s="96" t="str">
        <f t="shared" si="0"/>
        <v/>
      </c>
      <c r="I19" s="150">
        <f t="shared" ref="I19:J24" si="7">I18+1000</f>
        <v>6001</v>
      </c>
      <c r="J19" s="149">
        <f t="shared" si="7"/>
        <v>7000</v>
      </c>
      <c r="K19" s="89">
        <f>'Scope B - SNAP&amp;TANF (Base)'!G21</f>
        <v>0</v>
      </c>
      <c r="L19" s="167"/>
      <c r="M19" s="166"/>
      <c r="N19" s="166"/>
      <c r="O19" s="96" t="str">
        <f t="shared" si="1"/>
        <v/>
      </c>
      <c r="P19" s="150">
        <f t="shared" si="4"/>
        <v>25001</v>
      </c>
      <c r="Q19" s="149">
        <f t="shared" si="6"/>
        <v>30000</v>
      </c>
      <c r="R19" s="89">
        <f>'Scope B - SNAP&amp;TANF (Base)'!J21</f>
        <v>0</v>
      </c>
      <c r="S19" s="167"/>
      <c r="T19" s="166"/>
      <c r="U19" s="166"/>
      <c r="V19" s="96" t="str">
        <f t="shared" si="2"/>
        <v/>
      </c>
    </row>
    <row r="20" spans="1:22" s="17" customFormat="1" ht="13.2" x14ac:dyDescent="0.25">
      <c r="B20" s="34">
        <f t="shared" si="5"/>
        <v>350000</v>
      </c>
      <c r="C20" s="87">
        <f t="shared" si="3"/>
        <v>399999</v>
      </c>
      <c r="D20" s="89">
        <f>'Scope B - SNAP&amp;TANF (Base)'!D22</f>
        <v>0</v>
      </c>
      <c r="E20" s="166"/>
      <c r="F20" s="167"/>
      <c r="G20" s="167"/>
      <c r="H20" s="96" t="str">
        <f t="shared" si="0"/>
        <v/>
      </c>
      <c r="I20" s="150">
        <f t="shared" si="7"/>
        <v>7001</v>
      </c>
      <c r="J20" s="149">
        <f t="shared" si="7"/>
        <v>8000</v>
      </c>
      <c r="K20" s="89">
        <f>'Scope B - SNAP&amp;TANF (Base)'!G22</f>
        <v>0</v>
      </c>
      <c r="L20" s="167"/>
      <c r="M20" s="166"/>
      <c r="N20" s="166"/>
      <c r="O20" s="96" t="str">
        <f t="shared" si="1"/>
        <v/>
      </c>
      <c r="P20" s="150">
        <f t="shared" si="4"/>
        <v>30001</v>
      </c>
      <c r="Q20" s="149">
        <f t="shared" si="6"/>
        <v>35000</v>
      </c>
      <c r="R20" s="89">
        <f>'Scope B - SNAP&amp;TANF (Base)'!J22</f>
        <v>0</v>
      </c>
      <c r="S20" s="167"/>
      <c r="T20" s="166"/>
      <c r="U20" s="166"/>
      <c r="V20" s="96" t="str">
        <f t="shared" si="2"/>
        <v/>
      </c>
    </row>
    <row r="21" spans="1:22" s="17" customFormat="1" ht="13.2" x14ac:dyDescent="0.25">
      <c r="B21" s="34">
        <f t="shared" si="5"/>
        <v>400000</v>
      </c>
      <c r="C21" s="87">
        <f t="shared" si="3"/>
        <v>449999</v>
      </c>
      <c r="D21" s="89">
        <f>'Scope B - SNAP&amp;TANF (Base)'!D23</f>
        <v>0</v>
      </c>
      <c r="E21" s="166"/>
      <c r="F21" s="167"/>
      <c r="G21" s="167"/>
      <c r="H21" s="96" t="str">
        <f t="shared" si="0"/>
        <v/>
      </c>
      <c r="I21" s="150">
        <f t="shared" si="7"/>
        <v>8001</v>
      </c>
      <c r="J21" s="149">
        <f t="shared" si="7"/>
        <v>9000</v>
      </c>
      <c r="K21" s="89">
        <f>'Scope B - SNAP&amp;TANF (Base)'!G23</f>
        <v>0</v>
      </c>
      <c r="L21" s="167"/>
      <c r="M21" s="166"/>
      <c r="N21" s="166"/>
      <c r="O21" s="96" t="str">
        <f t="shared" si="1"/>
        <v/>
      </c>
      <c r="P21" s="150">
        <f t="shared" si="4"/>
        <v>35001</v>
      </c>
      <c r="Q21" s="149">
        <f t="shared" si="6"/>
        <v>40000</v>
      </c>
      <c r="R21" s="89">
        <f>'Scope B - SNAP&amp;TANF (Base)'!J23</f>
        <v>0</v>
      </c>
      <c r="S21" s="167"/>
      <c r="T21" s="166"/>
      <c r="U21" s="166"/>
      <c r="V21" s="96" t="str">
        <f t="shared" si="2"/>
        <v/>
      </c>
    </row>
    <row r="22" spans="1:22" s="17" customFormat="1" ht="13.2" x14ac:dyDescent="0.25">
      <c r="B22" s="34">
        <f t="shared" si="5"/>
        <v>450000</v>
      </c>
      <c r="C22" s="87">
        <f t="shared" si="3"/>
        <v>499999</v>
      </c>
      <c r="D22" s="89">
        <f>'Scope B - SNAP&amp;TANF (Base)'!D24</f>
        <v>0</v>
      </c>
      <c r="E22" s="166"/>
      <c r="F22" s="167"/>
      <c r="G22" s="167"/>
      <c r="H22" s="96" t="str">
        <f t="shared" si="0"/>
        <v/>
      </c>
      <c r="I22" s="150">
        <f>I21+1000</f>
        <v>9001</v>
      </c>
      <c r="J22" s="149">
        <f t="shared" si="7"/>
        <v>10000</v>
      </c>
      <c r="K22" s="89">
        <f>'Scope B - SNAP&amp;TANF (Base)'!G24</f>
        <v>0</v>
      </c>
      <c r="L22" s="167"/>
      <c r="M22" s="166"/>
      <c r="N22" s="166"/>
      <c r="O22" s="96" t="str">
        <f t="shared" si="1"/>
        <v/>
      </c>
      <c r="P22" s="150">
        <f t="shared" si="4"/>
        <v>40001</v>
      </c>
      <c r="Q22" s="149">
        <f t="shared" si="6"/>
        <v>45000</v>
      </c>
      <c r="R22" s="89">
        <f>'Scope B - SNAP&amp;TANF (Base)'!J24</f>
        <v>0</v>
      </c>
      <c r="S22" s="167"/>
      <c r="T22" s="166"/>
      <c r="U22" s="166"/>
      <c r="V22" s="96" t="str">
        <f t="shared" si="2"/>
        <v/>
      </c>
    </row>
    <row r="23" spans="1:22" s="17" customFormat="1" ht="13.2" x14ac:dyDescent="0.25">
      <c r="B23" s="34">
        <f t="shared" si="5"/>
        <v>500000</v>
      </c>
      <c r="C23" s="87">
        <f t="shared" si="3"/>
        <v>549999</v>
      </c>
      <c r="D23" s="89">
        <f>'Scope B - SNAP&amp;TANF (Base)'!D25</f>
        <v>0</v>
      </c>
      <c r="E23" s="166"/>
      <c r="F23" s="167"/>
      <c r="G23" s="167"/>
      <c r="H23" s="96" t="str">
        <f t="shared" si="0"/>
        <v/>
      </c>
      <c r="I23" s="150">
        <f t="shared" ref="I23:I24" si="8">I22+1000</f>
        <v>10001</v>
      </c>
      <c r="J23" s="149">
        <f t="shared" si="7"/>
        <v>11000</v>
      </c>
      <c r="K23" s="89">
        <f>'Scope B - SNAP&amp;TANF (Base)'!G25</f>
        <v>0</v>
      </c>
      <c r="L23" s="167"/>
      <c r="M23" s="166"/>
      <c r="N23" s="166"/>
      <c r="O23" s="96" t="str">
        <f t="shared" si="1"/>
        <v/>
      </c>
      <c r="P23" s="150">
        <f t="shared" si="4"/>
        <v>45001</v>
      </c>
      <c r="Q23" s="149">
        <f t="shared" si="6"/>
        <v>50000</v>
      </c>
      <c r="R23" s="89">
        <f>'Scope B - SNAP&amp;TANF (Base)'!J25</f>
        <v>0</v>
      </c>
      <c r="S23" s="167"/>
      <c r="T23" s="166"/>
      <c r="U23" s="166"/>
      <c r="V23" s="96" t="str">
        <f t="shared" si="2"/>
        <v/>
      </c>
    </row>
    <row r="24" spans="1:22" s="17" customFormat="1" ht="13.2" x14ac:dyDescent="0.25">
      <c r="B24" s="34">
        <f t="shared" si="5"/>
        <v>550000</v>
      </c>
      <c r="C24" s="87">
        <f t="shared" si="3"/>
        <v>599999</v>
      </c>
      <c r="D24" s="89">
        <f>'Scope B - SNAP&amp;TANF (Base)'!D26</f>
        <v>0</v>
      </c>
      <c r="E24" s="166"/>
      <c r="F24" s="167"/>
      <c r="G24" s="167"/>
      <c r="H24" s="96" t="str">
        <f t="shared" si="0"/>
        <v/>
      </c>
      <c r="I24" s="150">
        <f t="shared" si="8"/>
        <v>11001</v>
      </c>
      <c r="J24" s="149">
        <f t="shared" si="7"/>
        <v>12000</v>
      </c>
      <c r="K24" s="89">
        <f>'Scope B - SNAP&amp;TANF (Base)'!G26</f>
        <v>0</v>
      </c>
      <c r="L24" s="167"/>
      <c r="M24" s="166"/>
      <c r="N24" s="166"/>
      <c r="O24" s="96" t="str">
        <f t="shared" si="1"/>
        <v/>
      </c>
      <c r="P24" s="150">
        <f t="shared" si="4"/>
        <v>50001</v>
      </c>
      <c r="Q24" s="149">
        <f t="shared" si="6"/>
        <v>55000</v>
      </c>
      <c r="R24" s="89">
        <f>'Scope B - SNAP&amp;TANF (Base)'!J26</f>
        <v>0</v>
      </c>
      <c r="S24" s="167"/>
      <c r="T24" s="166"/>
      <c r="U24" s="166"/>
      <c r="V24" s="96" t="str">
        <f t="shared" si="2"/>
        <v/>
      </c>
    </row>
    <row r="25" spans="1:22" s="17" customFormat="1" ht="13.8" thickBot="1" x14ac:dyDescent="0.3">
      <c r="B25" s="35" t="s">
        <v>14</v>
      </c>
      <c r="C25" s="88">
        <f>C24</f>
        <v>599999</v>
      </c>
      <c r="D25" s="90">
        <f>'Scope B - SNAP&amp;TANF (Base)'!D27</f>
        <v>0</v>
      </c>
      <c r="E25" s="168"/>
      <c r="F25" s="168"/>
      <c r="G25" s="168"/>
      <c r="H25" s="97" t="str">
        <f t="shared" si="0"/>
        <v/>
      </c>
      <c r="I25" s="151" t="s">
        <v>14</v>
      </c>
      <c r="J25" s="152">
        <f>J24</f>
        <v>12000</v>
      </c>
      <c r="K25" s="90">
        <f>'Scope B - SNAP&amp;TANF (Base)'!G27</f>
        <v>0</v>
      </c>
      <c r="L25" s="168"/>
      <c r="M25" s="170"/>
      <c r="N25" s="170"/>
      <c r="O25" s="97" t="str">
        <f t="shared" si="1"/>
        <v/>
      </c>
      <c r="P25" s="151" t="s">
        <v>14</v>
      </c>
      <c r="Q25" s="152">
        <f>Q24</f>
        <v>55000</v>
      </c>
      <c r="R25" s="90">
        <f>'Scope B - SNAP&amp;TANF (Base)'!J27</f>
        <v>0</v>
      </c>
      <c r="S25" s="168"/>
      <c r="T25" s="170"/>
      <c r="U25" s="170"/>
      <c r="V25" s="97" t="str">
        <f t="shared" si="2"/>
        <v/>
      </c>
    </row>
    <row r="27" spans="1:22" x14ac:dyDescent="0.3">
      <c r="B27" s="15" t="s">
        <v>82</v>
      </c>
    </row>
    <row r="28" spans="1:22" ht="15" thickBot="1" x14ac:dyDescent="0.35"/>
    <row r="29" spans="1:22" s="17" customFormat="1" ht="15.75" customHeight="1" thickBot="1" x14ac:dyDescent="0.3">
      <c r="A29" s="26"/>
      <c r="B29" s="197" t="s">
        <v>7</v>
      </c>
      <c r="C29" s="198"/>
      <c r="D29" s="198"/>
      <c r="E29" s="198"/>
      <c r="F29" s="198"/>
      <c r="G29" s="198"/>
      <c r="H29" s="199"/>
    </row>
    <row r="30" spans="1:22" s="17" customFormat="1" ht="39" customHeight="1" thickBot="1" x14ac:dyDescent="0.3">
      <c r="A30" s="26"/>
      <c r="B30" s="299" t="s">
        <v>65</v>
      </c>
      <c r="C30" s="301"/>
      <c r="D30" s="299" t="s">
        <v>63</v>
      </c>
      <c r="E30" s="300"/>
      <c r="F30" s="300"/>
      <c r="G30" s="300"/>
      <c r="H30" s="301"/>
    </row>
    <row r="31" spans="1:22" s="17" customFormat="1" ht="43.5" customHeight="1" thickBot="1" x14ac:dyDescent="0.3">
      <c r="B31" s="28" t="s">
        <v>11</v>
      </c>
      <c r="C31" s="86" t="s">
        <v>12</v>
      </c>
      <c r="D31" s="93" t="s">
        <v>74</v>
      </c>
      <c r="E31" s="94" t="s">
        <v>79</v>
      </c>
      <c r="F31" s="94" t="s">
        <v>75</v>
      </c>
      <c r="G31" s="94" t="s">
        <v>71</v>
      </c>
      <c r="H31" s="93" t="s">
        <v>72</v>
      </c>
    </row>
    <row r="32" spans="1:22" s="17" customFormat="1" ht="13.2" x14ac:dyDescent="0.25">
      <c r="B32" s="153">
        <v>0</v>
      </c>
      <c r="C32" s="154">
        <v>20000</v>
      </c>
      <c r="D32" s="95">
        <f>' Scope C - WIC (Base)'!D16:E16</f>
        <v>0</v>
      </c>
      <c r="E32" s="165"/>
      <c r="F32" s="165"/>
      <c r="G32" s="165"/>
      <c r="H32" s="96" t="str">
        <f>IFERROR((AVERAGE((1-E32/D32), (1-F32/D32), (1-G32/D32))), "")</f>
        <v/>
      </c>
    </row>
    <row r="33" spans="1:28" s="17" customFormat="1" ht="13.2" x14ac:dyDescent="0.25">
      <c r="B33" s="155">
        <f>C32+1</f>
        <v>20001</v>
      </c>
      <c r="C33" s="154">
        <f>C32+20000</f>
        <v>40000</v>
      </c>
      <c r="D33" s="89">
        <f>' Scope C - WIC (Base)'!D17:E17</f>
        <v>0</v>
      </c>
      <c r="E33" s="167"/>
      <c r="F33" s="167"/>
      <c r="G33" s="167"/>
      <c r="H33" s="96" t="str">
        <f t="shared" ref="H33:H43" si="9">IFERROR((AVERAGE((1-E33/D33), (1-F33/D33), (1-G33/D33))), "")</f>
        <v/>
      </c>
    </row>
    <row r="34" spans="1:28" s="17" customFormat="1" ht="13.2" x14ac:dyDescent="0.25">
      <c r="B34" s="155">
        <f t="shared" ref="B34:B42" si="10">C33+1</f>
        <v>40001</v>
      </c>
      <c r="C34" s="154">
        <f t="shared" ref="C34:C42" si="11">C33+20000</f>
        <v>60000</v>
      </c>
      <c r="D34" s="89">
        <f>' Scope C - WIC (Base)'!D18:E18</f>
        <v>0</v>
      </c>
      <c r="E34" s="167"/>
      <c r="F34" s="167"/>
      <c r="G34" s="167"/>
      <c r="H34" s="96" t="str">
        <f t="shared" si="9"/>
        <v/>
      </c>
    </row>
    <row r="35" spans="1:28" s="17" customFormat="1" ht="13.2" x14ac:dyDescent="0.25">
      <c r="B35" s="155">
        <f t="shared" si="10"/>
        <v>60001</v>
      </c>
      <c r="C35" s="154">
        <f t="shared" si="11"/>
        <v>80000</v>
      </c>
      <c r="D35" s="89">
        <f>' Scope C - WIC (Base)'!D19:E19</f>
        <v>0</v>
      </c>
      <c r="E35" s="167"/>
      <c r="F35" s="167"/>
      <c r="G35" s="167"/>
      <c r="H35" s="96" t="str">
        <f t="shared" si="9"/>
        <v/>
      </c>
    </row>
    <row r="36" spans="1:28" s="17" customFormat="1" ht="13.2" x14ac:dyDescent="0.25">
      <c r="B36" s="155">
        <f t="shared" si="10"/>
        <v>80001</v>
      </c>
      <c r="C36" s="154">
        <f t="shared" si="11"/>
        <v>100000</v>
      </c>
      <c r="D36" s="89">
        <f>' Scope C - WIC (Base)'!D20:E20</f>
        <v>0</v>
      </c>
      <c r="E36" s="167"/>
      <c r="F36" s="167"/>
      <c r="G36" s="167"/>
      <c r="H36" s="96" t="str">
        <f t="shared" si="9"/>
        <v/>
      </c>
    </row>
    <row r="37" spans="1:28" s="17" customFormat="1" ht="13.2" x14ac:dyDescent="0.25">
      <c r="B37" s="155">
        <f t="shared" si="10"/>
        <v>100001</v>
      </c>
      <c r="C37" s="154">
        <f t="shared" si="11"/>
        <v>120000</v>
      </c>
      <c r="D37" s="89">
        <f>' Scope C - WIC (Base)'!D21:E21</f>
        <v>0</v>
      </c>
      <c r="E37" s="167"/>
      <c r="F37" s="167"/>
      <c r="G37" s="167"/>
      <c r="H37" s="96" t="str">
        <f t="shared" si="9"/>
        <v/>
      </c>
    </row>
    <row r="38" spans="1:28" s="17" customFormat="1" ht="13.2" x14ac:dyDescent="0.25">
      <c r="B38" s="155">
        <f t="shared" si="10"/>
        <v>120001</v>
      </c>
      <c r="C38" s="154">
        <f t="shared" si="11"/>
        <v>140000</v>
      </c>
      <c r="D38" s="89">
        <f>' Scope C - WIC (Base)'!D22:E22</f>
        <v>0</v>
      </c>
      <c r="E38" s="167"/>
      <c r="F38" s="167"/>
      <c r="G38" s="167"/>
      <c r="H38" s="96" t="str">
        <f t="shared" si="9"/>
        <v/>
      </c>
    </row>
    <row r="39" spans="1:28" s="17" customFormat="1" ht="13.2" x14ac:dyDescent="0.25">
      <c r="B39" s="155">
        <f t="shared" si="10"/>
        <v>140001</v>
      </c>
      <c r="C39" s="154">
        <f t="shared" si="11"/>
        <v>160000</v>
      </c>
      <c r="D39" s="89">
        <f>' Scope C - WIC (Base)'!D23:E23</f>
        <v>0</v>
      </c>
      <c r="E39" s="167"/>
      <c r="F39" s="167"/>
      <c r="G39" s="167"/>
      <c r="H39" s="96" t="str">
        <f t="shared" si="9"/>
        <v/>
      </c>
    </row>
    <row r="40" spans="1:28" s="17" customFormat="1" ht="13.2" x14ac:dyDescent="0.25">
      <c r="B40" s="155">
        <f t="shared" si="10"/>
        <v>160001</v>
      </c>
      <c r="C40" s="154">
        <f t="shared" si="11"/>
        <v>180000</v>
      </c>
      <c r="D40" s="89">
        <f>' Scope C - WIC (Base)'!D24:E24</f>
        <v>0</v>
      </c>
      <c r="E40" s="167"/>
      <c r="F40" s="167"/>
      <c r="G40" s="167"/>
      <c r="H40" s="96" t="str">
        <f t="shared" si="9"/>
        <v/>
      </c>
    </row>
    <row r="41" spans="1:28" s="17" customFormat="1" ht="13.2" x14ac:dyDescent="0.25">
      <c r="B41" s="155">
        <f t="shared" si="10"/>
        <v>180001</v>
      </c>
      <c r="C41" s="154">
        <f t="shared" si="11"/>
        <v>200000</v>
      </c>
      <c r="D41" s="89">
        <f>' Scope C - WIC (Base)'!D25:E25</f>
        <v>0</v>
      </c>
      <c r="E41" s="167"/>
      <c r="F41" s="167"/>
      <c r="G41" s="167"/>
      <c r="H41" s="96" t="str">
        <f t="shared" si="9"/>
        <v/>
      </c>
    </row>
    <row r="42" spans="1:28" s="17" customFormat="1" ht="13.2" x14ac:dyDescent="0.25">
      <c r="B42" s="155">
        <f t="shared" si="10"/>
        <v>200001</v>
      </c>
      <c r="C42" s="154">
        <f t="shared" si="11"/>
        <v>220000</v>
      </c>
      <c r="D42" s="89">
        <f>' Scope C - WIC (Base)'!D26:E26</f>
        <v>0</v>
      </c>
      <c r="E42" s="171"/>
      <c r="F42" s="171"/>
      <c r="G42" s="171"/>
      <c r="H42" s="96" t="str">
        <f t="shared" si="9"/>
        <v/>
      </c>
    </row>
    <row r="43" spans="1:28" s="17" customFormat="1" ht="13.8" thickBot="1" x14ac:dyDescent="0.3">
      <c r="B43" s="156" t="s">
        <v>14</v>
      </c>
      <c r="C43" s="157">
        <f>C42</f>
        <v>220000</v>
      </c>
      <c r="D43" s="90">
        <f>' Scope C - WIC (Base)'!D27:E27</f>
        <v>0</v>
      </c>
      <c r="E43" s="168"/>
      <c r="F43" s="168"/>
      <c r="G43" s="168"/>
      <c r="H43" s="97" t="str">
        <f t="shared" si="9"/>
        <v/>
      </c>
    </row>
    <row r="45" spans="1:28" x14ac:dyDescent="0.3">
      <c r="B45" s="15" t="s">
        <v>83</v>
      </c>
    </row>
    <row r="46" spans="1:28" ht="15" thickBot="1" x14ac:dyDescent="0.35"/>
    <row r="47" spans="1:28" s="17" customFormat="1" ht="15.75" customHeight="1" thickBot="1" x14ac:dyDescent="0.3">
      <c r="A47" s="26"/>
      <c r="B47" s="197" t="s">
        <v>7</v>
      </c>
      <c r="C47" s="198"/>
      <c r="D47" s="198"/>
      <c r="E47" s="198"/>
      <c r="F47" s="198"/>
      <c r="G47" s="198"/>
      <c r="H47" s="199"/>
      <c r="I47" s="98"/>
      <c r="J47" s="98"/>
      <c r="K47" s="98"/>
      <c r="L47" s="98"/>
      <c r="M47" s="98"/>
      <c r="N47" s="98"/>
      <c r="O47" s="98"/>
      <c r="P47" s="98"/>
      <c r="Q47" s="98"/>
      <c r="R47" s="98"/>
      <c r="S47" s="98"/>
      <c r="T47" s="98"/>
      <c r="U47" s="98"/>
      <c r="V47" s="98"/>
      <c r="W47" s="107"/>
      <c r="X47" s="107"/>
      <c r="Y47" s="107"/>
      <c r="Z47" s="107"/>
      <c r="AA47" s="107"/>
      <c r="AB47" s="107"/>
    </row>
    <row r="48" spans="1:28" s="17" customFormat="1" ht="39" customHeight="1" thickBot="1" x14ac:dyDescent="0.3">
      <c r="A48" s="26"/>
      <c r="B48" s="299" t="s">
        <v>65</v>
      </c>
      <c r="C48" s="301"/>
      <c r="D48" s="299" t="s">
        <v>89</v>
      </c>
      <c r="E48" s="300"/>
      <c r="F48" s="300"/>
      <c r="G48" s="300"/>
      <c r="H48" s="301"/>
      <c r="I48" s="302"/>
      <c r="J48" s="302"/>
      <c r="K48" s="302"/>
      <c r="L48" s="302"/>
      <c r="M48" s="302"/>
      <c r="N48" s="302"/>
      <c r="O48" s="302"/>
      <c r="P48" s="302"/>
      <c r="Q48" s="302"/>
      <c r="R48" s="302"/>
      <c r="S48" s="302"/>
      <c r="T48" s="302"/>
      <c r="U48" s="302"/>
      <c r="V48" s="302"/>
      <c r="W48" s="107"/>
      <c r="X48" s="107"/>
      <c r="Y48" s="107"/>
      <c r="Z48" s="107"/>
      <c r="AA48" s="107"/>
      <c r="AB48" s="107"/>
    </row>
    <row r="49" spans="2:28" s="17" customFormat="1" ht="43.5" customHeight="1" thickBot="1" x14ac:dyDescent="0.3">
      <c r="B49" s="28" t="s">
        <v>11</v>
      </c>
      <c r="C49" s="86" t="s">
        <v>12</v>
      </c>
      <c r="D49" s="93" t="s">
        <v>76</v>
      </c>
      <c r="E49" s="94" t="s">
        <v>78</v>
      </c>
      <c r="F49" s="94" t="s">
        <v>77</v>
      </c>
      <c r="G49" s="94" t="s">
        <v>71</v>
      </c>
      <c r="H49" s="93" t="s">
        <v>72</v>
      </c>
      <c r="I49" s="102"/>
      <c r="J49" s="102"/>
      <c r="K49" s="108"/>
      <c r="L49" s="108"/>
      <c r="M49" s="108"/>
      <c r="N49" s="108"/>
      <c r="O49" s="108"/>
      <c r="P49" s="102"/>
      <c r="Q49" s="102"/>
      <c r="R49" s="108"/>
      <c r="S49" s="108"/>
      <c r="T49" s="108"/>
      <c r="U49" s="108"/>
      <c r="V49" s="108"/>
      <c r="W49" s="107"/>
      <c r="X49" s="107"/>
      <c r="Y49" s="107"/>
      <c r="Z49" s="107"/>
      <c r="AA49" s="107"/>
      <c r="AB49" s="107"/>
    </row>
    <row r="50" spans="2:28" s="17" customFormat="1" ht="13.2" x14ac:dyDescent="0.25">
      <c r="B50" s="31">
        <v>0</v>
      </c>
      <c r="C50" s="32">
        <v>5000</v>
      </c>
      <c r="D50" s="95">
        <f>'Scope D - CCDF&amp;Pre-K (Base)'!D16</f>
        <v>0</v>
      </c>
      <c r="E50" s="165"/>
      <c r="F50" s="165"/>
      <c r="G50" s="165"/>
      <c r="H50" s="96" t="str">
        <f>IFERROR((AVERAGE((1-E50/D50), (1-F50/D50), (1-G50/D50))), "")</f>
        <v/>
      </c>
      <c r="I50" s="102"/>
      <c r="J50" s="103"/>
      <c r="K50" s="104"/>
      <c r="L50" s="104"/>
      <c r="M50" s="104"/>
      <c r="N50" s="104"/>
      <c r="O50" s="113"/>
      <c r="P50" s="102"/>
      <c r="Q50" s="103"/>
      <c r="R50" s="104"/>
      <c r="S50" s="104"/>
      <c r="T50" s="104"/>
      <c r="U50" s="104"/>
      <c r="V50" s="113"/>
      <c r="W50" s="107"/>
      <c r="X50" s="107"/>
      <c r="Y50" s="107"/>
      <c r="Z50" s="107"/>
      <c r="AA50" s="107"/>
      <c r="AB50" s="107"/>
    </row>
    <row r="51" spans="2:28" s="17" customFormat="1" ht="13.2" x14ac:dyDescent="0.25">
      <c r="B51" s="34">
        <f>C50+1</f>
        <v>5001</v>
      </c>
      <c r="C51" s="32">
        <f>C50+5000</f>
        <v>10000</v>
      </c>
      <c r="D51" s="89">
        <f>'Scope D - CCDF&amp;Pre-K (Base)'!D17</f>
        <v>0</v>
      </c>
      <c r="E51" s="167"/>
      <c r="F51" s="167"/>
      <c r="G51" s="167"/>
      <c r="H51" s="96" t="str">
        <f t="shared" ref="H51:H59" si="12">IFERROR((AVERAGE((1-E51/D51), (1-F51/D51), (1-G51/D51))), "")</f>
        <v/>
      </c>
      <c r="I51" s="103"/>
      <c r="J51" s="103"/>
      <c r="K51" s="104"/>
      <c r="L51" s="104"/>
      <c r="M51" s="104"/>
      <c r="N51" s="104"/>
      <c r="O51" s="113"/>
      <c r="P51" s="103"/>
      <c r="Q51" s="103"/>
      <c r="R51" s="104"/>
      <c r="S51" s="104"/>
      <c r="T51" s="104"/>
      <c r="U51" s="104"/>
      <c r="V51" s="113"/>
      <c r="W51" s="107"/>
      <c r="X51" s="107"/>
      <c r="Y51" s="107"/>
      <c r="Z51" s="107"/>
      <c r="AA51" s="107"/>
      <c r="AB51" s="107"/>
    </row>
    <row r="52" spans="2:28" s="17" customFormat="1" ht="13.2" x14ac:dyDescent="0.25">
      <c r="B52" s="34">
        <f t="shared" ref="B52:B58" si="13">C51+1</f>
        <v>10001</v>
      </c>
      <c r="C52" s="32">
        <f>C51+5000</f>
        <v>15000</v>
      </c>
      <c r="D52" s="89">
        <f>'Scope D - CCDF&amp;Pre-K (Base)'!D18</f>
        <v>0</v>
      </c>
      <c r="E52" s="167"/>
      <c r="F52" s="167"/>
      <c r="G52" s="167"/>
      <c r="H52" s="96" t="str">
        <f t="shared" si="12"/>
        <v/>
      </c>
      <c r="I52" s="103"/>
      <c r="J52" s="103"/>
      <c r="K52" s="104"/>
      <c r="L52" s="104"/>
      <c r="M52" s="104"/>
      <c r="N52" s="104"/>
      <c r="O52" s="113"/>
      <c r="P52" s="103"/>
      <c r="Q52" s="103"/>
      <c r="R52" s="104"/>
      <c r="S52" s="104"/>
      <c r="T52" s="104"/>
      <c r="U52" s="104"/>
      <c r="V52" s="113"/>
      <c r="W52" s="107"/>
      <c r="X52" s="107"/>
      <c r="Y52" s="107"/>
      <c r="Z52" s="107"/>
      <c r="AA52" s="107"/>
      <c r="AB52" s="107"/>
    </row>
    <row r="53" spans="2:28" s="17" customFormat="1" ht="13.2" x14ac:dyDescent="0.25">
      <c r="B53" s="34">
        <f t="shared" si="13"/>
        <v>15001</v>
      </c>
      <c r="C53" s="32">
        <f t="shared" ref="C53:C58" si="14">C52+5000</f>
        <v>20000</v>
      </c>
      <c r="D53" s="89">
        <f>'Scope D - CCDF&amp;Pre-K (Base)'!D19</f>
        <v>0</v>
      </c>
      <c r="E53" s="167"/>
      <c r="F53" s="167"/>
      <c r="G53" s="167"/>
      <c r="H53" s="96" t="str">
        <f t="shared" si="12"/>
        <v/>
      </c>
      <c r="I53" s="103"/>
      <c r="J53" s="103"/>
      <c r="K53" s="104"/>
      <c r="L53" s="104"/>
      <c r="M53" s="104"/>
      <c r="N53" s="104"/>
      <c r="O53" s="113"/>
      <c r="P53" s="103"/>
      <c r="Q53" s="103"/>
      <c r="R53" s="104"/>
      <c r="S53" s="104"/>
      <c r="T53" s="104"/>
      <c r="U53" s="104"/>
      <c r="V53" s="113"/>
      <c r="W53" s="107"/>
      <c r="X53" s="107"/>
      <c r="Y53" s="107"/>
      <c r="Z53" s="107"/>
      <c r="AA53" s="107"/>
      <c r="AB53" s="107"/>
    </row>
    <row r="54" spans="2:28" s="17" customFormat="1" ht="13.2" x14ac:dyDescent="0.25">
      <c r="B54" s="34">
        <f t="shared" si="13"/>
        <v>20001</v>
      </c>
      <c r="C54" s="32">
        <f t="shared" si="14"/>
        <v>25000</v>
      </c>
      <c r="D54" s="89">
        <f>'Scope D - CCDF&amp;Pre-K (Base)'!D20</f>
        <v>0</v>
      </c>
      <c r="E54" s="167"/>
      <c r="F54" s="167"/>
      <c r="G54" s="167"/>
      <c r="H54" s="96" t="str">
        <f t="shared" si="12"/>
        <v/>
      </c>
      <c r="I54" s="103"/>
      <c r="J54" s="103"/>
      <c r="K54" s="104"/>
      <c r="L54" s="104"/>
      <c r="M54" s="104"/>
      <c r="N54" s="104"/>
      <c r="O54" s="113"/>
      <c r="P54" s="103"/>
      <c r="Q54" s="103"/>
      <c r="R54" s="104"/>
      <c r="S54" s="104"/>
      <c r="T54" s="104"/>
      <c r="U54" s="104"/>
      <c r="V54" s="113"/>
      <c r="W54" s="107"/>
      <c r="X54" s="107"/>
      <c r="Y54" s="107"/>
      <c r="Z54" s="107"/>
      <c r="AA54" s="107"/>
      <c r="AB54" s="107"/>
    </row>
    <row r="55" spans="2:28" s="17" customFormat="1" ht="13.2" x14ac:dyDescent="0.25">
      <c r="B55" s="34">
        <f t="shared" si="13"/>
        <v>25001</v>
      </c>
      <c r="C55" s="32">
        <f t="shared" si="14"/>
        <v>30000</v>
      </c>
      <c r="D55" s="89">
        <f>'Scope D - CCDF&amp;Pre-K (Base)'!D21</f>
        <v>0</v>
      </c>
      <c r="E55" s="167"/>
      <c r="F55" s="167"/>
      <c r="G55" s="167"/>
      <c r="H55" s="96" t="str">
        <f t="shared" si="12"/>
        <v/>
      </c>
      <c r="I55" s="103"/>
      <c r="J55" s="103"/>
      <c r="K55" s="104"/>
      <c r="L55" s="104"/>
      <c r="M55" s="104"/>
      <c r="N55" s="104"/>
      <c r="O55" s="113"/>
      <c r="P55" s="103"/>
      <c r="Q55" s="103"/>
      <c r="R55" s="104"/>
      <c r="S55" s="104"/>
      <c r="T55" s="104"/>
      <c r="U55" s="104"/>
      <c r="V55" s="113"/>
      <c r="W55" s="107"/>
      <c r="X55" s="107"/>
      <c r="Y55" s="107"/>
      <c r="Z55" s="107"/>
      <c r="AA55" s="107"/>
      <c r="AB55" s="107"/>
    </row>
    <row r="56" spans="2:28" s="17" customFormat="1" ht="13.2" x14ac:dyDescent="0.25">
      <c r="B56" s="34">
        <f t="shared" si="13"/>
        <v>30001</v>
      </c>
      <c r="C56" s="32">
        <f t="shared" si="14"/>
        <v>35000</v>
      </c>
      <c r="D56" s="89">
        <f>'Scope D - CCDF&amp;Pre-K (Base)'!D22</f>
        <v>0</v>
      </c>
      <c r="E56" s="167"/>
      <c r="F56" s="167"/>
      <c r="G56" s="167"/>
      <c r="H56" s="96" t="str">
        <f t="shared" si="12"/>
        <v/>
      </c>
      <c r="I56" s="103"/>
      <c r="J56" s="103"/>
      <c r="K56" s="104"/>
      <c r="L56" s="104"/>
      <c r="M56" s="104"/>
      <c r="N56" s="104"/>
      <c r="O56" s="113"/>
      <c r="P56" s="103"/>
      <c r="Q56" s="103"/>
      <c r="R56" s="104"/>
      <c r="S56" s="104"/>
      <c r="T56" s="104"/>
      <c r="U56" s="104"/>
      <c r="V56" s="113"/>
      <c r="W56" s="107"/>
      <c r="X56" s="107"/>
      <c r="Y56" s="107"/>
      <c r="Z56" s="107"/>
      <c r="AA56" s="107"/>
      <c r="AB56" s="107"/>
    </row>
    <row r="57" spans="2:28" s="17" customFormat="1" ht="13.2" x14ac:dyDescent="0.25">
      <c r="B57" s="34">
        <f t="shared" si="13"/>
        <v>35001</v>
      </c>
      <c r="C57" s="32">
        <f t="shared" si="14"/>
        <v>40000</v>
      </c>
      <c r="D57" s="89">
        <f>'Scope D - CCDF&amp;Pre-K (Base)'!D23</f>
        <v>0</v>
      </c>
      <c r="E57" s="167"/>
      <c r="F57" s="167"/>
      <c r="G57" s="167"/>
      <c r="H57" s="96" t="str">
        <f t="shared" si="12"/>
        <v/>
      </c>
      <c r="I57" s="103"/>
      <c r="J57" s="103"/>
      <c r="K57" s="104"/>
      <c r="L57" s="104"/>
      <c r="M57" s="104"/>
      <c r="N57" s="104"/>
      <c r="O57" s="113"/>
      <c r="P57" s="103"/>
      <c r="Q57" s="103"/>
      <c r="R57" s="104"/>
      <c r="S57" s="104"/>
      <c r="T57" s="104"/>
      <c r="U57" s="104"/>
      <c r="V57" s="113"/>
      <c r="W57" s="107"/>
      <c r="X57" s="107"/>
      <c r="Y57" s="107"/>
      <c r="Z57" s="107"/>
      <c r="AA57" s="107"/>
      <c r="AB57" s="107"/>
    </row>
    <row r="58" spans="2:28" s="17" customFormat="1" ht="13.2" x14ac:dyDescent="0.25">
      <c r="B58" s="34">
        <f t="shared" si="13"/>
        <v>40001</v>
      </c>
      <c r="C58" s="32">
        <f t="shared" si="14"/>
        <v>45000</v>
      </c>
      <c r="D58" s="89">
        <f>'Scope D - CCDF&amp;Pre-K (Base)'!D24</f>
        <v>0</v>
      </c>
      <c r="E58" s="167"/>
      <c r="F58" s="167"/>
      <c r="G58" s="167"/>
      <c r="H58" s="96" t="str">
        <f t="shared" si="12"/>
        <v/>
      </c>
      <c r="I58" s="103"/>
      <c r="J58" s="103"/>
      <c r="K58" s="104"/>
      <c r="L58" s="104"/>
      <c r="M58" s="104"/>
      <c r="N58" s="104"/>
      <c r="O58" s="113"/>
      <c r="P58" s="103"/>
      <c r="Q58" s="103"/>
      <c r="R58" s="104"/>
      <c r="S58" s="104"/>
      <c r="T58" s="104"/>
      <c r="U58" s="104"/>
      <c r="V58" s="113"/>
      <c r="W58" s="107"/>
      <c r="X58" s="107"/>
      <c r="Y58" s="107"/>
      <c r="Z58" s="107"/>
      <c r="AA58" s="107"/>
      <c r="AB58" s="107"/>
    </row>
    <row r="59" spans="2:28" s="17" customFormat="1" ht="13.8" thickBot="1" x14ac:dyDescent="0.3">
      <c r="B59" s="106" t="s">
        <v>14</v>
      </c>
      <c r="C59" s="36">
        <v>45000</v>
      </c>
      <c r="D59" s="90">
        <f>'Scope D - CCDF&amp;Pre-K (Base)'!D25</f>
        <v>0</v>
      </c>
      <c r="E59" s="168"/>
      <c r="F59" s="168"/>
      <c r="G59" s="168"/>
      <c r="H59" s="97" t="str">
        <f t="shared" si="12"/>
        <v/>
      </c>
      <c r="I59" s="103"/>
      <c r="J59" s="103"/>
      <c r="K59" s="104"/>
      <c r="L59" s="104"/>
      <c r="M59" s="104"/>
      <c r="N59" s="104"/>
      <c r="O59" s="113"/>
      <c r="P59" s="103"/>
      <c r="Q59" s="103"/>
      <c r="R59" s="104"/>
      <c r="S59" s="104"/>
      <c r="T59" s="104"/>
      <c r="U59" s="104"/>
      <c r="V59" s="113"/>
      <c r="W59" s="107"/>
      <c r="X59" s="107"/>
      <c r="Y59" s="107"/>
      <c r="Z59" s="107"/>
      <c r="AA59" s="107"/>
      <c r="AB59" s="107"/>
    </row>
    <row r="61" spans="2:28" x14ac:dyDescent="0.3">
      <c r="B61" s="15" t="s">
        <v>125</v>
      </c>
    </row>
    <row r="62" spans="2:28" ht="15" thickBot="1" x14ac:dyDescent="0.35"/>
    <row r="63" spans="2:28" ht="16.5" customHeight="1" thickBot="1" x14ac:dyDescent="0.35">
      <c r="B63" s="303" t="s">
        <v>126</v>
      </c>
      <c r="C63" s="304"/>
      <c r="D63" s="304"/>
      <c r="E63" s="304"/>
      <c r="F63" s="304"/>
      <c r="G63" s="305"/>
    </row>
    <row r="64" spans="2:28" ht="26.25" customHeight="1" thickBot="1" x14ac:dyDescent="0.35">
      <c r="B64" s="306" t="s">
        <v>127</v>
      </c>
      <c r="C64" s="307"/>
      <c r="D64" s="307"/>
      <c r="E64" s="307"/>
      <c r="F64" s="308"/>
      <c r="G64" s="172"/>
    </row>
    <row r="65" spans="2:7" ht="106.5" customHeight="1" x14ac:dyDescent="0.3">
      <c r="B65" s="227" t="s">
        <v>128</v>
      </c>
      <c r="C65" s="227"/>
      <c r="D65" s="227"/>
      <c r="E65" s="227"/>
      <c r="F65" s="227"/>
      <c r="G65" s="227"/>
    </row>
  </sheetData>
  <sheetProtection algorithmName="SHA-512" hashValue="VTo1x1aTCuV+6cE53+z8z+l+neuKdfMdYW2r4Rd5IOGS/lYgHFmarMB89inbgr5HRx+iwsvc9gWuCkc/so08lg==" saltValue="RUGfopXPtEigFirrKamqng==" spinCount="100000" sheet="1" objects="1" scenarios="1"/>
  <mergeCells count="22">
    <mergeCell ref="B63:G63"/>
    <mergeCell ref="B64:F64"/>
    <mergeCell ref="B65:G65"/>
    <mergeCell ref="B5:L7"/>
    <mergeCell ref="B48:C48"/>
    <mergeCell ref="D48:H48"/>
    <mergeCell ref="I48:J48"/>
    <mergeCell ref="K48:O48"/>
    <mergeCell ref="K12:O12"/>
    <mergeCell ref="B47:H47"/>
    <mergeCell ref="P48:Q48"/>
    <mergeCell ref="R48:V48"/>
    <mergeCell ref="B30:C30"/>
    <mergeCell ref="D30:H30"/>
    <mergeCell ref="B29:H29"/>
    <mergeCell ref="R12:V12"/>
    <mergeCell ref="B10:I10"/>
    <mergeCell ref="B11:V11"/>
    <mergeCell ref="B12:C12"/>
    <mergeCell ref="I12:J12"/>
    <mergeCell ref="P12:Q12"/>
    <mergeCell ref="D12:H12"/>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zoomScale="90" zoomScaleNormal="90" workbookViewId="0"/>
  </sheetViews>
  <sheetFormatPr defaultRowHeight="14.4" x14ac:dyDescent="0.3"/>
  <cols>
    <col min="1" max="1" width="2" customWidth="1"/>
    <col min="2" max="3" width="9.44140625" customWidth="1"/>
    <col min="4" max="4" width="13.44140625" customWidth="1"/>
    <col min="5" max="7" width="14.88671875" customWidth="1"/>
    <col min="8" max="8" width="13.44140625" customWidth="1"/>
    <col min="9" max="10" width="7.6640625" customWidth="1"/>
    <col min="11" max="11" width="13.44140625" customWidth="1"/>
    <col min="12" max="14" width="14.88671875" customWidth="1"/>
    <col min="15" max="15" width="13.44140625" customWidth="1"/>
    <col min="16" max="17" width="7.6640625" customWidth="1"/>
    <col min="18" max="18" width="13.44140625" customWidth="1"/>
    <col min="19" max="21" width="14.88671875" customWidth="1"/>
    <col min="22" max="22" width="13.44140625" customWidth="1"/>
  </cols>
  <sheetData>
    <row r="1" spans="1:22" ht="15.6" x14ac:dyDescent="0.3">
      <c r="A1" s="5" t="str">
        <f>Instructions!A1</f>
        <v>State of Indiana, RFP 19-088</v>
      </c>
      <c r="B1" s="16"/>
      <c r="C1" s="16"/>
      <c r="D1" s="17"/>
      <c r="E1" s="17"/>
      <c r="F1" s="17"/>
      <c r="G1" s="17"/>
      <c r="H1" s="17"/>
      <c r="I1" s="17"/>
      <c r="J1" s="17"/>
      <c r="K1" s="17"/>
      <c r="L1" s="17"/>
      <c r="M1" s="17"/>
      <c r="N1" s="17"/>
    </row>
    <row r="2" spans="1:22" ht="15.6" x14ac:dyDescent="0.3">
      <c r="A2" s="5" t="str">
        <f>Instructions!A2</f>
        <v>Attachment C - Cost Proposal</v>
      </c>
      <c r="B2" s="17"/>
      <c r="C2" s="17"/>
      <c r="D2" s="17"/>
      <c r="E2" s="17"/>
      <c r="F2" s="17"/>
      <c r="G2" s="17"/>
      <c r="H2" s="17"/>
      <c r="I2" s="17"/>
      <c r="J2" s="17"/>
      <c r="K2" s="17"/>
      <c r="L2" s="17"/>
      <c r="M2" s="17"/>
      <c r="N2" s="17"/>
    </row>
    <row r="3" spans="1:22" x14ac:dyDescent="0.3">
      <c r="A3" s="9" t="s">
        <v>113</v>
      </c>
      <c r="B3" s="19"/>
      <c r="C3" s="19"/>
      <c r="D3" s="18"/>
      <c r="E3" s="17"/>
      <c r="F3" s="17"/>
      <c r="G3" s="17"/>
      <c r="H3" s="17"/>
      <c r="I3" s="17"/>
      <c r="J3" s="17"/>
      <c r="K3" s="17"/>
      <c r="L3" s="17"/>
      <c r="M3" s="17"/>
      <c r="N3" s="17"/>
    </row>
    <row r="4" spans="1:22" x14ac:dyDescent="0.3">
      <c r="A4" s="17"/>
      <c r="B4" s="17"/>
      <c r="C4" s="17"/>
      <c r="D4" s="17"/>
      <c r="E4" s="17"/>
      <c r="F4" s="17"/>
      <c r="G4" s="17"/>
      <c r="H4" s="17"/>
      <c r="I4" s="17"/>
      <c r="J4" s="17"/>
      <c r="K4" s="17"/>
      <c r="L4" s="17"/>
      <c r="M4" s="17"/>
      <c r="N4" s="17"/>
    </row>
    <row r="5" spans="1:22" x14ac:dyDescent="0.3">
      <c r="A5" s="17"/>
      <c r="B5" s="252" t="s">
        <v>80</v>
      </c>
      <c r="C5" s="252"/>
      <c r="D5" s="252"/>
      <c r="E5" s="252"/>
      <c r="F5" s="252"/>
      <c r="G5" s="252"/>
      <c r="H5" s="252"/>
      <c r="I5" s="252"/>
      <c r="J5" s="252"/>
      <c r="K5" s="252"/>
      <c r="L5" s="252"/>
      <c r="M5" s="17"/>
      <c r="N5" s="17"/>
    </row>
    <row r="6" spans="1:22" x14ac:dyDescent="0.3">
      <c r="A6" s="17"/>
      <c r="B6" s="252"/>
      <c r="C6" s="252"/>
      <c r="D6" s="252"/>
      <c r="E6" s="252"/>
      <c r="F6" s="252"/>
      <c r="G6" s="252"/>
      <c r="H6" s="252"/>
      <c r="I6" s="252"/>
      <c r="J6" s="252"/>
      <c r="K6" s="252"/>
      <c r="L6" s="252"/>
      <c r="M6" s="19"/>
      <c r="N6" s="17"/>
    </row>
    <row r="7" spans="1:22" ht="60.75" customHeight="1" x14ac:dyDescent="0.3">
      <c r="A7" s="17"/>
      <c r="B7" s="252"/>
      <c r="C7" s="252"/>
      <c r="D7" s="252"/>
      <c r="E7" s="252"/>
      <c r="F7" s="252"/>
      <c r="G7" s="252"/>
      <c r="H7" s="252"/>
      <c r="I7" s="252"/>
      <c r="J7" s="252"/>
      <c r="K7" s="252"/>
      <c r="L7" s="252"/>
      <c r="M7" s="19"/>
      <c r="N7" s="17"/>
    </row>
    <row r="9" spans="1:22" x14ac:dyDescent="0.3">
      <c r="B9" s="15" t="s">
        <v>81</v>
      </c>
    </row>
    <row r="10" spans="1:22" s="17" customFormat="1" ht="13.8" thickBot="1" x14ac:dyDescent="0.3">
      <c r="A10" s="18"/>
      <c r="B10" s="196"/>
      <c r="C10" s="196"/>
      <c r="D10" s="196"/>
      <c r="E10" s="196"/>
      <c r="F10" s="196"/>
      <c r="G10" s="196"/>
      <c r="H10" s="196"/>
      <c r="I10" s="196"/>
      <c r="J10" s="18"/>
      <c r="K10" s="18"/>
      <c r="L10" s="18"/>
      <c r="M10" s="18"/>
      <c r="N10" s="18"/>
      <c r="O10" s="18"/>
      <c r="P10" s="18"/>
      <c r="Q10" s="18"/>
      <c r="R10" s="18"/>
      <c r="S10" s="18"/>
      <c r="T10" s="18"/>
      <c r="U10" s="18"/>
      <c r="V10" s="18"/>
    </row>
    <row r="11" spans="1:22" s="17" customFormat="1" ht="13.8" thickBot="1" x14ac:dyDescent="0.3">
      <c r="A11" s="26"/>
      <c r="B11" s="197" t="s">
        <v>142</v>
      </c>
      <c r="C11" s="198"/>
      <c r="D11" s="198"/>
      <c r="E11" s="198"/>
      <c r="F11" s="198"/>
      <c r="G11" s="198"/>
      <c r="H11" s="198"/>
      <c r="I11" s="198"/>
      <c r="J11" s="198"/>
      <c r="K11" s="198"/>
      <c r="L11" s="198"/>
      <c r="M11" s="198"/>
      <c r="N11" s="198"/>
      <c r="O11" s="198"/>
      <c r="P11" s="198"/>
      <c r="Q11" s="198"/>
      <c r="R11" s="198"/>
      <c r="S11" s="198"/>
      <c r="T11" s="198"/>
      <c r="U11" s="198"/>
      <c r="V11" s="199"/>
    </row>
    <row r="12" spans="1:22" s="17" customFormat="1" ht="39" customHeight="1" thickBot="1" x14ac:dyDescent="0.3">
      <c r="A12" s="26"/>
      <c r="B12" s="299" t="s">
        <v>65</v>
      </c>
      <c r="C12" s="301"/>
      <c r="D12" s="299" t="s">
        <v>8</v>
      </c>
      <c r="E12" s="300"/>
      <c r="F12" s="300"/>
      <c r="G12" s="300"/>
      <c r="H12" s="301"/>
      <c r="I12" s="299" t="s">
        <v>65</v>
      </c>
      <c r="J12" s="301"/>
      <c r="K12" s="299" t="s">
        <v>66</v>
      </c>
      <c r="L12" s="300"/>
      <c r="M12" s="300"/>
      <c r="N12" s="300"/>
      <c r="O12" s="301"/>
      <c r="P12" s="299" t="s">
        <v>65</v>
      </c>
      <c r="Q12" s="301"/>
      <c r="R12" s="299" t="s">
        <v>48</v>
      </c>
      <c r="S12" s="300"/>
      <c r="T12" s="300"/>
      <c r="U12" s="300"/>
      <c r="V12" s="301"/>
    </row>
    <row r="13" spans="1:22" s="17" customFormat="1" ht="43.5" customHeight="1" thickBot="1" x14ac:dyDescent="0.3">
      <c r="B13" s="28" t="s">
        <v>11</v>
      </c>
      <c r="C13" s="86" t="s">
        <v>12</v>
      </c>
      <c r="D13" s="92" t="s">
        <v>73</v>
      </c>
      <c r="E13" s="94" t="s">
        <v>69</v>
      </c>
      <c r="F13" s="94" t="s">
        <v>70</v>
      </c>
      <c r="G13" s="94" t="s">
        <v>71</v>
      </c>
      <c r="H13" s="93" t="s">
        <v>72</v>
      </c>
      <c r="I13" s="91" t="s">
        <v>11</v>
      </c>
      <c r="J13" s="86" t="s">
        <v>12</v>
      </c>
      <c r="K13" s="93" t="s">
        <v>68</v>
      </c>
      <c r="L13" s="94" t="s">
        <v>69</v>
      </c>
      <c r="M13" s="94" t="s">
        <v>70</v>
      </c>
      <c r="N13" s="94" t="s">
        <v>71</v>
      </c>
      <c r="O13" s="93" t="s">
        <v>72</v>
      </c>
      <c r="P13" s="28" t="s">
        <v>11</v>
      </c>
      <c r="Q13" s="86" t="s">
        <v>12</v>
      </c>
      <c r="R13" s="93" t="s">
        <v>68</v>
      </c>
      <c r="S13" s="94" t="s">
        <v>69</v>
      </c>
      <c r="T13" s="94" t="s">
        <v>70</v>
      </c>
      <c r="U13" s="94" t="s">
        <v>71</v>
      </c>
      <c r="V13" s="93" t="s">
        <v>67</v>
      </c>
    </row>
    <row r="14" spans="1:22" s="17" customFormat="1" ht="13.2" x14ac:dyDescent="0.25">
      <c r="B14" s="31">
        <v>0</v>
      </c>
      <c r="C14" s="87">
        <v>99999</v>
      </c>
      <c r="D14" s="95">
        <f>'Scope B - SNAP&amp;TANF (Opt.)'!D16</f>
        <v>0</v>
      </c>
      <c r="E14" s="164"/>
      <c r="F14" s="165"/>
      <c r="G14" s="165"/>
      <c r="H14" s="96" t="str">
        <f>IFERROR((AVERAGE((1-E14/D14), (1-F14/D14), (1-G14/D14))), "")</f>
        <v/>
      </c>
      <c r="I14" s="148">
        <v>0</v>
      </c>
      <c r="J14" s="149">
        <v>2000</v>
      </c>
      <c r="K14" s="95">
        <f>'Scope B - SNAP&amp;TANF (Opt.)'!G16</f>
        <v>0</v>
      </c>
      <c r="L14" s="165"/>
      <c r="M14" s="169"/>
      <c r="N14" s="169"/>
      <c r="O14" s="96" t="str">
        <f>IFERROR((AVERAGE((1-L14/K14), (1-M14/K14), (1-N14/K14))), "")</f>
        <v/>
      </c>
      <c r="P14" s="148">
        <v>0</v>
      </c>
      <c r="Q14" s="149">
        <v>5000</v>
      </c>
      <c r="R14" s="95">
        <f>'Scope B - SNAP&amp;TANF (Opt.)'!J16</f>
        <v>0</v>
      </c>
      <c r="S14" s="165"/>
      <c r="T14" s="169"/>
      <c r="U14" s="169"/>
      <c r="V14" s="96" t="str">
        <f>IFERROR((AVERAGE((1-S14/R14), (1-T14/R14), (1-U14/R14))), "")</f>
        <v/>
      </c>
    </row>
    <row r="15" spans="1:22" s="17" customFormat="1" ht="13.2" x14ac:dyDescent="0.25">
      <c r="B15" s="34">
        <v>100000</v>
      </c>
      <c r="C15" s="87">
        <v>149999</v>
      </c>
      <c r="D15" s="89">
        <f>'Scope B - SNAP&amp;TANF (Opt.)'!D17</f>
        <v>0</v>
      </c>
      <c r="E15" s="166"/>
      <c r="F15" s="167"/>
      <c r="G15" s="167"/>
      <c r="H15" s="96" t="str">
        <f t="shared" ref="H15:H25" si="0">IFERROR((AVERAGE((1-E15/D15), (1-F15/D15), (1-G15/D15))), "")</f>
        <v/>
      </c>
      <c r="I15" s="150">
        <v>2001</v>
      </c>
      <c r="J15" s="149">
        <v>3000</v>
      </c>
      <c r="K15" s="89">
        <f>'Scope B - SNAP&amp;TANF (Opt.)'!G17</f>
        <v>0</v>
      </c>
      <c r="L15" s="167"/>
      <c r="M15" s="166"/>
      <c r="N15" s="166"/>
      <c r="O15" s="96" t="str">
        <f t="shared" ref="O15:O25" si="1">IFERROR((AVERAGE((1-L15/K15), (1-M15/K15), (1-N15/K15))), "")</f>
        <v/>
      </c>
      <c r="P15" s="150">
        <f>Q14+1</f>
        <v>5001</v>
      </c>
      <c r="Q15" s="149">
        <f>Q14+5000</f>
        <v>10000</v>
      </c>
      <c r="R15" s="89">
        <f>'Scope B - SNAP&amp;TANF (Opt.)'!J17</f>
        <v>0</v>
      </c>
      <c r="S15" s="167"/>
      <c r="T15" s="166"/>
      <c r="U15" s="166"/>
      <c r="V15" s="96" t="str">
        <f t="shared" ref="V15:V25" si="2">IFERROR((AVERAGE((1-S15/R15), (1-T15/R15), (1-U15/R15))), "")</f>
        <v/>
      </c>
    </row>
    <row r="16" spans="1:22" s="17" customFormat="1" ht="13.2" x14ac:dyDescent="0.25">
      <c r="B16" s="34">
        <f>B15+50000</f>
        <v>150000</v>
      </c>
      <c r="C16" s="87">
        <f t="shared" ref="C16:C24" si="3">B16+49999</f>
        <v>199999</v>
      </c>
      <c r="D16" s="89">
        <f>'Scope B - SNAP&amp;TANF (Opt.)'!D18</f>
        <v>0</v>
      </c>
      <c r="E16" s="166"/>
      <c r="F16" s="167"/>
      <c r="G16" s="167"/>
      <c r="H16" s="96" t="str">
        <f t="shared" si="0"/>
        <v/>
      </c>
      <c r="I16" s="150">
        <v>3001</v>
      </c>
      <c r="J16" s="149">
        <v>4000</v>
      </c>
      <c r="K16" s="89">
        <f>'Scope B - SNAP&amp;TANF (Opt.)'!G18</f>
        <v>0</v>
      </c>
      <c r="L16" s="167"/>
      <c r="M16" s="166"/>
      <c r="N16" s="166"/>
      <c r="O16" s="96" t="str">
        <f t="shared" si="1"/>
        <v/>
      </c>
      <c r="P16" s="150">
        <f t="shared" ref="P16:P24" si="4">Q15+1</f>
        <v>10001</v>
      </c>
      <c r="Q16" s="149">
        <f>Q15+5000</f>
        <v>15000</v>
      </c>
      <c r="R16" s="89">
        <f>'Scope B - SNAP&amp;TANF (Opt.)'!J18</f>
        <v>0</v>
      </c>
      <c r="S16" s="167"/>
      <c r="T16" s="166"/>
      <c r="U16" s="166"/>
      <c r="V16" s="96" t="str">
        <f t="shared" si="2"/>
        <v/>
      </c>
    </row>
    <row r="17" spans="1:22" s="17" customFormat="1" ht="13.2" x14ac:dyDescent="0.25">
      <c r="B17" s="34">
        <f t="shared" ref="B17:B24" si="5">B16+50000</f>
        <v>200000</v>
      </c>
      <c r="C17" s="87">
        <f t="shared" si="3"/>
        <v>249999</v>
      </c>
      <c r="D17" s="89">
        <f>'Scope B - SNAP&amp;TANF (Opt.)'!D19</f>
        <v>0</v>
      </c>
      <c r="E17" s="166"/>
      <c r="F17" s="167"/>
      <c r="G17" s="167"/>
      <c r="H17" s="96" t="str">
        <f t="shared" si="0"/>
        <v/>
      </c>
      <c r="I17" s="150">
        <v>4001</v>
      </c>
      <c r="J17" s="149">
        <v>5000</v>
      </c>
      <c r="K17" s="89">
        <f>'Scope B - SNAP&amp;TANF (Opt.)'!G19</f>
        <v>0</v>
      </c>
      <c r="L17" s="167"/>
      <c r="M17" s="166"/>
      <c r="N17" s="166"/>
      <c r="O17" s="96" t="str">
        <f t="shared" si="1"/>
        <v/>
      </c>
      <c r="P17" s="150">
        <f t="shared" si="4"/>
        <v>15001</v>
      </c>
      <c r="Q17" s="149">
        <f t="shared" ref="Q17:Q24" si="6">Q16+5000</f>
        <v>20000</v>
      </c>
      <c r="R17" s="89">
        <f>'Scope B - SNAP&amp;TANF (Opt.)'!J19</f>
        <v>0</v>
      </c>
      <c r="S17" s="167"/>
      <c r="T17" s="166"/>
      <c r="U17" s="166"/>
      <c r="V17" s="96" t="str">
        <f t="shared" si="2"/>
        <v/>
      </c>
    </row>
    <row r="18" spans="1:22" s="17" customFormat="1" ht="13.2" x14ac:dyDescent="0.25">
      <c r="B18" s="34">
        <f t="shared" si="5"/>
        <v>250000</v>
      </c>
      <c r="C18" s="87">
        <f t="shared" si="3"/>
        <v>299999</v>
      </c>
      <c r="D18" s="89">
        <f>'Scope B - SNAP&amp;TANF (Opt.)'!D20</f>
        <v>0</v>
      </c>
      <c r="E18" s="166"/>
      <c r="F18" s="167"/>
      <c r="G18" s="167"/>
      <c r="H18" s="96" t="str">
        <f t="shared" si="0"/>
        <v/>
      </c>
      <c r="I18" s="150">
        <f>I17+1000</f>
        <v>5001</v>
      </c>
      <c r="J18" s="149">
        <f>J17+1000</f>
        <v>6000</v>
      </c>
      <c r="K18" s="89">
        <f>'Scope B - SNAP&amp;TANF (Opt.)'!G20</f>
        <v>0</v>
      </c>
      <c r="L18" s="167"/>
      <c r="M18" s="166"/>
      <c r="N18" s="166"/>
      <c r="O18" s="96" t="str">
        <f t="shared" si="1"/>
        <v/>
      </c>
      <c r="P18" s="150">
        <f t="shared" si="4"/>
        <v>20001</v>
      </c>
      <c r="Q18" s="149">
        <f t="shared" si="6"/>
        <v>25000</v>
      </c>
      <c r="R18" s="89">
        <f>'Scope B - SNAP&amp;TANF (Opt.)'!J20</f>
        <v>0</v>
      </c>
      <c r="S18" s="167"/>
      <c r="T18" s="166"/>
      <c r="U18" s="166"/>
      <c r="V18" s="96" t="str">
        <f t="shared" si="2"/>
        <v/>
      </c>
    </row>
    <row r="19" spans="1:22" s="17" customFormat="1" ht="13.2" x14ac:dyDescent="0.25">
      <c r="B19" s="34">
        <f t="shared" si="5"/>
        <v>300000</v>
      </c>
      <c r="C19" s="87">
        <f t="shared" si="3"/>
        <v>349999</v>
      </c>
      <c r="D19" s="89">
        <f>'Scope B - SNAP&amp;TANF (Opt.)'!D21</f>
        <v>0</v>
      </c>
      <c r="E19" s="166"/>
      <c r="F19" s="167"/>
      <c r="G19" s="167"/>
      <c r="H19" s="96" t="str">
        <f t="shared" si="0"/>
        <v/>
      </c>
      <c r="I19" s="150">
        <f t="shared" ref="I19:J24" si="7">I18+1000</f>
        <v>6001</v>
      </c>
      <c r="J19" s="149">
        <f t="shared" si="7"/>
        <v>7000</v>
      </c>
      <c r="K19" s="89">
        <f>'Scope B - SNAP&amp;TANF (Opt.)'!G21</f>
        <v>0</v>
      </c>
      <c r="L19" s="167"/>
      <c r="M19" s="166"/>
      <c r="N19" s="166"/>
      <c r="O19" s="96" t="str">
        <f t="shared" si="1"/>
        <v/>
      </c>
      <c r="P19" s="150">
        <f t="shared" si="4"/>
        <v>25001</v>
      </c>
      <c r="Q19" s="149">
        <f t="shared" si="6"/>
        <v>30000</v>
      </c>
      <c r="R19" s="89">
        <f>'Scope B - SNAP&amp;TANF (Opt.)'!J21</f>
        <v>0</v>
      </c>
      <c r="S19" s="167"/>
      <c r="T19" s="166"/>
      <c r="U19" s="166"/>
      <c r="V19" s="96" t="str">
        <f t="shared" si="2"/>
        <v/>
      </c>
    </row>
    <row r="20" spans="1:22" s="17" customFormat="1" ht="13.2" x14ac:dyDescent="0.25">
      <c r="B20" s="34">
        <f t="shared" si="5"/>
        <v>350000</v>
      </c>
      <c r="C20" s="87">
        <f t="shared" si="3"/>
        <v>399999</v>
      </c>
      <c r="D20" s="89">
        <f>'Scope B - SNAP&amp;TANF (Opt.)'!D22</f>
        <v>0</v>
      </c>
      <c r="E20" s="166"/>
      <c r="F20" s="167"/>
      <c r="G20" s="167"/>
      <c r="H20" s="96" t="str">
        <f t="shared" si="0"/>
        <v/>
      </c>
      <c r="I20" s="150">
        <f t="shared" si="7"/>
        <v>7001</v>
      </c>
      <c r="J20" s="149">
        <f t="shared" si="7"/>
        <v>8000</v>
      </c>
      <c r="K20" s="89">
        <f>'Scope B - SNAP&amp;TANF (Opt.)'!G22</f>
        <v>0</v>
      </c>
      <c r="L20" s="167"/>
      <c r="M20" s="166"/>
      <c r="N20" s="166"/>
      <c r="O20" s="96" t="str">
        <f t="shared" si="1"/>
        <v/>
      </c>
      <c r="P20" s="150">
        <f t="shared" si="4"/>
        <v>30001</v>
      </c>
      <c r="Q20" s="149">
        <f t="shared" si="6"/>
        <v>35000</v>
      </c>
      <c r="R20" s="89">
        <f>'Scope B - SNAP&amp;TANF (Opt.)'!J22</f>
        <v>0</v>
      </c>
      <c r="S20" s="167"/>
      <c r="T20" s="166"/>
      <c r="U20" s="166"/>
      <c r="V20" s="96" t="str">
        <f t="shared" si="2"/>
        <v/>
      </c>
    </row>
    <row r="21" spans="1:22" s="17" customFormat="1" ht="13.2" x14ac:dyDescent="0.25">
      <c r="B21" s="34">
        <f t="shared" si="5"/>
        <v>400000</v>
      </c>
      <c r="C21" s="87">
        <f t="shared" si="3"/>
        <v>449999</v>
      </c>
      <c r="D21" s="89">
        <f>'Scope B - SNAP&amp;TANF (Opt.)'!D23</f>
        <v>0</v>
      </c>
      <c r="E21" s="166"/>
      <c r="F21" s="167"/>
      <c r="G21" s="167"/>
      <c r="H21" s="96" t="str">
        <f t="shared" si="0"/>
        <v/>
      </c>
      <c r="I21" s="150">
        <f t="shared" si="7"/>
        <v>8001</v>
      </c>
      <c r="J21" s="149">
        <f t="shared" si="7"/>
        <v>9000</v>
      </c>
      <c r="K21" s="89">
        <f>'Scope B - SNAP&amp;TANF (Opt.)'!G23</f>
        <v>0</v>
      </c>
      <c r="L21" s="167"/>
      <c r="M21" s="166"/>
      <c r="N21" s="166"/>
      <c r="O21" s="96" t="str">
        <f t="shared" si="1"/>
        <v/>
      </c>
      <c r="P21" s="150">
        <f t="shared" si="4"/>
        <v>35001</v>
      </c>
      <c r="Q21" s="149">
        <f t="shared" si="6"/>
        <v>40000</v>
      </c>
      <c r="R21" s="89">
        <f>'Scope B - SNAP&amp;TANF (Opt.)'!J23</f>
        <v>0</v>
      </c>
      <c r="S21" s="167"/>
      <c r="T21" s="166"/>
      <c r="U21" s="166"/>
      <c r="V21" s="96" t="str">
        <f t="shared" si="2"/>
        <v/>
      </c>
    </row>
    <row r="22" spans="1:22" s="17" customFormat="1" ht="13.2" x14ac:dyDescent="0.25">
      <c r="B22" s="34">
        <f t="shared" si="5"/>
        <v>450000</v>
      </c>
      <c r="C22" s="87">
        <f t="shared" si="3"/>
        <v>499999</v>
      </c>
      <c r="D22" s="89">
        <f>'Scope B - SNAP&amp;TANF (Opt.)'!D24</f>
        <v>0</v>
      </c>
      <c r="E22" s="166"/>
      <c r="F22" s="167"/>
      <c r="G22" s="167"/>
      <c r="H22" s="96" t="str">
        <f t="shared" si="0"/>
        <v/>
      </c>
      <c r="I22" s="150">
        <f>I21+1000</f>
        <v>9001</v>
      </c>
      <c r="J22" s="149">
        <f t="shared" si="7"/>
        <v>10000</v>
      </c>
      <c r="K22" s="89">
        <f>'Scope B - SNAP&amp;TANF (Opt.)'!G24</f>
        <v>0</v>
      </c>
      <c r="L22" s="167"/>
      <c r="M22" s="166"/>
      <c r="N22" s="166"/>
      <c r="O22" s="96" t="str">
        <f t="shared" si="1"/>
        <v/>
      </c>
      <c r="P22" s="150">
        <f t="shared" si="4"/>
        <v>40001</v>
      </c>
      <c r="Q22" s="149">
        <f t="shared" si="6"/>
        <v>45000</v>
      </c>
      <c r="R22" s="89">
        <f>'Scope B - SNAP&amp;TANF (Opt.)'!J24</f>
        <v>0</v>
      </c>
      <c r="S22" s="167"/>
      <c r="T22" s="166"/>
      <c r="U22" s="166"/>
      <c r="V22" s="96" t="str">
        <f t="shared" si="2"/>
        <v/>
      </c>
    </row>
    <row r="23" spans="1:22" s="17" customFormat="1" ht="13.2" x14ac:dyDescent="0.25">
      <c r="B23" s="34">
        <f t="shared" si="5"/>
        <v>500000</v>
      </c>
      <c r="C23" s="87">
        <f t="shared" si="3"/>
        <v>549999</v>
      </c>
      <c r="D23" s="89">
        <f>'Scope B - SNAP&amp;TANF (Opt.)'!D25</f>
        <v>0</v>
      </c>
      <c r="E23" s="166"/>
      <c r="F23" s="167"/>
      <c r="G23" s="167"/>
      <c r="H23" s="96" t="str">
        <f t="shared" si="0"/>
        <v/>
      </c>
      <c r="I23" s="150">
        <f t="shared" ref="I23:I24" si="8">I22+1000</f>
        <v>10001</v>
      </c>
      <c r="J23" s="149">
        <f t="shared" si="7"/>
        <v>11000</v>
      </c>
      <c r="K23" s="89">
        <f>'Scope B - SNAP&amp;TANF (Opt.)'!G25</f>
        <v>0</v>
      </c>
      <c r="L23" s="167"/>
      <c r="M23" s="166"/>
      <c r="N23" s="166"/>
      <c r="O23" s="96" t="str">
        <f t="shared" si="1"/>
        <v/>
      </c>
      <c r="P23" s="150">
        <f t="shared" si="4"/>
        <v>45001</v>
      </c>
      <c r="Q23" s="149">
        <f t="shared" si="6"/>
        <v>50000</v>
      </c>
      <c r="R23" s="89">
        <f>'Scope B - SNAP&amp;TANF (Opt.)'!J25</f>
        <v>0</v>
      </c>
      <c r="S23" s="167"/>
      <c r="T23" s="166"/>
      <c r="U23" s="166"/>
      <c r="V23" s="96" t="str">
        <f t="shared" si="2"/>
        <v/>
      </c>
    </row>
    <row r="24" spans="1:22" s="17" customFormat="1" ht="13.2" x14ac:dyDescent="0.25">
      <c r="B24" s="34">
        <f t="shared" si="5"/>
        <v>550000</v>
      </c>
      <c r="C24" s="87">
        <f t="shared" si="3"/>
        <v>599999</v>
      </c>
      <c r="D24" s="89">
        <f>'Scope B - SNAP&amp;TANF (Opt.)'!D26</f>
        <v>0</v>
      </c>
      <c r="E24" s="166"/>
      <c r="F24" s="167"/>
      <c r="G24" s="167"/>
      <c r="H24" s="96" t="str">
        <f t="shared" si="0"/>
        <v/>
      </c>
      <c r="I24" s="150">
        <f t="shared" si="8"/>
        <v>11001</v>
      </c>
      <c r="J24" s="149">
        <f t="shared" si="7"/>
        <v>12000</v>
      </c>
      <c r="K24" s="89">
        <f>'Scope B - SNAP&amp;TANF (Opt.)'!G26</f>
        <v>0</v>
      </c>
      <c r="L24" s="167"/>
      <c r="M24" s="166"/>
      <c r="N24" s="166"/>
      <c r="O24" s="96" t="str">
        <f t="shared" si="1"/>
        <v/>
      </c>
      <c r="P24" s="150">
        <f t="shared" si="4"/>
        <v>50001</v>
      </c>
      <c r="Q24" s="149">
        <f t="shared" si="6"/>
        <v>55000</v>
      </c>
      <c r="R24" s="89">
        <f>'Scope B - SNAP&amp;TANF (Opt.)'!J26</f>
        <v>0</v>
      </c>
      <c r="S24" s="167"/>
      <c r="T24" s="166"/>
      <c r="U24" s="166"/>
      <c r="V24" s="96" t="str">
        <f t="shared" si="2"/>
        <v/>
      </c>
    </row>
    <row r="25" spans="1:22" s="17" customFormat="1" ht="13.8" thickBot="1" x14ac:dyDescent="0.3">
      <c r="B25" s="35" t="s">
        <v>14</v>
      </c>
      <c r="C25" s="88">
        <f>C24</f>
        <v>599999</v>
      </c>
      <c r="D25" s="90">
        <f>'Scope B - SNAP&amp;TANF (Opt.)'!D27</f>
        <v>0</v>
      </c>
      <c r="E25" s="168"/>
      <c r="F25" s="168"/>
      <c r="G25" s="168"/>
      <c r="H25" s="97" t="str">
        <f t="shared" si="0"/>
        <v/>
      </c>
      <c r="I25" s="151" t="s">
        <v>14</v>
      </c>
      <c r="J25" s="152">
        <f>J24</f>
        <v>12000</v>
      </c>
      <c r="K25" s="90">
        <f>'Scope B - SNAP&amp;TANF (Opt.)'!G27</f>
        <v>0</v>
      </c>
      <c r="L25" s="168"/>
      <c r="M25" s="170"/>
      <c r="N25" s="170"/>
      <c r="O25" s="97" t="str">
        <f t="shared" si="1"/>
        <v/>
      </c>
      <c r="P25" s="151" t="s">
        <v>14</v>
      </c>
      <c r="Q25" s="152">
        <f>Q24</f>
        <v>55000</v>
      </c>
      <c r="R25" s="90">
        <f>'Scope B - SNAP&amp;TANF (Opt.)'!J27</f>
        <v>0</v>
      </c>
      <c r="S25" s="168"/>
      <c r="T25" s="170"/>
      <c r="U25" s="170"/>
      <c r="V25" s="97" t="str">
        <f t="shared" si="2"/>
        <v/>
      </c>
    </row>
    <row r="27" spans="1:22" x14ac:dyDescent="0.3">
      <c r="B27" s="15" t="s">
        <v>82</v>
      </c>
    </row>
    <row r="28" spans="1:22" ht="15" thickBot="1" x14ac:dyDescent="0.35"/>
    <row r="29" spans="1:22" s="17" customFormat="1" ht="15.75" customHeight="1" thickBot="1" x14ac:dyDescent="0.3">
      <c r="A29" s="26"/>
      <c r="B29" s="197" t="s">
        <v>142</v>
      </c>
      <c r="C29" s="198"/>
      <c r="D29" s="198"/>
      <c r="E29" s="198"/>
      <c r="F29" s="198"/>
      <c r="G29" s="198"/>
      <c r="H29" s="199"/>
    </row>
    <row r="30" spans="1:22" s="17" customFormat="1" ht="39" customHeight="1" thickBot="1" x14ac:dyDescent="0.3">
      <c r="A30" s="26"/>
      <c r="B30" s="299" t="s">
        <v>65</v>
      </c>
      <c r="C30" s="301"/>
      <c r="D30" s="299" t="s">
        <v>63</v>
      </c>
      <c r="E30" s="300"/>
      <c r="F30" s="300"/>
      <c r="G30" s="300"/>
      <c r="H30" s="301"/>
    </row>
    <row r="31" spans="1:22" s="17" customFormat="1" ht="43.5" customHeight="1" thickBot="1" x14ac:dyDescent="0.3">
      <c r="B31" s="28" t="s">
        <v>11</v>
      </c>
      <c r="C31" s="86" t="s">
        <v>12</v>
      </c>
      <c r="D31" s="93" t="s">
        <v>74</v>
      </c>
      <c r="E31" s="94" t="s">
        <v>79</v>
      </c>
      <c r="F31" s="94" t="s">
        <v>75</v>
      </c>
      <c r="G31" s="94" t="s">
        <v>71</v>
      </c>
      <c r="H31" s="93" t="s">
        <v>72</v>
      </c>
    </row>
    <row r="32" spans="1:22" s="17" customFormat="1" ht="13.2" x14ac:dyDescent="0.25">
      <c r="B32" s="153">
        <v>0</v>
      </c>
      <c r="C32" s="154">
        <v>20000</v>
      </c>
      <c r="D32" s="95">
        <f>'Scope C - WIC (Opt.)'!D16:E16</f>
        <v>0</v>
      </c>
      <c r="E32" s="165"/>
      <c r="F32" s="165"/>
      <c r="G32" s="165"/>
      <c r="H32" s="96" t="str">
        <f>IFERROR((AVERAGE((1-E32/D32), (1-F32/D32), (1-G32/D32))), "")</f>
        <v/>
      </c>
    </row>
    <row r="33" spans="1:28" s="17" customFormat="1" ht="13.2" x14ac:dyDescent="0.25">
      <c r="B33" s="155">
        <f>C32+1</f>
        <v>20001</v>
      </c>
      <c r="C33" s="154">
        <f>C32+20000</f>
        <v>40000</v>
      </c>
      <c r="D33" s="89">
        <f>'Scope C - WIC (Opt.)'!D17:E17</f>
        <v>0</v>
      </c>
      <c r="E33" s="167"/>
      <c r="F33" s="167"/>
      <c r="G33" s="167"/>
      <c r="H33" s="96" t="str">
        <f t="shared" ref="H33:H43" si="9">IFERROR((AVERAGE((1-E33/D33), (1-F33/D33), (1-G33/D33))), "")</f>
        <v/>
      </c>
    </row>
    <row r="34" spans="1:28" s="17" customFormat="1" ht="13.2" x14ac:dyDescent="0.25">
      <c r="B34" s="155">
        <f t="shared" ref="B34:B42" si="10">C33+1</f>
        <v>40001</v>
      </c>
      <c r="C34" s="154">
        <f t="shared" ref="C34:C42" si="11">C33+20000</f>
        <v>60000</v>
      </c>
      <c r="D34" s="89">
        <f>'Scope C - WIC (Opt.)'!D18:E18</f>
        <v>0</v>
      </c>
      <c r="E34" s="167"/>
      <c r="F34" s="167"/>
      <c r="G34" s="167"/>
      <c r="H34" s="96" t="str">
        <f t="shared" si="9"/>
        <v/>
      </c>
    </row>
    <row r="35" spans="1:28" s="17" customFormat="1" ht="13.2" x14ac:dyDescent="0.25">
      <c r="B35" s="155">
        <f t="shared" si="10"/>
        <v>60001</v>
      </c>
      <c r="C35" s="154">
        <f t="shared" si="11"/>
        <v>80000</v>
      </c>
      <c r="D35" s="89">
        <f>'Scope C - WIC (Opt.)'!D19:E19</f>
        <v>0</v>
      </c>
      <c r="E35" s="167"/>
      <c r="F35" s="167"/>
      <c r="G35" s="167"/>
      <c r="H35" s="96" t="str">
        <f t="shared" si="9"/>
        <v/>
      </c>
    </row>
    <row r="36" spans="1:28" s="17" customFormat="1" ht="13.2" x14ac:dyDescent="0.25">
      <c r="B36" s="155">
        <f t="shared" si="10"/>
        <v>80001</v>
      </c>
      <c r="C36" s="154">
        <f t="shared" si="11"/>
        <v>100000</v>
      </c>
      <c r="D36" s="89">
        <f>'Scope C - WIC (Opt.)'!D20:E20</f>
        <v>0</v>
      </c>
      <c r="E36" s="167"/>
      <c r="F36" s="167"/>
      <c r="G36" s="167"/>
      <c r="H36" s="96" t="str">
        <f t="shared" si="9"/>
        <v/>
      </c>
    </row>
    <row r="37" spans="1:28" s="17" customFormat="1" ht="13.2" x14ac:dyDescent="0.25">
      <c r="B37" s="155">
        <f t="shared" si="10"/>
        <v>100001</v>
      </c>
      <c r="C37" s="154">
        <f t="shared" si="11"/>
        <v>120000</v>
      </c>
      <c r="D37" s="89">
        <f>'Scope C - WIC (Opt.)'!D21:E21</f>
        <v>0</v>
      </c>
      <c r="E37" s="167"/>
      <c r="F37" s="167"/>
      <c r="G37" s="167"/>
      <c r="H37" s="96" t="str">
        <f t="shared" si="9"/>
        <v/>
      </c>
    </row>
    <row r="38" spans="1:28" s="17" customFormat="1" ht="13.2" x14ac:dyDescent="0.25">
      <c r="B38" s="155">
        <f t="shared" si="10"/>
        <v>120001</v>
      </c>
      <c r="C38" s="154">
        <f t="shared" si="11"/>
        <v>140000</v>
      </c>
      <c r="D38" s="89">
        <f>'Scope C - WIC (Opt.)'!D22:E22</f>
        <v>0</v>
      </c>
      <c r="E38" s="167"/>
      <c r="F38" s="167"/>
      <c r="G38" s="167"/>
      <c r="H38" s="96" t="str">
        <f t="shared" si="9"/>
        <v/>
      </c>
    </row>
    <row r="39" spans="1:28" s="17" customFormat="1" ht="13.2" x14ac:dyDescent="0.25">
      <c r="B39" s="155">
        <f t="shared" si="10"/>
        <v>140001</v>
      </c>
      <c r="C39" s="154">
        <f t="shared" si="11"/>
        <v>160000</v>
      </c>
      <c r="D39" s="89">
        <f>'Scope C - WIC (Opt.)'!D23:E23</f>
        <v>0</v>
      </c>
      <c r="E39" s="167"/>
      <c r="F39" s="167"/>
      <c r="G39" s="179"/>
      <c r="H39" s="96" t="str">
        <f t="shared" si="9"/>
        <v/>
      </c>
    </row>
    <row r="40" spans="1:28" s="17" customFormat="1" ht="13.2" x14ac:dyDescent="0.25">
      <c r="B40" s="155">
        <f t="shared" si="10"/>
        <v>160001</v>
      </c>
      <c r="C40" s="154">
        <f t="shared" si="11"/>
        <v>180000</v>
      </c>
      <c r="D40" s="89">
        <f>'Scope C - WIC (Opt.)'!D24:E24</f>
        <v>0</v>
      </c>
      <c r="E40" s="167"/>
      <c r="F40" s="167"/>
      <c r="G40" s="167"/>
      <c r="H40" s="96" t="str">
        <f t="shared" si="9"/>
        <v/>
      </c>
    </row>
    <row r="41" spans="1:28" s="17" customFormat="1" ht="13.2" x14ac:dyDescent="0.25">
      <c r="B41" s="155">
        <f t="shared" si="10"/>
        <v>180001</v>
      </c>
      <c r="C41" s="154">
        <f t="shared" si="11"/>
        <v>200000</v>
      </c>
      <c r="D41" s="89">
        <f>'Scope C - WIC (Opt.)'!D25:E25</f>
        <v>0</v>
      </c>
      <c r="E41" s="167"/>
      <c r="F41" s="167"/>
      <c r="G41" s="167"/>
      <c r="H41" s="96" t="str">
        <f t="shared" si="9"/>
        <v/>
      </c>
    </row>
    <row r="42" spans="1:28" s="17" customFormat="1" ht="13.2" x14ac:dyDescent="0.25">
      <c r="B42" s="155">
        <f t="shared" si="10"/>
        <v>200001</v>
      </c>
      <c r="C42" s="154">
        <f t="shared" si="11"/>
        <v>220000</v>
      </c>
      <c r="D42" s="89">
        <f>'Scope C - WIC (Opt.)'!D26:E26</f>
        <v>0</v>
      </c>
      <c r="E42" s="171"/>
      <c r="F42" s="171"/>
      <c r="G42" s="171"/>
      <c r="H42" s="96" t="str">
        <f t="shared" si="9"/>
        <v/>
      </c>
    </row>
    <row r="43" spans="1:28" s="17" customFormat="1" ht="13.8" thickBot="1" x14ac:dyDescent="0.3">
      <c r="B43" s="156" t="s">
        <v>14</v>
      </c>
      <c r="C43" s="157">
        <f>C42</f>
        <v>220000</v>
      </c>
      <c r="D43" s="90">
        <f>'Scope C - WIC (Opt.)'!D27:E27</f>
        <v>0</v>
      </c>
      <c r="E43" s="168"/>
      <c r="F43" s="168"/>
      <c r="G43" s="168"/>
      <c r="H43" s="97" t="str">
        <f t="shared" si="9"/>
        <v/>
      </c>
    </row>
    <row r="45" spans="1:28" x14ac:dyDescent="0.3">
      <c r="B45" s="15" t="s">
        <v>83</v>
      </c>
    </row>
    <row r="46" spans="1:28" ht="15" thickBot="1" x14ac:dyDescent="0.35"/>
    <row r="47" spans="1:28" s="17" customFormat="1" ht="15.75" customHeight="1" thickBot="1" x14ac:dyDescent="0.3">
      <c r="A47" s="26"/>
      <c r="B47" s="197" t="s">
        <v>142</v>
      </c>
      <c r="C47" s="198"/>
      <c r="D47" s="198"/>
      <c r="E47" s="198"/>
      <c r="F47" s="198"/>
      <c r="G47" s="198"/>
      <c r="H47" s="199"/>
      <c r="I47" s="98"/>
      <c r="J47" s="98"/>
      <c r="K47" s="98"/>
      <c r="L47" s="98"/>
      <c r="M47" s="98"/>
      <c r="N47" s="98"/>
      <c r="O47" s="98"/>
      <c r="P47" s="98"/>
      <c r="Q47" s="98"/>
      <c r="R47" s="98"/>
      <c r="S47" s="98"/>
      <c r="T47" s="98"/>
      <c r="U47" s="98"/>
      <c r="V47" s="98"/>
      <c r="W47" s="107"/>
      <c r="X47" s="107"/>
      <c r="Y47" s="107"/>
      <c r="Z47" s="107"/>
      <c r="AA47" s="107"/>
      <c r="AB47" s="107"/>
    </row>
    <row r="48" spans="1:28" s="17" customFormat="1" ht="39" customHeight="1" thickBot="1" x14ac:dyDescent="0.3">
      <c r="A48" s="26"/>
      <c r="B48" s="299" t="s">
        <v>65</v>
      </c>
      <c r="C48" s="301"/>
      <c r="D48" s="299" t="s">
        <v>89</v>
      </c>
      <c r="E48" s="300"/>
      <c r="F48" s="300"/>
      <c r="G48" s="300"/>
      <c r="H48" s="301"/>
      <c r="I48" s="302"/>
      <c r="J48" s="302"/>
      <c r="K48" s="302"/>
      <c r="L48" s="302"/>
      <c r="M48" s="302"/>
      <c r="N48" s="302"/>
      <c r="O48" s="302"/>
      <c r="P48" s="302"/>
      <c r="Q48" s="302"/>
      <c r="R48" s="302"/>
      <c r="S48" s="302"/>
      <c r="T48" s="302"/>
      <c r="U48" s="302"/>
      <c r="V48" s="302"/>
      <c r="W48" s="107"/>
      <c r="X48" s="107"/>
      <c r="Y48" s="107"/>
      <c r="Z48" s="107"/>
      <c r="AA48" s="107"/>
      <c r="AB48" s="107"/>
    </row>
    <row r="49" spans="2:28" s="17" customFormat="1" ht="43.5" customHeight="1" thickBot="1" x14ac:dyDescent="0.3">
      <c r="B49" s="28" t="s">
        <v>11</v>
      </c>
      <c r="C49" s="86" t="s">
        <v>12</v>
      </c>
      <c r="D49" s="93" t="s">
        <v>76</v>
      </c>
      <c r="E49" s="94" t="s">
        <v>78</v>
      </c>
      <c r="F49" s="94" t="s">
        <v>77</v>
      </c>
      <c r="G49" s="94" t="s">
        <v>71</v>
      </c>
      <c r="H49" s="93" t="s">
        <v>72</v>
      </c>
      <c r="I49" s="102"/>
      <c r="J49" s="102"/>
      <c r="K49" s="108"/>
      <c r="L49" s="108"/>
      <c r="M49" s="108"/>
      <c r="N49" s="108"/>
      <c r="O49" s="108"/>
      <c r="P49" s="102"/>
      <c r="Q49" s="102"/>
      <c r="R49" s="108"/>
      <c r="S49" s="108"/>
      <c r="T49" s="108"/>
      <c r="U49" s="108"/>
      <c r="V49" s="108"/>
      <c r="W49" s="107"/>
      <c r="X49" s="107"/>
      <c r="Y49" s="107"/>
      <c r="Z49" s="107"/>
      <c r="AA49" s="107"/>
      <c r="AB49" s="107"/>
    </row>
    <row r="50" spans="2:28" s="17" customFormat="1" ht="13.2" x14ac:dyDescent="0.25">
      <c r="B50" s="31">
        <v>0</v>
      </c>
      <c r="C50" s="32">
        <v>5000</v>
      </c>
      <c r="D50" s="95">
        <f>'Scope D - CCDF&amp;Pre-K (Opt.)'!D16</f>
        <v>0</v>
      </c>
      <c r="E50" s="165"/>
      <c r="F50" s="165"/>
      <c r="G50" s="165"/>
      <c r="H50" s="96" t="str">
        <f>IFERROR((AVERAGE((1-E50/D50), (1-F50/D50), (1-G50/D50))), "")</f>
        <v/>
      </c>
      <c r="I50" s="102"/>
      <c r="J50" s="103"/>
      <c r="K50" s="104"/>
      <c r="L50" s="104"/>
      <c r="M50" s="104"/>
      <c r="N50" s="104"/>
      <c r="O50" s="113"/>
      <c r="P50" s="102"/>
      <c r="Q50" s="103"/>
      <c r="R50" s="104"/>
      <c r="S50" s="104"/>
      <c r="T50" s="104"/>
      <c r="U50" s="104"/>
      <c r="V50" s="113"/>
      <c r="W50" s="107"/>
      <c r="X50" s="107"/>
      <c r="Y50" s="107"/>
      <c r="Z50" s="107"/>
      <c r="AA50" s="107"/>
      <c r="AB50" s="107"/>
    </row>
    <row r="51" spans="2:28" s="17" customFormat="1" ht="13.2" x14ac:dyDescent="0.25">
      <c r="B51" s="34">
        <f>C50+1</f>
        <v>5001</v>
      </c>
      <c r="C51" s="32">
        <f>C50+5000</f>
        <v>10000</v>
      </c>
      <c r="D51" s="89">
        <f>'Scope D - CCDF&amp;Pre-K (Opt.)'!D17</f>
        <v>0</v>
      </c>
      <c r="E51" s="167"/>
      <c r="F51" s="167"/>
      <c r="G51" s="167"/>
      <c r="H51" s="96" t="str">
        <f t="shared" ref="H51:H59" si="12">IFERROR((AVERAGE((1-E51/D51), (1-F51/D51), (1-G51/D51))), "")</f>
        <v/>
      </c>
      <c r="I51" s="103"/>
      <c r="J51" s="103"/>
      <c r="K51" s="104"/>
      <c r="L51" s="104"/>
      <c r="M51" s="104"/>
      <c r="N51" s="104"/>
      <c r="O51" s="113"/>
      <c r="P51" s="103"/>
      <c r="Q51" s="103"/>
      <c r="R51" s="104"/>
      <c r="S51" s="104"/>
      <c r="T51" s="104"/>
      <c r="U51" s="104"/>
      <c r="V51" s="113"/>
      <c r="W51" s="107"/>
      <c r="X51" s="107"/>
      <c r="Y51" s="107"/>
      <c r="Z51" s="107"/>
      <c r="AA51" s="107"/>
      <c r="AB51" s="107"/>
    </row>
    <row r="52" spans="2:28" s="17" customFormat="1" ht="13.2" x14ac:dyDescent="0.25">
      <c r="B52" s="34">
        <f t="shared" ref="B52:B58" si="13">C51+1</f>
        <v>10001</v>
      </c>
      <c r="C52" s="32">
        <f>C51+5000</f>
        <v>15000</v>
      </c>
      <c r="D52" s="89">
        <f>'Scope D - CCDF&amp;Pre-K (Opt.)'!D18</f>
        <v>0</v>
      </c>
      <c r="E52" s="167"/>
      <c r="F52" s="167"/>
      <c r="G52" s="167"/>
      <c r="H52" s="96" t="str">
        <f t="shared" si="12"/>
        <v/>
      </c>
      <c r="I52" s="103"/>
      <c r="J52" s="103"/>
      <c r="K52" s="104"/>
      <c r="L52" s="104"/>
      <c r="M52" s="104"/>
      <c r="N52" s="104"/>
      <c r="O52" s="113"/>
      <c r="P52" s="103"/>
      <c r="Q52" s="103"/>
      <c r="R52" s="104"/>
      <c r="S52" s="104"/>
      <c r="T52" s="104"/>
      <c r="U52" s="104"/>
      <c r="V52" s="113"/>
      <c r="W52" s="107"/>
      <c r="X52" s="107"/>
      <c r="Y52" s="107"/>
      <c r="Z52" s="107"/>
      <c r="AA52" s="107"/>
      <c r="AB52" s="107"/>
    </row>
    <row r="53" spans="2:28" s="17" customFormat="1" ht="13.2" x14ac:dyDescent="0.25">
      <c r="B53" s="34">
        <f t="shared" si="13"/>
        <v>15001</v>
      </c>
      <c r="C53" s="32">
        <f t="shared" ref="C53:C58" si="14">C52+5000</f>
        <v>20000</v>
      </c>
      <c r="D53" s="89">
        <f>'Scope D - CCDF&amp;Pre-K (Opt.)'!D19</f>
        <v>0</v>
      </c>
      <c r="E53" s="167"/>
      <c r="F53" s="167"/>
      <c r="G53" s="167"/>
      <c r="H53" s="96" t="str">
        <f t="shared" si="12"/>
        <v/>
      </c>
      <c r="I53" s="103"/>
      <c r="J53" s="103"/>
      <c r="K53" s="104"/>
      <c r="L53" s="104"/>
      <c r="M53" s="104"/>
      <c r="N53" s="104"/>
      <c r="O53" s="113"/>
      <c r="P53" s="103"/>
      <c r="Q53" s="103"/>
      <c r="R53" s="104"/>
      <c r="S53" s="104"/>
      <c r="T53" s="104"/>
      <c r="U53" s="104"/>
      <c r="V53" s="113"/>
      <c r="W53" s="107"/>
      <c r="X53" s="107"/>
      <c r="Y53" s="107"/>
      <c r="Z53" s="107"/>
      <c r="AA53" s="107"/>
      <c r="AB53" s="107"/>
    </row>
    <row r="54" spans="2:28" s="17" customFormat="1" ht="13.2" x14ac:dyDescent="0.25">
      <c r="B54" s="34">
        <f t="shared" si="13"/>
        <v>20001</v>
      </c>
      <c r="C54" s="32">
        <f t="shared" si="14"/>
        <v>25000</v>
      </c>
      <c r="D54" s="89">
        <f>'Scope D - CCDF&amp;Pre-K (Opt.)'!D20</f>
        <v>0</v>
      </c>
      <c r="E54" s="167"/>
      <c r="F54" s="167"/>
      <c r="G54" s="167"/>
      <c r="H54" s="96" t="str">
        <f t="shared" si="12"/>
        <v/>
      </c>
      <c r="I54" s="103"/>
      <c r="J54" s="103"/>
      <c r="K54" s="104"/>
      <c r="L54" s="104"/>
      <c r="M54" s="104"/>
      <c r="N54" s="104"/>
      <c r="O54" s="113"/>
      <c r="P54" s="103"/>
      <c r="Q54" s="103"/>
      <c r="R54" s="104"/>
      <c r="S54" s="104"/>
      <c r="T54" s="104"/>
      <c r="U54" s="104"/>
      <c r="V54" s="113"/>
      <c r="W54" s="107"/>
      <c r="X54" s="107"/>
      <c r="Y54" s="107"/>
      <c r="Z54" s="107"/>
      <c r="AA54" s="107"/>
      <c r="AB54" s="107"/>
    </row>
    <row r="55" spans="2:28" s="17" customFormat="1" ht="13.2" x14ac:dyDescent="0.25">
      <c r="B55" s="34">
        <f t="shared" si="13"/>
        <v>25001</v>
      </c>
      <c r="C55" s="32">
        <f t="shared" si="14"/>
        <v>30000</v>
      </c>
      <c r="D55" s="89">
        <f>'Scope D - CCDF&amp;Pre-K (Opt.)'!D21</f>
        <v>0</v>
      </c>
      <c r="E55" s="167"/>
      <c r="F55" s="167"/>
      <c r="G55" s="167"/>
      <c r="H55" s="96" t="str">
        <f t="shared" si="12"/>
        <v/>
      </c>
      <c r="I55" s="103"/>
      <c r="J55" s="103"/>
      <c r="K55" s="104"/>
      <c r="L55" s="104"/>
      <c r="M55" s="104"/>
      <c r="N55" s="104"/>
      <c r="O55" s="113"/>
      <c r="P55" s="103"/>
      <c r="Q55" s="103"/>
      <c r="R55" s="104"/>
      <c r="S55" s="104"/>
      <c r="T55" s="104"/>
      <c r="U55" s="104"/>
      <c r="V55" s="113"/>
      <c r="W55" s="107"/>
      <c r="X55" s="107"/>
      <c r="Y55" s="107"/>
      <c r="Z55" s="107"/>
      <c r="AA55" s="107"/>
      <c r="AB55" s="107"/>
    </row>
    <row r="56" spans="2:28" s="17" customFormat="1" ht="13.2" x14ac:dyDescent="0.25">
      <c r="B56" s="34">
        <f t="shared" si="13"/>
        <v>30001</v>
      </c>
      <c r="C56" s="32">
        <f t="shared" si="14"/>
        <v>35000</v>
      </c>
      <c r="D56" s="89">
        <f>'Scope D - CCDF&amp;Pre-K (Opt.)'!D22</f>
        <v>0</v>
      </c>
      <c r="E56" s="167"/>
      <c r="F56" s="167"/>
      <c r="G56" s="167"/>
      <c r="H56" s="96" t="str">
        <f t="shared" si="12"/>
        <v/>
      </c>
      <c r="I56" s="103"/>
      <c r="J56" s="103"/>
      <c r="K56" s="104"/>
      <c r="L56" s="104"/>
      <c r="M56" s="104"/>
      <c r="N56" s="104"/>
      <c r="O56" s="113"/>
      <c r="P56" s="103"/>
      <c r="Q56" s="103"/>
      <c r="R56" s="104"/>
      <c r="S56" s="104"/>
      <c r="T56" s="104"/>
      <c r="U56" s="104"/>
      <c r="V56" s="113"/>
      <c r="W56" s="107"/>
      <c r="X56" s="107"/>
      <c r="Y56" s="107"/>
      <c r="Z56" s="107"/>
      <c r="AA56" s="107"/>
      <c r="AB56" s="107"/>
    </row>
    <row r="57" spans="2:28" s="17" customFormat="1" ht="13.2" x14ac:dyDescent="0.25">
      <c r="B57" s="34">
        <f t="shared" si="13"/>
        <v>35001</v>
      </c>
      <c r="C57" s="32">
        <f t="shared" si="14"/>
        <v>40000</v>
      </c>
      <c r="D57" s="89">
        <f>'Scope D - CCDF&amp;Pre-K (Opt.)'!D23</f>
        <v>0</v>
      </c>
      <c r="E57" s="167"/>
      <c r="F57" s="167"/>
      <c r="G57" s="167"/>
      <c r="H57" s="96" t="str">
        <f t="shared" si="12"/>
        <v/>
      </c>
      <c r="I57" s="103"/>
      <c r="J57" s="103"/>
      <c r="K57" s="104"/>
      <c r="L57" s="104"/>
      <c r="M57" s="104"/>
      <c r="N57" s="104"/>
      <c r="O57" s="113"/>
      <c r="P57" s="103"/>
      <c r="Q57" s="103"/>
      <c r="R57" s="104"/>
      <c r="S57" s="104"/>
      <c r="T57" s="104"/>
      <c r="U57" s="104"/>
      <c r="V57" s="113"/>
      <c r="W57" s="107"/>
      <c r="X57" s="107"/>
      <c r="Y57" s="107"/>
      <c r="Z57" s="107"/>
      <c r="AA57" s="107"/>
      <c r="AB57" s="107"/>
    </row>
    <row r="58" spans="2:28" s="17" customFormat="1" ht="13.2" x14ac:dyDescent="0.25">
      <c r="B58" s="34">
        <f t="shared" si="13"/>
        <v>40001</v>
      </c>
      <c r="C58" s="32">
        <f t="shared" si="14"/>
        <v>45000</v>
      </c>
      <c r="D58" s="89">
        <f>'Scope D - CCDF&amp;Pre-K (Opt.)'!D24</f>
        <v>0</v>
      </c>
      <c r="E58" s="167"/>
      <c r="F58" s="167"/>
      <c r="G58" s="167"/>
      <c r="H58" s="96" t="str">
        <f t="shared" si="12"/>
        <v/>
      </c>
      <c r="I58" s="103"/>
      <c r="J58" s="103"/>
      <c r="K58" s="104"/>
      <c r="L58" s="104"/>
      <c r="M58" s="104"/>
      <c r="N58" s="104"/>
      <c r="O58" s="113"/>
      <c r="P58" s="103"/>
      <c r="Q58" s="103"/>
      <c r="R58" s="104"/>
      <c r="S58" s="104"/>
      <c r="T58" s="104"/>
      <c r="U58" s="104"/>
      <c r="V58" s="113"/>
      <c r="W58" s="107"/>
      <c r="X58" s="107"/>
      <c r="Y58" s="107"/>
      <c r="Z58" s="107"/>
      <c r="AA58" s="107"/>
      <c r="AB58" s="107"/>
    </row>
    <row r="59" spans="2:28" s="17" customFormat="1" ht="13.8" thickBot="1" x14ac:dyDescent="0.3">
      <c r="B59" s="106" t="s">
        <v>14</v>
      </c>
      <c r="C59" s="36">
        <v>45000</v>
      </c>
      <c r="D59" s="90">
        <f>'Scope D - CCDF&amp;Pre-K (Opt.)'!D25</f>
        <v>0</v>
      </c>
      <c r="E59" s="168"/>
      <c r="F59" s="168"/>
      <c r="G59" s="168"/>
      <c r="H59" s="97" t="str">
        <f t="shared" si="12"/>
        <v/>
      </c>
      <c r="I59" s="103"/>
      <c r="J59" s="103"/>
      <c r="K59" s="104"/>
      <c r="L59" s="104"/>
      <c r="M59" s="104"/>
      <c r="N59" s="104"/>
      <c r="O59" s="113"/>
      <c r="P59" s="103"/>
      <c r="Q59" s="103"/>
      <c r="R59" s="104"/>
      <c r="S59" s="104"/>
      <c r="T59" s="104"/>
      <c r="U59" s="104"/>
      <c r="V59" s="113"/>
      <c r="W59" s="107"/>
      <c r="X59" s="107"/>
      <c r="Y59" s="107"/>
      <c r="Z59" s="107"/>
      <c r="AA59" s="107"/>
      <c r="AB59" s="107"/>
    </row>
    <row r="61" spans="2:28" x14ac:dyDescent="0.3">
      <c r="B61" s="15" t="s">
        <v>125</v>
      </c>
    </row>
    <row r="62" spans="2:28" ht="15" thickBot="1" x14ac:dyDescent="0.35"/>
    <row r="63" spans="2:28" ht="30" customHeight="1" thickBot="1" x14ac:dyDescent="0.35">
      <c r="B63" s="303" t="s">
        <v>143</v>
      </c>
      <c r="C63" s="304"/>
      <c r="D63" s="304"/>
      <c r="E63" s="304"/>
      <c r="F63" s="304"/>
      <c r="G63" s="305"/>
    </row>
    <row r="64" spans="2:28" ht="27" customHeight="1" thickBot="1" x14ac:dyDescent="0.35">
      <c r="B64" s="306" t="s">
        <v>127</v>
      </c>
      <c r="C64" s="307"/>
      <c r="D64" s="307"/>
      <c r="E64" s="307"/>
      <c r="F64" s="308"/>
      <c r="G64" s="172"/>
    </row>
    <row r="65" spans="2:7" ht="92.25" customHeight="1" x14ac:dyDescent="0.3">
      <c r="B65" s="227" t="s">
        <v>128</v>
      </c>
      <c r="C65" s="227"/>
      <c r="D65" s="227"/>
      <c r="E65" s="227"/>
      <c r="F65" s="227"/>
      <c r="G65" s="227"/>
    </row>
  </sheetData>
  <sheetProtection algorithmName="SHA-512" hashValue="4vsKf5lKb/g+A+JI2YSWYCq5fm8S0K8XSFIR1tzDwumaczqdyqL8RZlQmxWT79VRBzhgUAqAgP7wWdiHCHAh5w==" saltValue="PBl3vi5xM2QF2n8aoyY4SQ==" spinCount="100000" sheet="1" objects="1" scenarios="1"/>
  <mergeCells count="22">
    <mergeCell ref="B65:G65"/>
    <mergeCell ref="I48:J48"/>
    <mergeCell ref="K48:O48"/>
    <mergeCell ref="P48:Q48"/>
    <mergeCell ref="R48:V48"/>
    <mergeCell ref="B63:G63"/>
    <mergeCell ref="B64:F64"/>
    <mergeCell ref="B29:H29"/>
    <mergeCell ref="B30:C30"/>
    <mergeCell ref="D30:H30"/>
    <mergeCell ref="B47:H47"/>
    <mergeCell ref="B48:C48"/>
    <mergeCell ref="D48:H48"/>
    <mergeCell ref="B5:L7"/>
    <mergeCell ref="B10:I10"/>
    <mergeCell ref="B11:V11"/>
    <mergeCell ref="B12:C12"/>
    <mergeCell ref="D12:H12"/>
    <mergeCell ref="I12:J12"/>
    <mergeCell ref="K12:O12"/>
    <mergeCell ref="P12:Q12"/>
    <mergeCell ref="R12:V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workbookViewId="0"/>
  </sheetViews>
  <sheetFormatPr defaultRowHeight="14.4" x14ac:dyDescent="0.3"/>
  <cols>
    <col min="1" max="1" width="3.109375" customWidth="1"/>
    <col min="2" max="2" width="25.109375" bestFit="1" customWidth="1"/>
    <col min="3" max="7" width="20.33203125" customWidth="1"/>
    <col min="8" max="8" width="19.33203125" customWidth="1"/>
  </cols>
  <sheetData>
    <row r="1" spans="1:8" ht="15.6" x14ac:dyDescent="0.3">
      <c r="A1" s="5" t="s">
        <v>132</v>
      </c>
      <c r="B1" s="6"/>
      <c r="C1" s="6"/>
      <c r="D1" s="6"/>
      <c r="E1" s="6"/>
      <c r="F1" s="6"/>
      <c r="G1" s="6"/>
      <c r="H1" s="6"/>
    </row>
    <row r="2" spans="1:8" ht="15" customHeight="1" x14ac:dyDescent="0.3">
      <c r="A2" s="5" t="s">
        <v>1</v>
      </c>
      <c r="B2" s="6"/>
      <c r="C2" s="6"/>
      <c r="D2" s="6"/>
      <c r="E2" s="6"/>
      <c r="F2" s="7" t="s">
        <v>2</v>
      </c>
      <c r="G2" s="8" t="s">
        <v>3</v>
      </c>
      <c r="H2" s="6"/>
    </row>
    <row r="3" spans="1:8" x14ac:dyDescent="0.3">
      <c r="A3" s="9" t="s">
        <v>4</v>
      </c>
      <c r="B3" s="6"/>
      <c r="C3" s="6"/>
      <c r="D3" s="6"/>
      <c r="E3" s="6"/>
      <c r="F3" s="6"/>
      <c r="G3" s="6"/>
      <c r="H3" s="6"/>
    </row>
    <row r="4" spans="1:8" ht="17.399999999999999" x14ac:dyDescent="0.3">
      <c r="A4" s="10"/>
      <c r="B4" s="10"/>
      <c r="C4" s="11"/>
      <c r="D4" s="12"/>
      <c r="E4" s="2"/>
      <c r="F4" s="13"/>
      <c r="G4" s="13"/>
      <c r="H4" s="13"/>
    </row>
    <row r="5" spans="1:8" ht="108.75" customHeight="1" x14ac:dyDescent="0.3">
      <c r="A5" s="6"/>
      <c r="B5" s="187" t="s">
        <v>84</v>
      </c>
      <c r="C5" s="188"/>
      <c r="D5" s="188"/>
      <c r="E5" s="188"/>
      <c r="F5" s="188"/>
      <c r="G5" s="188"/>
      <c r="H5" s="189"/>
    </row>
  </sheetData>
  <sheetProtection algorithmName="SHA-512" hashValue="HmObPQiwOjJ1Ze3EPrpLY+g4eyVSTMiFBbFKnZZCc4Rd1gm2xf7b80esTkmloaSkDTfWiXIr6xjfSgaVG6F1/w==" saltValue="x0hM0fAB2cGWLdujwfGMcw==" spinCount="100000" sheet="1" objects="1" scenarios="1"/>
  <protectedRanges>
    <protectedRange sqref="G2" name="Range1_1"/>
  </protectedRanges>
  <mergeCells count="1">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workbookViewId="0"/>
  </sheetViews>
  <sheetFormatPr defaultColWidth="9.109375" defaultRowHeight="13.2" x14ac:dyDescent="0.25"/>
  <cols>
    <col min="1" max="1" width="2.109375" style="18" customWidth="1"/>
    <col min="2" max="2" width="12.33203125" style="17" customWidth="1"/>
    <col min="3" max="4" width="12.33203125" style="18" customWidth="1"/>
    <col min="5" max="5" width="14.44140625" style="17" customWidth="1"/>
    <col min="6" max="6" width="16.88671875" style="17" customWidth="1"/>
    <col min="7" max="7" width="19.6640625" style="17" customWidth="1"/>
    <col min="8" max="9" width="11.33203125" style="17" customWidth="1"/>
    <col min="10" max="10" width="19.6640625" style="17" customWidth="1"/>
    <col min="11" max="11" width="13.33203125" style="17" customWidth="1"/>
    <col min="12" max="12" width="9.109375" style="17"/>
    <col min="13" max="13" width="12.5546875" style="17" customWidth="1"/>
    <col min="14" max="14" width="25.88671875" style="17" customWidth="1"/>
    <col min="15" max="15" width="18.6640625" style="17" customWidth="1"/>
    <col min="16" max="16" width="14.109375" style="17" customWidth="1"/>
    <col min="17" max="16384" width="9.109375" style="17"/>
  </cols>
  <sheetData>
    <row r="1" spans="1:11" x14ac:dyDescent="0.25">
      <c r="A1" s="16" t="str">
        <f>Instructions!A1</f>
        <v>State of Indiana, RFP 19-088</v>
      </c>
    </row>
    <row r="2" spans="1:11" x14ac:dyDescent="0.25">
      <c r="A2" s="19" t="str">
        <f>Instructions!A2</f>
        <v>Attachment C - Cost Proposal</v>
      </c>
    </row>
    <row r="3" spans="1:11" x14ac:dyDescent="0.25">
      <c r="A3" s="19" t="s">
        <v>110</v>
      </c>
    </row>
    <row r="5" spans="1:11" s="11" customFormat="1" ht="28.5" customHeight="1" x14ac:dyDescent="0.25">
      <c r="A5" s="20"/>
      <c r="B5" s="193" t="s">
        <v>88</v>
      </c>
      <c r="C5" s="193"/>
      <c r="D5" s="193"/>
      <c r="E5" s="193"/>
      <c r="F5" s="193"/>
      <c r="G5" s="193"/>
      <c r="H5" s="193"/>
      <c r="I5" s="193"/>
      <c r="J5" s="193"/>
      <c r="K5" s="14"/>
    </row>
    <row r="6" spans="1:11" ht="16.5" customHeight="1" x14ac:dyDescent="0.25">
      <c r="A6" s="21"/>
      <c r="B6" s="21"/>
      <c r="C6" s="21"/>
      <c r="D6" s="21"/>
      <c r="E6" s="21"/>
      <c r="F6" s="21"/>
      <c r="G6" s="21"/>
      <c r="H6" s="21"/>
      <c r="I6" s="21"/>
      <c r="J6" s="21"/>
    </row>
    <row r="7" spans="1:11" x14ac:dyDescent="0.25">
      <c r="A7" s="22"/>
      <c r="B7" s="22" t="s">
        <v>46</v>
      </c>
    </row>
    <row r="9" spans="1:11" x14ac:dyDescent="0.25">
      <c r="A9" s="23"/>
      <c r="B9" s="194" t="s">
        <v>34</v>
      </c>
      <c r="C9" s="194"/>
      <c r="D9" s="194"/>
      <c r="E9" s="194"/>
      <c r="F9" s="194"/>
      <c r="G9" s="194"/>
      <c r="H9" s="194"/>
      <c r="I9" s="194"/>
      <c r="J9" s="194"/>
    </row>
    <row r="10" spans="1:11" x14ac:dyDescent="0.25">
      <c r="A10" s="23"/>
      <c r="B10" s="24"/>
      <c r="C10" s="24"/>
      <c r="D10" s="24"/>
      <c r="E10" s="24"/>
      <c r="F10" s="24"/>
      <c r="G10" s="24"/>
      <c r="H10" s="24"/>
      <c r="I10" s="24"/>
      <c r="J10" s="24"/>
    </row>
    <row r="11" spans="1:11" ht="32.25" customHeight="1" x14ac:dyDescent="0.25">
      <c r="A11" s="25" t="s">
        <v>6</v>
      </c>
      <c r="B11" s="195" t="s">
        <v>38</v>
      </c>
      <c r="C11" s="195"/>
      <c r="D11" s="195"/>
      <c r="E11" s="195"/>
      <c r="F11" s="195"/>
      <c r="G11" s="195"/>
      <c r="H11" s="195"/>
      <c r="I11" s="195"/>
    </row>
    <row r="12" spans="1:11" ht="13.8" thickBot="1" x14ac:dyDescent="0.3">
      <c r="B12" s="196"/>
      <c r="C12" s="196"/>
      <c r="D12" s="196"/>
      <c r="E12" s="196"/>
      <c r="F12" s="18"/>
      <c r="G12" s="18"/>
      <c r="H12" s="18"/>
      <c r="I12" s="18"/>
    </row>
    <row r="13" spans="1:11" ht="13.8" thickBot="1" x14ac:dyDescent="0.3">
      <c r="A13" s="26"/>
      <c r="B13" s="197" t="s">
        <v>7</v>
      </c>
      <c r="C13" s="198"/>
      <c r="D13" s="198"/>
      <c r="E13" s="198"/>
      <c r="F13" s="198"/>
      <c r="G13" s="198"/>
      <c r="H13" s="198"/>
      <c r="I13" s="198"/>
      <c r="J13" s="199"/>
    </row>
    <row r="14" spans="1:11" ht="13.8" thickBot="1" x14ac:dyDescent="0.3">
      <c r="A14" s="26"/>
      <c r="B14" s="200" t="s">
        <v>8</v>
      </c>
      <c r="C14" s="201"/>
      <c r="D14" s="202"/>
      <c r="E14" s="200" t="s">
        <v>9</v>
      </c>
      <c r="F14" s="201"/>
      <c r="G14" s="202"/>
      <c r="H14" s="200" t="s">
        <v>10</v>
      </c>
      <c r="I14" s="201"/>
      <c r="J14" s="202"/>
      <c r="K14" s="27"/>
    </row>
    <row r="15" spans="1:11" x14ac:dyDescent="0.25">
      <c r="B15" s="28" t="s">
        <v>11</v>
      </c>
      <c r="C15" s="29" t="s">
        <v>12</v>
      </c>
      <c r="D15" s="30" t="s">
        <v>13</v>
      </c>
      <c r="E15" s="28" t="s">
        <v>11</v>
      </c>
      <c r="F15" s="29" t="s">
        <v>12</v>
      </c>
      <c r="G15" s="30" t="s">
        <v>13</v>
      </c>
      <c r="H15" s="28" t="s">
        <v>11</v>
      </c>
      <c r="I15" s="29" t="s">
        <v>12</v>
      </c>
      <c r="J15" s="30" t="s">
        <v>13</v>
      </c>
      <c r="K15" s="18"/>
    </row>
    <row r="16" spans="1:11" x14ac:dyDescent="0.25">
      <c r="B16" s="31">
        <v>0</v>
      </c>
      <c r="C16" s="32">
        <v>99999</v>
      </c>
      <c r="D16" s="166"/>
      <c r="E16" s="148">
        <v>0</v>
      </c>
      <c r="F16" s="149">
        <v>2000</v>
      </c>
      <c r="G16" s="166"/>
      <c r="H16" s="148">
        <v>0</v>
      </c>
      <c r="I16" s="149">
        <v>5000</v>
      </c>
      <c r="J16" s="166"/>
      <c r="K16" s="33"/>
    </row>
    <row r="17" spans="1:15" x14ac:dyDescent="0.25">
      <c r="B17" s="34">
        <v>100000</v>
      </c>
      <c r="C17" s="32">
        <v>149999</v>
      </c>
      <c r="D17" s="166"/>
      <c r="E17" s="150">
        <v>2001</v>
      </c>
      <c r="F17" s="149">
        <v>3000</v>
      </c>
      <c r="G17" s="166"/>
      <c r="H17" s="150">
        <f>I16+1</f>
        <v>5001</v>
      </c>
      <c r="I17" s="149">
        <f>I16+5000</f>
        <v>10000</v>
      </c>
      <c r="J17" s="166"/>
      <c r="K17" s="33"/>
    </row>
    <row r="18" spans="1:15" x14ac:dyDescent="0.25">
      <c r="B18" s="34">
        <f>B17+50000</f>
        <v>150000</v>
      </c>
      <c r="C18" s="32">
        <f t="shared" ref="C18:C26" si="0">B18+49999</f>
        <v>199999</v>
      </c>
      <c r="D18" s="166"/>
      <c r="E18" s="150">
        <v>3001</v>
      </c>
      <c r="F18" s="149">
        <v>4000</v>
      </c>
      <c r="G18" s="166"/>
      <c r="H18" s="150">
        <f t="shared" ref="H18:H26" si="1">I17+1</f>
        <v>10001</v>
      </c>
      <c r="I18" s="149">
        <f>I17+5000</f>
        <v>15000</v>
      </c>
      <c r="J18" s="166"/>
      <c r="K18" s="33"/>
    </row>
    <row r="19" spans="1:15" x14ac:dyDescent="0.25">
      <c r="B19" s="34">
        <f t="shared" ref="B19:B26" si="2">B18+50000</f>
        <v>200000</v>
      </c>
      <c r="C19" s="32">
        <f t="shared" si="0"/>
        <v>249999</v>
      </c>
      <c r="D19" s="166"/>
      <c r="E19" s="150">
        <v>4001</v>
      </c>
      <c r="F19" s="149">
        <v>5000</v>
      </c>
      <c r="G19" s="166"/>
      <c r="H19" s="150">
        <f t="shared" si="1"/>
        <v>15001</v>
      </c>
      <c r="I19" s="149">
        <f t="shared" ref="I19:I26" si="3">I18+5000</f>
        <v>20000</v>
      </c>
      <c r="J19" s="166"/>
      <c r="K19" s="33"/>
    </row>
    <row r="20" spans="1:15" x14ac:dyDescent="0.25">
      <c r="B20" s="34">
        <f t="shared" si="2"/>
        <v>250000</v>
      </c>
      <c r="C20" s="32">
        <f t="shared" si="0"/>
        <v>299999</v>
      </c>
      <c r="D20" s="166"/>
      <c r="E20" s="150">
        <f>E19+1000</f>
        <v>5001</v>
      </c>
      <c r="F20" s="149">
        <f>F19+1000</f>
        <v>6000</v>
      </c>
      <c r="G20" s="166"/>
      <c r="H20" s="150">
        <f t="shared" si="1"/>
        <v>20001</v>
      </c>
      <c r="I20" s="149">
        <f t="shared" si="3"/>
        <v>25000</v>
      </c>
      <c r="J20" s="166"/>
      <c r="K20" s="33"/>
    </row>
    <row r="21" spans="1:15" x14ac:dyDescent="0.25">
      <c r="B21" s="34">
        <f t="shared" si="2"/>
        <v>300000</v>
      </c>
      <c r="C21" s="32">
        <f t="shared" si="0"/>
        <v>349999</v>
      </c>
      <c r="D21" s="166"/>
      <c r="E21" s="150">
        <f t="shared" ref="E21:F26" si="4">E20+1000</f>
        <v>6001</v>
      </c>
      <c r="F21" s="149">
        <f t="shared" si="4"/>
        <v>7000</v>
      </c>
      <c r="G21" s="166"/>
      <c r="H21" s="150">
        <f t="shared" si="1"/>
        <v>25001</v>
      </c>
      <c r="I21" s="149">
        <f t="shared" si="3"/>
        <v>30000</v>
      </c>
      <c r="J21" s="166"/>
      <c r="K21" s="33"/>
    </row>
    <row r="22" spans="1:15" x14ac:dyDescent="0.25">
      <c r="B22" s="34">
        <f t="shared" si="2"/>
        <v>350000</v>
      </c>
      <c r="C22" s="32">
        <f t="shared" si="0"/>
        <v>399999</v>
      </c>
      <c r="D22" s="166"/>
      <c r="E22" s="150">
        <f t="shared" si="4"/>
        <v>7001</v>
      </c>
      <c r="F22" s="149">
        <f t="shared" si="4"/>
        <v>8000</v>
      </c>
      <c r="G22" s="166"/>
      <c r="H22" s="150">
        <f t="shared" si="1"/>
        <v>30001</v>
      </c>
      <c r="I22" s="149">
        <f t="shared" si="3"/>
        <v>35000</v>
      </c>
      <c r="J22" s="166"/>
      <c r="K22" s="33"/>
    </row>
    <row r="23" spans="1:15" x14ac:dyDescent="0.25">
      <c r="B23" s="34">
        <f t="shared" si="2"/>
        <v>400000</v>
      </c>
      <c r="C23" s="32">
        <f t="shared" si="0"/>
        <v>449999</v>
      </c>
      <c r="D23" s="166"/>
      <c r="E23" s="150">
        <f t="shared" si="4"/>
        <v>8001</v>
      </c>
      <c r="F23" s="149">
        <f t="shared" si="4"/>
        <v>9000</v>
      </c>
      <c r="G23" s="166"/>
      <c r="H23" s="150">
        <f t="shared" si="1"/>
        <v>35001</v>
      </c>
      <c r="I23" s="149">
        <f t="shared" si="3"/>
        <v>40000</v>
      </c>
      <c r="J23" s="166"/>
      <c r="K23" s="33"/>
    </row>
    <row r="24" spans="1:15" x14ac:dyDescent="0.25">
      <c r="B24" s="34">
        <f t="shared" si="2"/>
        <v>450000</v>
      </c>
      <c r="C24" s="32">
        <f t="shared" si="0"/>
        <v>499999</v>
      </c>
      <c r="D24" s="166"/>
      <c r="E24" s="150">
        <f>E23+1000</f>
        <v>9001</v>
      </c>
      <c r="F24" s="149">
        <f t="shared" si="4"/>
        <v>10000</v>
      </c>
      <c r="G24" s="166"/>
      <c r="H24" s="150">
        <f t="shared" si="1"/>
        <v>40001</v>
      </c>
      <c r="I24" s="149">
        <f t="shared" si="3"/>
        <v>45000</v>
      </c>
      <c r="J24" s="166"/>
      <c r="K24" s="33"/>
    </row>
    <row r="25" spans="1:15" x14ac:dyDescent="0.25">
      <c r="B25" s="34">
        <f t="shared" si="2"/>
        <v>500000</v>
      </c>
      <c r="C25" s="32">
        <f t="shared" si="0"/>
        <v>549999</v>
      </c>
      <c r="D25" s="166"/>
      <c r="E25" s="150">
        <f t="shared" ref="E25:E26" si="5">E24+1000</f>
        <v>10001</v>
      </c>
      <c r="F25" s="149">
        <f t="shared" si="4"/>
        <v>11000</v>
      </c>
      <c r="G25" s="166"/>
      <c r="H25" s="150">
        <f t="shared" si="1"/>
        <v>45001</v>
      </c>
      <c r="I25" s="149">
        <f t="shared" si="3"/>
        <v>50000</v>
      </c>
      <c r="J25" s="166"/>
      <c r="K25" s="33"/>
    </row>
    <row r="26" spans="1:15" x14ac:dyDescent="0.25">
      <c r="B26" s="34">
        <f t="shared" si="2"/>
        <v>550000</v>
      </c>
      <c r="C26" s="32">
        <f t="shared" si="0"/>
        <v>599999</v>
      </c>
      <c r="D26" s="166"/>
      <c r="E26" s="150">
        <f t="shared" si="5"/>
        <v>11001</v>
      </c>
      <c r="F26" s="149">
        <f t="shared" si="4"/>
        <v>12000</v>
      </c>
      <c r="G26" s="166"/>
      <c r="H26" s="150">
        <f t="shared" si="1"/>
        <v>50001</v>
      </c>
      <c r="I26" s="149">
        <f t="shared" si="3"/>
        <v>55000</v>
      </c>
      <c r="J26" s="166"/>
      <c r="K26" s="33"/>
    </row>
    <row r="27" spans="1:15" ht="14.25" customHeight="1" thickBot="1" x14ac:dyDescent="0.3">
      <c r="B27" s="35" t="s">
        <v>14</v>
      </c>
      <c r="C27" s="36">
        <f>C26</f>
        <v>599999</v>
      </c>
      <c r="D27" s="170"/>
      <c r="E27" s="151" t="s">
        <v>14</v>
      </c>
      <c r="F27" s="152">
        <f>F26</f>
        <v>12000</v>
      </c>
      <c r="G27" s="170"/>
      <c r="H27" s="151" t="s">
        <v>14</v>
      </c>
      <c r="I27" s="152">
        <f>I26</f>
        <v>55000</v>
      </c>
      <c r="J27" s="170"/>
      <c r="K27" s="33"/>
    </row>
    <row r="28" spans="1:15" x14ac:dyDescent="0.25">
      <c r="B28" s="22"/>
      <c r="D28" s="37"/>
      <c r="E28" s="33"/>
      <c r="F28" s="33"/>
      <c r="G28" s="33"/>
      <c r="H28" s="33"/>
      <c r="I28" s="33"/>
    </row>
    <row r="29" spans="1:15" ht="30.75" customHeight="1" thickBot="1" x14ac:dyDescent="0.3">
      <c r="A29" s="114" t="s">
        <v>15</v>
      </c>
      <c r="B29" s="203" t="s">
        <v>93</v>
      </c>
      <c r="C29" s="203"/>
      <c r="D29" s="203"/>
      <c r="E29" s="203"/>
      <c r="F29" s="203"/>
      <c r="G29" s="203"/>
      <c r="H29" s="33"/>
      <c r="I29" s="33"/>
    </row>
    <row r="30" spans="1:15" ht="15.75" customHeight="1" thickBot="1" x14ac:dyDescent="0.3">
      <c r="A30" s="115"/>
      <c r="B30" s="204" t="s">
        <v>90</v>
      </c>
      <c r="C30" s="205"/>
      <c r="D30" s="205"/>
      <c r="E30" s="205"/>
      <c r="F30" s="206"/>
      <c r="G30" s="117"/>
      <c r="H30" s="33"/>
      <c r="I30" s="33"/>
    </row>
    <row r="31" spans="1:15" ht="17.25" customHeight="1" thickBot="1" x14ac:dyDescent="0.3">
      <c r="A31" s="115"/>
      <c r="B31" s="190" t="s">
        <v>121</v>
      </c>
      <c r="C31" s="191"/>
      <c r="D31" s="191"/>
      <c r="E31" s="192"/>
      <c r="F31" s="173"/>
      <c r="G31" s="118"/>
      <c r="H31" s="33"/>
      <c r="I31" s="33"/>
    </row>
    <row r="32" spans="1:15" ht="17.25" customHeight="1" thickBot="1" x14ac:dyDescent="0.35">
      <c r="A32" s="119" t="s">
        <v>92</v>
      </c>
      <c r="B32" s="203"/>
      <c r="C32" s="203"/>
      <c r="D32" s="203"/>
      <c r="E32" s="203"/>
      <c r="F32" s="203"/>
      <c r="G32" s="203"/>
      <c r="H32" s="116"/>
      <c r="I32" s="116"/>
      <c r="J32"/>
      <c r="K32"/>
      <c r="L32"/>
      <c r="M32"/>
      <c r="N32"/>
      <c r="O32"/>
    </row>
    <row r="33" spans="1:15" ht="17.25" customHeight="1" thickBot="1" x14ac:dyDescent="0.35">
      <c r="A33" s="120"/>
      <c r="B33" s="204" t="s">
        <v>97</v>
      </c>
      <c r="C33" s="205"/>
      <c r="D33" s="205"/>
      <c r="E33" s="205"/>
      <c r="F33" s="206"/>
      <c r="G33" s="117"/>
      <c r="H33" s="116"/>
      <c r="I33" s="116"/>
      <c r="J33"/>
      <c r="K33"/>
      <c r="L33"/>
      <c r="M33"/>
      <c r="N33"/>
      <c r="O33"/>
    </row>
    <row r="34" spans="1:15" ht="17.25" customHeight="1" thickBot="1" x14ac:dyDescent="0.35">
      <c r="A34" s="120"/>
      <c r="B34" s="190" t="s">
        <v>120</v>
      </c>
      <c r="C34" s="191"/>
      <c r="D34" s="191"/>
      <c r="E34" s="192"/>
      <c r="F34" s="173"/>
      <c r="G34" s="118"/>
      <c r="H34" s="116"/>
      <c r="I34" s="116"/>
      <c r="J34"/>
      <c r="K34"/>
      <c r="L34"/>
      <c r="M34"/>
      <c r="N34"/>
      <c r="O34"/>
    </row>
    <row r="35" spans="1:15" s="107" customFormat="1" ht="56.25" customHeight="1" x14ac:dyDescent="0.3">
      <c r="A35" s="121"/>
      <c r="B35" s="227" t="s">
        <v>122</v>
      </c>
      <c r="C35" s="227"/>
      <c r="D35" s="227"/>
      <c r="E35" s="227"/>
      <c r="F35" s="227"/>
      <c r="G35" s="118"/>
      <c r="H35" s="122"/>
      <c r="I35" s="122"/>
      <c r="J35" s="123"/>
      <c r="K35" s="123"/>
      <c r="L35" s="123"/>
      <c r="M35" s="123"/>
      <c r="N35" s="123"/>
      <c r="O35" s="123"/>
    </row>
    <row r="36" spans="1:15" x14ac:dyDescent="0.25">
      <c r="B36" s="18"/>
      <c r="E36" s="33"/>
      <c r="F36" s="33"/>
      <c r="G36" s="33"/>
      <c r="H36" s="33"/>
      <c r="I36" s="33"/>
      <c r="L36" s="18"/>
      <c r="M36" s="18"/>
      <c r="N36" s="18"/>
      <c r="O36" s="33"/>
    </row>
    <row r="37" spans="1:15" ht="51.75" customHeight="1" x14ac:dyDescent="0.25">
      <c r="A37" s="25">
        <v>3</v>
      </c>
      <c r="B37" s="195" t="s">
        <v>87</v>
      </c>
      <c r="C37" s="195"/>
      <c r="D37" s="195"/>
      <c r="E37" s="195"/>
      <c r="F37" s="195"/>
      <c r="G37" s="195"/>
      <c r="H37" s="195"/>
      <c r="I37" s="195"/>
      <c r="J37" s="22"/>
      <c r="K37" s="22"/>
      <c r="L37" s="22"/>
      <c r="M37" s="22"/>
      <c r="N37" s="22"/>
      <c r="O37" s="22"/>
    </row>
    <row r="38" spans="1:15" ht="13.8" thickBot="1" x14ac:dyDescent="0.3"/>
    <row r="39" spans="1:15" ht="15.75" customHeight="1" thickBot="1" x14ac:dyDescent="0.3">
      <c r="B39" s="209" t="s">
        <v>116</v>
      </c>
      <c r="C39" s="210"/>
      <c r="D39" s="210"/>
      <c r="E39" s="210"/>
      <c r="F39" s="211"/>
    </row>
    <row r="40" spans="1:15" x14ac:dyDescent="0.25">
      <c r="B40" s="38" t="s">
        <v>19</v>
      </c>
      <c r="C40" s="29"/>
      <c r="D40" s="29"/>
      <c r="E40" s="212" t="s">
        <v>17</v>
      </c>
      <c r="F40" s="213"/>
    </row>
    <row r="41" spans="1:15" x14ac:dyDescent="0.25">
      <c r="B41" s="39" t="s">
        <v>20</v>
      </c>
      <c r="C41" s="40"/>
      <c r="D41" s="40"/>
      <c r="E41" s="214"/>
      <c r="F41" s="215"/>
    </row>
    <row r="42" spans="1:15" x14ac:dyDescent="0.25">
      <c r="B42" s="216" t="s">
        <v>21</v>
      </c>
      <c r="C42" s="217"/>
      <c r="D42" s="217"/>
      <c r="E42" s="218"/>
      <c r="F42" s="219"/>
    </row>
    <row r="43" spans="1:15" ht="13.8" thickBot="1" x14ac:dyDescent="0.3">
      <c r="B43" s="234" t="s">
        <v>22</v>
      </c>
      <c r="C43" s="235"/>
      <c r="D43" s="235"/>
      <c r="E43" s="236"/>
      <c r="F43" s="237"/>
    </row>
    <row r="44" spans="1:15" x14ac:dyDescent="0.25">
      <c r="B44" s="124" t="s">
        <v>117</v>
      </c>
      <c r="C44" s="17"/>
      <c r="D44" s="17"/>
    </row>
    <row r="46" spans="1:15" ht="45" customHeight="1" thickBot="1" x14ac:dyDescent="0.3">
      <c r="A46" s="25">
        <v>4</v>
      </c>
      <c r="B46" s="238" t="s">
        <v>134</v>
      </c>
      <c r="C46" s="195"/>
      <c r="D46" s="195"/>
      <c r="E46" s="195"/>
      <c r="F46" s="195"/>
      <c r="G46" s="195"/>
      <c r="H46" s="195"/>
      <c r="I46" s="195"/>
      <c r="J46" s="195"/>
    </row>
    <row r="47" spans="1:15" ht="13.8" thickBot="1" x14ac:dyDescent="0.3">
      <c r="B47" s="197" t="s">
        <v>23</v>
      </c>
      <c r="C47" s="198"/>
      <c r="D47" s="198"/>
      <c r="E47" s="198"/>
      <c r="F47" s="199"/>
    </row>
    <row r="48" spans="1:15" x14ac:dyDescent="0.25">
      <c r="B48" s="239" t="s">
        <v>24</v>
      </c>
      <c r="C48" s="240"/>
      <c r="D48" s="241"/>
      <c r="E48" s="207" t="s">
        <v>25</v>
      </c>
      <c r="F48" s="208"/>
    </row>
    <row r="49" spans="1:15" x14ac:dyDescent="0.25">
      <c r="B49" s="225" t="s">
        <v>26</v>
      </c>
      <c r="C49" s="226"/>
      <c r="D49" s="226"/>
      <c r="E49" s="223"/>
      <c r="F49" s="224"/>
    </row>
    <row r="50" spans="1:15" x14ac:dyDescent="0.25">
      <c r="B50" s="225" t="s">
        <v>27</v>
      </c>
      <c r="C50" s="226"/>
      <c r="D50" s="226"/>
      <c r="E50" s="223"/>
      <c r="F50" s="224"/>
    </row>
    <row r="51" spans="1:15" x14ac:dyDescent="0.25">
      <c r="B51" s="225" t="s">
        <v>28</v>
      </c>
      <c r="C51" s="226"/>
      <c r="D51" s="226"/>
      <c r="E51" s="223"/>
      <c r="F51" s="224"/>
    </row>
    <row r="52" spans="1:15" x14ac:dyDescent="0.25">
      <c r="B52" s="225" t="s">
        <v>29</v>
      </c>
      <c r="C52" s="226"/>
      <c r="D52" s="226"/>
      <c r="E52" s="223"/>
      <c r="F52" s="224"/>
    </row>
    <row r="53" spans="1:15" x14ac:dyDescent="0.25">
      <c r="B53" s="225" t="s">
        <v>30</v>
      </c>
      <c r="C53" s="226"/>
      <c r="D53" s="226"/>
      <c r="E53" s="223"/>
      <c r="F53" s="224"/>
    </row>
    <row r="54" spans="1:15" x14ac:dyDescent="0.25">
      <c r="B54" s="225" t="s">
        <v>31</v>
      </c>
      <c r="C54" s="226"/>
      <c r="D54" s="226"/>
      <c r="E54" s="223"/>
      <c r="F54" s="224"/>
    </row>
    <row r="55" spans="1:15" x14ac:dyDescent="0.25">
      <c r="B55" s="228" t="s">
        <v>45</v>
      </c>
      <c r="C55" s="229"/>
      <c r="D55" s="229"/>
      <c r="E55" s="230"/>
      <c r="F55" s="231"/>
    </row>
    <row r="56" spans="1:15" x14ac:dyDescent="0.25">
      <c r="B56" s="232"/>
      <c r="C56" s="233"/>
      <c r="D56" s="233"/>
      <c r="E56" s="223"/>
      <c r="F56" s="224"/>
    </row>
    <row r="57" spans="1:15" x14ac:dyDescent="0.25">
      <c r="B57" s="220"/>
      <c r="C57" s="221"/>
      <c r="D57" s="222"/>
      <c r="E57" s="223"/>
      <c r="F57" s="224"/>
    </row>
    <row r="58" spans="1:15" ht="13.8" thickBot="1" x14ac:dyDescent="0.3">
      <c r="B58" s="242"/>
      <c r="C58" s="243"/>
      <c r="D58" s="244"/>
      <c r="E58" s="245"/>
      <c r="F58" s="246"/>
    </row>
    <row r="59" spans="1:15" x14ac:dyDescent="0.25">
      <c r="B59" s="18"/>
      <c r="C59" s="17"/>
      <c r="D59" s="17"/>
    </row>
    <row r="60" spans="1:15" ht="48.75" customHeight="1" thickBot="1" x14ac:dyDescent="0.3">
      <c r="A60" s="25">
        <v>5</v>
      </c>
      <c r="B60" s="195" t="s">
        <v>41</v>
      </c>
      <c r="C60" s="195"/>
      <c r="D60" s="195"/>
      <c r="E60" s="195"/>
      <c r="F60" s="195"/>
      <c r="G60" s="195"/>
      <c r="H60" s="195"/>
      <c r="I60" s="195"/>
      <c r="J60" s="22"/>
      <c r="K60" s="22"/>
      <c r="L60" s="22"/>
      <c r="M60" s="22"/>
      <c r="N60" s="22"/>
      <c r="O60" s="22"/>
    </row>
    <row r="61" spans="1:15" ht="13.8" thickBot="1" x14ac:dyDescent="0.3">
      <c r="A61" s="25"/>
      <c r="B61" s="197" t="s">
        <v>32</v>
      </c>
      <c r="C61" s="198"/>
      <c r="D61" s="198"/>
      <c r="E61" s="199"/>
      <c r="F61" s="21"/>
      <c r="G61" s="21"/>
      <c r="H61" s="21"/>
      <c r="I61" s="21"/>
      <c r="J61" s="22"/>
      <c r="K61" s="22"/>
      <c r="L61" s="22"/>
      <c r="M61" s="22"/>
      <c r="N61" s="22"/>
      <c r="O61" s="22"/>
    </row>
    <row r="62" spans="1:15" ht="15" customHeight="1" x14ac:dyDescent="0.25">
      <c r="A62" s="25"/>
      <c r="B62" s="247" t="s">
        <v>118</v>
      </c>
      <c r="C62" s="248"/>
      <c r="D62" s="248"/>
      <c r="E62" s="249"/>
      <c r="F62" s="21"/>
      <c r="G62" s="21"/>
      <c r="H62" s="21"/>
      <c r="I62" s="21"/>
      <c r="J62" s="22"/>
      <c r="K62" s="22"/>
      <c r="L62" s="22"/>
      <c r="M62" s="22"/>
      <c r="N62" s="22"/>
      <c r="O62" s="22"/>
    </row>
    <row r="63" spans="1:15" x14ac:dyDescent="0.25">
      <c r="A63" s="25"/>
      <c r="B63" s="250"/>
      <c r="C63" s="195"/>
      <c r="D63" s="195"/>
      <c r="E63" s="251"/>
      <c r="F63" s="21"/>
      <c r="G63" s="21"/>
      <c r="H63" s="21"/>
      <c r="I63" s="21"/>
      <c r="J63" s="22"/>
      <c r="K63" s="22"/>
      <c r="L63" s="22"/>
      <c r="M63" s="22"/>
      <c r="N63" s="22"/>
      <c r="O63" s="22"/>
    </row>
    <row r="64" spans="1:15" x14ac:dyDescent="0.25">
      <c r="A64" s="25"/>
      <c r="B64" s="250"/>
      <c r="C64" s="195"/>
      <c r="D64" s="195"/>
      <c r="E64" s="251"/>
      <c r="F64" s="21"/>
      <c r="G64" s="21"/>
      <c r="H64" s="21"/>
      <c r="I64" s="21"/>
      <c r="J64" s="22"/>
      <c r="K64" s="22"/>
      <c r="L64" s="22"/>
      <c r="M64" s="22"/>
      <c r="N64" s="22"/>
      <c r="O64" s="22"/>
    </row>
    <row r="65" spans="1:15" ht="3" customHeight="1" x14ac:dyDescent="0.25">
      <c r="A65" s="25"/>
      <c r="B65" s="250"/>
      <c r="C65" s="195"/>
      <c r="D65" s="195"/>
      <c r="E65" s="251"/>
      <c r="F65" s="21"/>
      <c r="G65" s="21"/>
      <c r="H65" s="21"/>
      <c r="I65" s="21"/>
      <c r="J65" s="22"/>
      <c r="K65" s="22"/>
      <c r="L65" s="22"/>
      <c r="M65" s="22"/>
      <c r="N65" s="22"/>
      <c r="O65" s="22"/>
    </row>
    <row r="66" spans="1:15" ht="13.8" thickBot="1" x14ac:dyDescent="0.3">
      <c r="A66" s="25"/>
      <c r="B66" s="44"/>
      <c r="C66" s="45"/>
      <c r="D66" s="46" t="s">
        <v>33</v>
      </c>
      <c r="E66" s="174"/>
      <c r="F66" s="21"/>
      <c r="G66" s="21"/>
      <c r="H66" s="21"/>
      <c r="I66" s="21"/>
      <c r="J66" s="22"/>
      <c r="K66" s="22"/>
      <c r="L66" s="22"/>
      <c r="M66" s="22"/>
      <c r="N66" s="22"/>
      <c r="O66" s="22"/>
    </row>
    <row r="67" spans="1:15" x14ac:dyDescent="0.25">
      <c r="C67" s="17"/>
      <c r="D67" s="17"/>
    </row>
    <row r="68" spans="1:15" x14ac:dyDescent="0.25">
      <c r="B68" s="125" t="s">
        <v>119</v>
      </c>
    </row>
    <row r="69" spans="1:15" x14ac:dyDescent="0.25">
      <c r="B69" s="22"/>
      <c r="D69" s="17"/>
    </row>
    <row r="70" spans="1:15" x14ac:dyDescent="0.25">
      <c r="C70" s="22"/>
    </row>
    <row r="71" spans="1:15" x14ac:dyDescent="0.25">
      <c r="C71" s="22"/>
    </row>
    <row r="72" spans="1:15" x14ac:dyDescent="0.25">
      <c r="C72" s="22"/>
    </row>
    <row r="73" spans="1:15" x14ac:dyDescent="0.25">
      <c r="C73" s="22"/>
    </row>
    <row r="74" spans="1:15" x14ac:dyDescent="0.25">
      <c r="C74" s="22"/>
    </row>
    <row r="75" spans="1:15" x14ac:dyDescent="0.25">
      <c r="C75" s="22"/>
    </row>
    <row r="76" spans="1:15" x14ac:dyDescent="0.25">
      <c r="C76" s="22"/>
    </row>
    <row r="77" spans="1:15" x14ac:dyDescent="0.25">
      <c r="C77" s="22"/>
    </row>
  </sheetData>
  <sheetProtection algorithmName="SHA-512" hashValue="yieDwne+Ro4nGxBCdNLEUvybDmDSxY+zNhYYhHybdarJ9Om6sBEDV2EToMITnRLVGqRaCaFOU+b0dGjUsujK5A==" saltValue="naJsMLkSljTFBKRurVaDGw==" spinCount="100000" sheet="1" objects="1" scenarios="1"/>
  <mergeCells count="50">
    <mergeCell ref="B58:D58"/>
    <mergeCell ref="E58:F58"/>
    <mergeCell ref="B60:I60"/>
    <mergeCell ref="B61:E61"/>
    <mergeCell ref="B62:E65"/>
    <mergeCell ref="B35:F35"/>
    <mergeCell ref="B55:D55"/>
    <mergeCell ref="E55:F55"/>
    <mergeCell ref="B56:D56"/>
    <mergeCell ref="E56:F56"/>
    <mergeCell ref="B49:D49"/>
    <mergeCell ref="E49:F49"/>
    <mergeCell ref="B50:D50"/>
    <mergeCell ref="E50:F50"/>
    <mergeCell ref="B51:D51"/>
    <mergeCell ref="E51:F51"/>
    <mergeCell ref="B43:D43"/>
    <mergeCell ref="E43:F43"/>
    <mergeCell ref="B46:J46"/>
    <mergeCell ref="B47:F47"/>
    <mergeCell ref="B48:D48"/>
    <mergeCell ref="B57:D57"/>
    <mergeCell ref="E57:F57"/>
    <mergeCell ref="B52:D52"/>
    <mergeCell ref="E52:F52"/>
    <mergeCell ref="B53:D53"/>
    <mergeCell ref="E53:F53"/>
    <mergeCell ref="B54:D54"/>
    <mergeCell ref="E54:F54"/>
    <mergeCell ref="E48:F48"/>
    <mergeCell ref="B37:I37"/>
    <mergeCell ref="B39:F39"/>
    <mergeCell ref="E40:F40"/>
    <mergeCell ref="E41:F41"/>
    <mergeCell ref="B42:D42"/>
    <mergeCell ref="E42:F42"/>
    <mergeCell ref="B34:E34"/>
    <mergeCell ref="B5:J5"/>
    <mergeCell ref="B9:J9"/>
    <mergeCell ref="B11:I11"/>
    <mergeCell ref="B12:E12"/>
    <mergeCell ref="B13:J13"/>
    <mergeCell ref="B14:D14"/>
    <mergeCell ref="E14:G14"/>
    <mergeCell ref="H14:J14"/>
    <mergeCell ref="B29:G29"/>
    <mergeCell ref="B30:F30"/>
    <mergeCell ref="B31:E31"/>
    <mergeCell ref="B32:G32"/>
    <mergeCell ref="B33:F3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topLeftCell="A36" workbookViewId="0"/>
  </sheetViews>
  <sheetFormatPr defaultColWidth="9.109375" defaultRowHeight="13.2" x14ac:dyDescent="0.25"/>
  <cols>
    <col min="1" max="1" width="2.109375" style="18" customWidth="1"/>
    <col min="2" max="2" width="12.33203125" style="17" customWidth="1"/>
    <col min="3" max="4" width="12.33203125" style="18" customWidth="1"/>
    <col min="5" max="5" width="14.44140625" style="17" customWidth="1"/>
    <col min="6" max="6" width="16.88671875" style="17" customWidth="1"/>
    <col min="7" max="7" width="19.6640625" style="17" customWidth="1"/>
    <col min="8" max="9" width="11.33203125" style="17" customWidth="1"/>
    <col min="10" max="10" width="19.6640625" style="17" customWidth="1"/>
    <col min="11" max="11" width="13.33203125" style="17" customWidth="1"/>
    <col min="12" max="12" width="9.109375" style="17"/>
    <col min="13" max="13" width="12.5546875" style="17" customWidth="1"/>
    <col min="14" max="14" width="25.88671875" style="17" customWidth="1"/>
    <col min="15" max="15" width="18.6640625" style="17" customWidth="1"/>
    <col min="16" max="16" width="14.109375" style="17" customWidth="1"/>
    <col min="17" max="16384" width="9.109375" style="17"/>
  </cols>
  <sheetData>
    <row r="1" spans="1:11" x14ac:dyDescent="0.25">
      <c r="A1" s="16" t="str">
        <f>Instructions!A1</f>
        <v>State of Indiana, RFP 19-088</v>
      </c>
    </row>
    <row r="2" spans="1:11" x14ac:dyDescent="0.25">
      <c r="A2" s="19" t="str">
        <f>Instructions!A2</f>
        <v>Attachment C - Cost Proposal</v>
      </c>
    </row>
    <row r="3" spans="1:11" x14ac:dyDescent="0.25">
      <c r="A3" s="19" t="s">
        <v>109</v>
      </c>
    </row>
    <row r="5" spans="1:11" s="11" customFormat="1" ht="28.5" customHeight="1" x14ac:dyDescent="0.25">
      <c r="A5" s="20"/>
      <c r="B5" s="193" t="s">
        <v>88</v>
      </c>
      <c r="C5" s="193"/>
      <c r="D5" s="193"/>
      <c r="E5" s="193"/>
      <c r="F5" s="193"/>
      <c r="G5" s="193"/>
      <c r="H5" s="193"/>
      <c r="I5" s="193"/>
      <c r="J5" s="193"/>
      <c r="K5" s="14"/>
    </row>
    <row r="6" spans="1:11" ht="16.5" customHeight="1" x14ac:dyDescent="0.25">
      <c r="A6" s="21"/>
      <c r="B6" s="21"/>
      <c r="C6" s="21"/>
      <c r="D6" s="21"/>
      <c r="E6" s="21"/>
      <c r="F6" s="21"/>
      <c r="G6" s="21"/>
      <c r="H6" s="21"/>
      <c r="I6" s="21"/>
      <c r="J6" s="21"/>
    </row>
    <row r="7" spans="1:11" x14ac:dyDescent="0.25">
      <c r="A7" s="22"/>
      <c r="B7" s="22" t="s">
        <v>46</v>
      </c>
    </row>
    <row r="9" spans="1:11" x14ac:dyDescent="0.25">
      <c r="A9" s="23"/>
      <c r="B9" s="194" t="s">
        <v>34</v>
      </c>
      <c r="C9" s="194"/>
      <c r="D9" s="194"/>
      <c r="E9" s="194"/>
      <c r="F9" s="194"/>
      <c r="G9" s="194"/>
      <c r="H9" s="194"/>
      <c r="I9" s="194"/>
      <c r="J9" s="194"/>
    </row>
    <row r="10" spans="1:11" x14ac:dyDescent="0.25">
      <c r="A10" s="23"/>
      <c r="B10" s="24"/>
      <c r="C10" s="24"/>
      <c r="D10" s="24"/>
      <c r="E10" s="24"/>
      <c r="F10" s="24"/>
      <c r="G10" s="24"/>
      <c r="H10" s="24"/>
      <c r="I10" s="24"/>
      <c r="J10" s="24"/>
    </row>
    <row r="11" spans="1:11" ht="32.25" customHeight="1" x14ac:dyDescent="0.25">
      <c r="A11" s="25" t="s">
        <v>6</v>
      </c>
      <c r="B11" s="195" t="s">
        <v>38</v>
      </c>
      <c r="C11" s="195"/>
      <c r="D11" s="195"/>
      <c r="E11" s="195"/>
      <c r="F11" s="195"/>
      <c r="G11" s="195"/>
      <c r="H11" s="195"/>
      <c r="I11" s="195"/>
    </row>
    <row r="12" spans="1:11" ht="13.8" thickBot="1" x14ac:dyDescent="0.3">
      <c r="B12" s="196"/>
      <c r="C12" s="196"/>
      <c r="D12" s="196"/>
      <c r="E12" s="196"/>
      <c r="F12" s="18"/>
      <c r="G12" s="18"/>
      <c r="H12" s="18"/>
      <c r="I12" s="18"/>
    </row>
    <row r="13" spans="1:11" ht="13.8" thickBot="1" x14ac:dyDescent="0.3">
      <c r="A13" s="26"/>
      <c r="B13" s="197" t="s">
        <v>98</v>
      </c>
      <c r="C13" s="198"/>
      <c r="D13" s="198"/>
      <c r="E13" s="198"/>
      <c r="F13" s="198"/>
      <c r="G13" s="198"/>
      <c r="H13" s="198"/>
      <c r="I13" s="198"/>
      <c r="J13" s="199"/>
    </row>
    <row r="14" spans="1:11" ht="13.8" thickBot="1" x14ac:dyDescent="0.3">
      <c r="A14" s="26"/>
      <c r="B14" s="200" t="s">
        <v>8</v>
      </c>
      <c r="C14" s="201"/>
      <c r="D14" s="202"/>
      <c r="E14" s="200" t="s">
        <v>9</v>
      </c>
      <c r="F14" s="201"/>
      <c r="G14" s="202"/>
      <c r="H14" s="200" t="s">
        <v>10</v>
      </c>
      <c r="I14" s="201"/>
      <c r="J14" s="202"/>
      <c r="K14" s="27"/>
    </row>
    <row r="15" spans="1:11" x14ac:dyDescent="0.25">
      <c r="B15" s="28" t="s">
        <v>11</v>
      </c>
      <c r="C15" s="29" t="s">
        <v>12</v>
      </c>
      <c r="D15" s="30" t="s">
        <v>13</v>
      </c>
      <c r="E15" s="28" t="s">
        <v>11</v>
      </c>
      <c r="F15" s="29" t="s">
        <v>12</v>
      </c>
      <c r="G15" s="30" t="s">
        <v>13</v>
      </c>
      <c r="H15" s="28" t="s">
        <v>11</v>
      </c>
      <c r="I15" s="29" t="s">
        <v>12</v>
      </c>
      <c r="J15" s="30" t="s">
        <v>13</v>
      </c>
      <c r="K15" s="18"/>
    </row>
    <row r="16" spans="1:11" x14ac:dyDescent="0.25">
      <c r="B16" s="31">
        <v>0</v>
      </c>
      <c r="C16" s="32">
        <v>99999</v>
      </c>
      <c r="D16" s="166"/>
      <c r="E16" s="148">
        <v>0</v>
      </c>
      <c r="F16" s="149">
        <v>2000</v>
      </c>
      <c r="G16" s="166"/>
      <c r="H16" s="148">
        <v>0</v>
      </c>
      <c r="I16" s="149">
        <v>5000</v>
      </c>
      <c r="J16" s="166"/>
      <c r="K16" s="33"/>
    </row>
    <row r="17" spans="1:15" x14ac:dyDescent="0.25">
      <c r="B17" s="34">
        <v>100000</v>
      </c>
      <c r="C17" s="32">
        <v>149999</v>
      </c>
      <c r="D17" s="166"/>
      <c r="E17" s="150">
        <v>2001</v>
      </c>
      <c r="F17" s="149">
        <v>3000</v>
      </c>
      <c r="G17" s="166"/>
      <c r="H17" s="150">
        <f>I16+1</f>
        <v>5001</v>
      </c>
      <c r="I17" s="149">
        <f>I16+5000</f>
        <v>10000</v>
      </c>
      <c r="J17" s="166"/>
      <c r="K17" s="33"/>
    </row>
    <row r="18" spans="1:15" x14ac:dyDescent="0.25">
      <c r="B18" s="34">
        <f>B17+50000</f>
        <v>150000</v>
      </c>
      <c r="C18" s="32">
        <f t="shared" ref="C18:C26" si="0">B18+49999</f>
        <v>199999</v>
      </c>
      <c r="D18" s="166"/>
      <c r="E18" s="150">
        <v>3001</v>
      </c>
      <c r="F18" s="149">
        <v>4000</v>
      </c>
      <c r="G18" s="166"/>
      <c r="H18" s="150">
        <f t="shared" ref="H18:H26" si="1">I17+1</f>
        <v>10001</v>
      </c>
      <c r="I18" s="149">
        <f>I17+5000</f>
        <v>15000</v>
      </c>
      <c r="J18" s="166"/>
      <c r="K18" s="33"/>
    </row>
    <row r="19" spans="1:15" x14ac:dyDescent="0.25">
      <c r="B19" s="34">
        <f t="shared" ref="B19:B26" si="2">B18+50000</f>
        <v>200000</v>
      </c>
      <c r="C19" s="32">
        <f t="shared" si="0"/>
        <v>249999</v>
      </c>
      <c r="D19" s="166"/>
      <c r="E19" s="150">
        <v>4001</v>
      </c>
      <c r="F19" s="149">
        <v>5000</v>
      </c>
      <c r="G19" s="166"/>
      <c r="H19" s="150">
        <f t="shared" si="1"/>
        <v>15001</v>
      </c>
      <c r="I19" s="149">
        <f t="shared" ref="I19:I26" si="3">I18+5000</f>
        <v>20000</v>
      </c>
      <c r="J19" s="166"/>
      <c r="K19" s="33"/>
    </row>
    <row r="20" spans="1:15" x14ac:dyDescent="0.25">
      <c r="B20" s="34">
        <f t="shared" si="2"/>
        <v>250000</v>
      </c>
      <c r="C20" s="32">
        <f t="shared" si="0"/>
        <v>299999</v>
      </c>
      <c r="D20" s="166"/>
      <c r="E20" s="150">
        <f>E19+1000</f>
        <v>5001</v>
      </c>
      <c r="F20" s="149">
        <f>F19+1000</f>
        <v>6000</v>
      </c>
      <c r="G20" s="166"/>
      <c r="H20" s="150">
        <f t="shared" si="1"/>
        <v>20001</v>
      </c>
      <c r="I20" s="149">
        <f t="shared" si="3"/>
        <v>25000</v>
      </c>
      <c r="J20" s="166"/>
      <c r="K20" s="33"/>
    </row>
    <row r="21" spans="1:15" x14ac:dyDescent="0.25">
      <c r="B21" s="34">
        <f t="shared" si="2"/>
        <v>300000</v>
      </c>
      <c r="C21" s="32">
        <f t="shared" si="0"/>
        <v>349999</v>
      </c>
      <c r="D21" s="166"/>
      <c r="E21" s="150">
        <f t="shared" ref="E21:F26" si="4">E20+1000</f>
        <v>6001</v>
      </c>
      <c r="F21" s="149">
        <f t="shared" si="4"/>
        <v>7000</v>
      </c>
      <c r="G21" s="166"/>
      <c r="H21" s="150">
        <f t="shared" si="1"/>
        <v>25001</v>
      </c>
      <c r="I21" s="149">
        <f t="shared" si="3"/>
        <v>30000</v>
      </c>
      <c r="J21" s="166"/>
      <c r="K21" s="33"/>
    </row>
    <row r="22" spans="1:15" x14ac:dyDescent="0.25">
      <c r="B22" s="34">
        <f t="shared" si="2"/>
        <v>350000</v>
      </c>
      <c r="C22" s="32">
        <f t="shared" si="0"/>
        <v>399999</v>
      </c>
      <c r="D22" s="166"/>
      <c r="E22" s="150">
        <f t="shared" si="4"/>
        <v>7001</v>
      </c>
      <c r="F22" s="149">
        <f t="shared" si="4"/>
        <v>8000</v>
      </c>
      <c r="G22" s="166"/>
      <c r="H22" s="150">
        <f t="shared" si="1"/>
        <v>30001</v>
      </c>
      <c r="I22" s="149">
        <f t="shared" si="3"/>
        <v>35000</v>
      </c>
      <c r="J22" s="166"/>
      <c r="K22" s="33"/>
    </row>
    <row r="23" spans="1:15" x14ac:dyDescent="0.25">
      <c r="B23" s="34">
        <f t="shared" si="2"/>
        <v>400000</v>
      </c>
      <c r="C23" s="32">
        <f t="shared" si="0"/>
        <v>449999</v>
      </c>
      <c r="D23" s="166"/>
      <c r="E23" s="150">
        <f t="shared" si="4"/>
        <v>8001</v>
      </c>
      <c r="F23" s="149">
        <f t="shared" si="4"/>
        <v>9000</v>
      </c>
      <c r="G23" s="166"/>
      <c r="H23" s="150">
        <f t="shared" si="1"/>
        <v>35001</v>
      </c>
      <c r="I23" s="149">
        <f t="shared" si="3"/>
        <v>40000</v>
      </c>
      <c r="J23" s="166"/>
      <c r="K23" s="33"/>
    </row>
    <row r="24" spans="1:15" x14ac:dyDescent="0.25">
      <c r="B24" s="34">
        <f t="shared" si="2"/>
        <v>450000</v>
      </c>
      <c r="C24" s="32">
        <f t="shared" si="0"/>
        <v>499999</v>
      </c>
      <c r="D24" s="166"/>
      <c r="E24" s="150">
        <f>E23+1000</f>
        <v>9001</v>
      </c>
      <c r="F24" s="149">
        <f t="shared" si="4"/>
        <v>10000</v>
      </c>
      <c r="G24" s="166"/>
      <c r="H24" s="150">
        <f t="shared" si="1"/>
        <v>40001</v>
      </c>
      <c r="I24" s="149">
        <f t="shared" si="3"/>
        <v>45000</v>
      </c>
      <c r="J24" s="166"/>
      <c r="K24" s="33"/>
    </row>
    <row r="25" spans="1:15" x14ac:dyDescent="0.25">
      <c r="B25" s="34">
        <f t="shared" si="2"/>
        <v>500000</v>
      </c>
      <c r="C25" s="32">
        <f t="shared" si="0"/>
        <v>549999</v>
      </c>
      <c r="D25" s="166"/>
      <c r="E25" s="150">
        <f t="shared" ref="E25:E26" si="5">E24+1000</f>
        <v>10001</v>
      </c>
      <c r="F25" s="149">
        <f t="shared" si="4"/>
        <v>11000</v>
      </c>
      <c r="G25" s="166"/>
      <c r="H25" s="150">
        <f t="shared" si="1"/>
        <v>45001</v>
      </c>
      <c r="I25" s="149">
        <f t="shared" si="3"/>
        <v>50000</v>
      </c>
      <c r="J25" s="166"/>
      <c r="K25" s="33"/>
    </row>
    <row r="26" spans="1:15" x14ac:dyDescent="0.25">
      <c r="B26" s="34">
        <f t="shared" si="2"/>
        <v>550000</v>
      </c>
      <c r="C26" s="32">
        <f t="shared" si="0"/>
        <v>599999</v>
      </c>
      <c r="D26" s="166"/>
      <c r="E26" s="150">
        <f t="shared" si="5"/>
        <v>11001</v>
      </c>
      <c r="F26" s="149">
        <f t="shared" si="4"/>
        <v>12000</v>
      </c>
      <c r="G26" s="166"/>
      <c r="H26" s="150">
        <f t="shared" si="1"/>
        <v>50001</v>
      </c>
      <c r="I26" s="149">
        <f t="shared" si="3"/>
        <v>55000</v>
      </c>
      <c r="J26" s="166"/>
      <c r="K26" s="33"/>
    </row>
    <row r="27" spans="1:15" ht="14.25" customHeight="1" thickBot="1" x14ac:dyDescent="0.3">
      <c r="B27" s="35" t="s">
        <v>14</v>
      </c>
      <c r="C27" s="36">
        <f>C26</f>
        <v>599999</v>
      </c>
      <c r="D27" s="170"/>
      <c r="E27" s="151" t="s">
        <v>14</v>
      </c>
      <c r="F27" s="152">
        <f>F26</f>
        <v>12000</v>
      </c>
      <c r="G27" s="170"/>
      <c r="H27" s="151" t="s">
        <v>14</v>
      </c>
      <c r="I27" s="152">
        <f>I26</f>
        <v>55000</v>
      </c>
      <c r="J27" s="170"/>
      <c r="K27" s="33"/>
    </row>
    <row r="28" spans="1:15" x14ac:dyDescent="0.25">
      <c r="B28" s="22"/>
      <c r="D28" s="37"/>
      <c r="E28" s="33"/>
      <c r="F28" s="33"/>
      <c r="G28" s="33"/>
      <c r="H28" s="33"/>
      <c r="I28" s="33"/>
    </row>
    <row r="29" spans="1:15" ht="30.75" customHeight="1" thickBot="1" x14ac:dyDescent="0.3">
      <c r="A29" s="114" t="s">
        <v>15</v>
      </c>
      <c r="B29" s="203" t="s">
        <v>93</v>
      </c>
      <c r="C29" s="203"/>
      <c r="D29" s="203"/>
      <c r="E29" s="203"/>
      <c r="F29" s="203"/>
      <c r="G29" s="203"/>
      <c r="H29" s="33"/>
      <c r="I29" s="33"/>
    </row>
    <row r="30" spans="1:15" ht="15.75" customHeight="1" thickBot="1" x14ac:dyDescent="0.3">
      <c r="A30" s="115"/>
      <c r="B30" s="204" t="s">
        <v>90</v>
      </c>
      <c r="C30" s="205"/>
      <c r="D30" s="205"/>
      <c r="E30" s="205"/>
      <c r="F30" s="206"/>
      <c r="G30" s="117"/>
      <c r="H30" s="33"/>
      <c r="I30" s="33"/>
    </row>
    <row r="31" spans="1:15" ht="17.25" customHeight="1" thickBot="1" x14ac:dyDescent="0.3">
      <c r="A31" s="115"/>
      <c r="B31" s="190" t="s">
        <v>121</v>
      </c>
      <c r="C31" s="191"/>
      <c r="D31" s="191"/>
      <c r="E31" s="192"/>
      <c r="F31" s="173"/>
      <c r="G31" s="118"/>
      <c r="H31" s="33"/>
      <c r="I31" s="33"/>
    </row>
    <row r="32" spans="1:15" ht="17.25" customHeight="1" thickBot="1" x14ac:dyDescent="0.35">
      <c r="A32" s="119" t="s">
        <v>92</v>
      </c>
      <c r="B32" s="203"/>
      <c r="C32" s="203"/>
      <c r="D32" s="203"/>
      <c r="E32" s="203"/>
      <c r="F32" s="203"/>
      <c r="G32" s="203"/>
      <c r="H32" s="116"/>
      <c r="I32" s="116"/>
      <c r="J32"/>
      <c r="K32"/>
      <c r="L32"/>
      <c r="M32"/>
      <c r="N32"/>
      <c r="O32"/>
    </row>
    <row r="33" spans="1:15" ht="17.25" customHeight="1" thickBot="1" x14ac:dyDescent="0.35">
      <c r="A33" s="120"/>
      <c r="B33" s="204" t="s">
        <v>97</v>
      </c>
      <c r="C33" s="205"/>
      <c r="D33" s="205"/>
      <c r="E33" s="205"/>
      <c r="F33" s="206"/>
      <c r="G33" s="117"/>
      <c r="H33" s="116"/>
      <c r="I33" s="116"/>
      <c r="J33"/>
      <c r="K33"/>
      <c r="L33"/>
      <c r="M33"/>
      <c r="N33"/>
      <c r="O33"/>
    </row>
    <row r="34" spans="1:15" ht="17.25" customHeight="1" thickBot="1" x14ac:dyDescent="0.35">
      <c r="A34" s="120"/>
      <c r="B34" s="190" t="s">
        <v>120</v>
      </c>
      <c r="C34" s="191"/>
      <c r="D34" s="191"/>
      <c r="E34" s="192"/>
      <c r="F34" s="173"/>
      <c r="G34" s="118"/>
      <c r="H34" s="116"/>
      <c r="I34" s="116"/>
      <c r="J34"/>
      <c r="K34"/>
      <c r="L34"/>
      <c r="M34"/>
      <c r="N34"/>
      <c r="O34"/>
    </row>
    <row r="35" spans="1:15" ht="60" customHeight="1" x14ac:dyDescent="0.25">
      <c r="B35" s="227" t="s">
        <v>122</v>
      </c>
      <c r="C35" s="227"/>
      <c r="D35" s="227"/>
      <c r="E35" s="227"/>
      <c r="F35" s="227"/>
    </row>
    <row r="36" spans="1:15" x14ac:dyDescent="0.25">
      <c r="B36" s="18"/>
      <c r="E36" s="33"/>
      <c r="F36" s="33"/>
      <c r="G36" s="33"/>
      <c r="H36" s="33"/>
      <c r="I36" s="33"/>
      <c r="L36" s="18"/>
      <c r="M36" s="18"/>
      <c r="N36" s="18"/>
      <c r="O36" s="33"/>
    </row>
    <row r="37" spans="1:15" ht="51.75" customHeight="1" x14ac:dyDescent="0.25">
      <c r="A37" s="25">
        <v>3</v>
      </c>
      <c r="B37" s="195" t="s">
        <v>87</v>
      </c>
      <c r="C37" s="195"/>
      <c r="D37" s="195"/>
      <c r="E37" s="195"/>
      <c r="F37" s="195"/>
      <c r="G37" s="195"/>
      <c r="H37" s="195"/>
      <c r="I37" s="195"/>
      <c r="J37" s="22"/>
      <c r="K37" s="22"/>
      <c r="L37" s="22"/>
      <c r="M37" s="22"/>
      <c r="N37" s="22"/>
      <c r="O37" s="22"/>
    </row>
    <row r="38" spans="1:15" ht="13.8" thickBot="1" x14ac:dyDescent="0.3"/>
    <row r="39" spans="1:15" ht="15.75" customHeight="1" thickBot="1" x14ac:dyDescent="0.3">
      <c r="B39" s="209" t="s">
        <v>116</v>
      </c>
      <c r="C39" s="210"/>
      <c r="D39" s="210"/>
      <c r="E39" s="210"/>
      <c r="F39" s="211"/>
    </row>
    <row r="40" spans="1:15" x14ac:dyDescent="0.25">
      <c r="B40" s="38" t="s">
        <v>19</v>
      </c>
      <c r="C40" s="29"/>
      <c r="D40" s="29"/>
      <c r="E40" s="212" t="s">
        <v>17</v>
      </c>
      <c r="F40" s="213"/>
    </row>
    <row r="41" spans="1:15" x14ac:dyDescent="0.25">
      <c r="B41" s="39" t="s">
        <v>20</v>
      </c>
      <c r="C41" s="40"/>
      <c r="D41" s="40"/>
      <c r="E41" s="214"/>
      <c r="F41" s="215"/>
    </row>
    <row r="42" spans="1:15" x14ac:dyDescent="0.25">
      <c r="B42" s="216" t="s">
        <v>21</v>
      </c>
      <c r="C42" s="217"/>
      <c r="D42" s="217"/>
      <c r="E42" s="218"/>
      <c r="F42" s="219"/>
    </row>
    <row r="43" spans="1:15" ht="13.8" thickBot="1" x14ac:dyDescent="0.3">
      <c r="B43" s="234" t="s">
        <v>22</v>
      </c>
      <c r="C43" s="235"/>
      <c r="D43" s="235"/>
      <c r="E43" s="236"/>
      <c r="F43" s="237"/>
    </row>
    <row r="44" spans="1:15" x14ac:dyDescent="0.25">
      <c r="B44" s="124" t="s">
        <v>117</v>
      </c>
      <c r="C44" s="17"/>
      <c r="D44" s="17"/>
    </row>
    <row r="46" spans="1:15" ht="61.5" customHeight="1" thickBot="1" x14ac:dyDescent="0.3">
      <c r="A46" s="25">
        <v>4</v>
      </c>
      <c r="B46" s="195" t="s">
        <v>40</v>
      </c>
      <c r="C46" s="195"/>
      <c r="D46" s="195"/>
      <c r="E46" s="195"/>
      <c r="F46" s="195"/>
      <c r="G46" s="195"/>
      <c r="H46" s="195"/>
      <c r="I46" s="195"/>
      <c r="J46" s="195"/>
    </row>
    <row r="47" spans="1:15" ht="13.8" thickBot="1" x14ac:dyDescent="0.3">
      <c r="B47" s="197" t="s">
        <v>23</v>
      </c>
      <c r="C47" s="198"/>
      <c r="D47" s="198"/>
      <c r="E47" s="198"/>
      <c r="F47" s="199"/>
    </row>
    <row r="48" spans="1:15" x14ac:dyDescent="0.25">
      <c r="B48" s="239" t="s">
        <v>24</v>
      </c>
      <c r="C48" s="240"/>
      <c r="D48" s="241"/>
      <c r="E48" s="207" t="s">
        <v>25</v>
      </c>
      <c r="F48" s="208"/>
    </row>
    <row r="49" spans="1:15" x14ac:dyDescent="0.25">
      <c r="B49" s="225" t="s">
        <v>26</v>
      </c>
      <c r="C49" s="226"/>
      <c r="D49" s="226"/>
      <c r="E49" s="223"/>
      <c r="F49" s="224"/>
    </row>
    <row r="50" spans="1:15" x14ac:dyDescent="0.25">
      <c r="B50" s="225" t="s">
        <v>27</v>
      </c>
      <c r="C50" s="226"/>
      <c r="D50" s="226"/>
      <c r="E50" s="223"/>
      <c r="F50" s="224"/>
    </row>
    <row r="51" spans="1:15" x14ac:dyDescent="0.25">
      <c r="B51" s="225" t="s">
        <v>28</v>
      </c>
      <c r="C51" s="226"/>
      <c r="D51" s="226"/>
      <c r="E51" s="223"/>
      <c r="F51" s="224"/>
    </row>
    <row r="52" spans="1:15" x14ac:dyDescent="0.25">
      <c r="B52" s="225" t="s">
        <v>29</v>
      </c>
      <c r="C52" s="226"/>
      <c r="D52" s="226"/>
      <c r="E52" s="223"/>
      <c r="F52" s="224"/>
    </row>
    <row r="53" spans="1:15" x14ac:dyDescent="0.25">
      <c r="B53" s="225" t="s">
        <v>30</v>
      </c>
      <c r="C53" s="226"/>
      <c r="D53" s="226"/>
      <c r="E53" s="223"/>
      <c r="F53" s="224"/>
    </row>
    <row r="54" spans="1:15" x14ac:dyDescent="0.25">
      <c r="B54" s="225" t="s">
        <v>31</v>
      </c>
      <c r="C54" s="226"/>
      <c r="D54" s="226"/>
      <c r="E54" s="223"/>
      <c r="F54" s="224"/>
    </row>
    <row r="55" spans="1:15" x14ac:dyDescent="0.25">
      <c r="B55" s="228" t="s">
        <v>45</v>
      </c>
      <c r="C55" s="229"/>
      <c r="D55" s="229"/>
      <c r="E55" s="230"/>
      <c r="F55" s="231"/>
    </row>
    <row r="56" spans="1:15" x14ac:dyDescent="0.25">
      <c r="B56" s="232"/>
      <c r="C56" s="233"/>
      <c r="D56" s="233"/>
      <c r="E56" s="223"/>
      <c r="F56" s="224"/>
    </row>
    <row r="57" spans="1:15" x14ac:dyDescent="0.25">
      <c r="B57" s="220"/>
      <c r="C57" s="221"/>
      <c r="D57" s="222"/>
      <c r="E57" s="223"/>
      <c r="F57" s="224"/>
    </row>
    <row r="58" spans="1:15" ht="13.8" thickBot="1" x14ac:dyDescent="0.3">
      <c r="B58" s="242"/>
      <c r="C58" s="243"/>
      <c r="D58" s="244"/>
      <c r="E58" s="245"/>
      <c r="F58" s="246"/>
    </row>
    <row r="59" spans="1:15" x14ac:dyDescent="0.25">
      <c r="B59" s="18"/>
      <c r="C59" s="17"/>
      <c r="D59" s="17"/>
    </row>
    <row r="60" spans="1:15" ht="48.75" customHeight="1" thickBot="1" x14ac:dyDescent="0.3">
      <c r="A60" s="25">
        <v>5</v>
      </c>
      <c r="B60" s="195" t="s">
        <v>41</v>
      </c>
      <c r="C60" s="195"/>
      <c r="D60" s="195"/>
      <c r="E60" s="195"/>
      <c r="F60" s="195"/>
      <c r="G60" s="195"/>
      <c r="H60" s="195"/>
      <c r="I60" s="195"/>
      <c r="J60" s="22"/>
      <c r="K60" s="22"/>
      <c r="L60" s="22"/>
      <c r="M60" s="22"/>
      <c r="N60" s="22"/>
      <c r="O60" s="22"/>
    </row>
    <row r="61" spans="1:15" ht="13.8" thickBot="1" x14ac:dyDescent="0.3">
      <c r="A61" s="25"/>
      <c r="B61" s="197" t="s">
        <v>32</v>
      </c>
      <c r="C61" s="198"/>
      <c r="D61" s="198"/>
      <c r="E61" s="199"/>
      <c r="F61" s="21"/>
      <c r="G61" s="21"/>
      <c r="H61" s="21"/>
      <c r="I61" s="21"/>
      <c r="J61" s="22"/>
      <c r="K61" s="22"/>
      <c r="L61" s="22"/>
      <c r="M61" s="22"/>
      <c r="N61" s="22"/>
      <c r="O61" s="22"/>
    </row>
    <row r="62" spans="1:15" ht="15" customHeight="1" x14ac:dyDescent="0.25">
      <c r="A62" s="25"/>
      <c r="B62" s="247" t="s">
        <v>118</v>
      </c>
      <c r="C62" s="248"/>
      <c r="D62" s="248"/>
      <c r="E62" s="249"/>
      <c r="F62" s="21"/>
      <c r="G62" s="21"/>
      <c r="H62" s="21"/>
      <c r="I62" s="21"/>
      <c r="J62" s="22"/>
      <c r="K62" s="22"/>
      <c r="L62" s="22"/>
      <c r="M62" s="22"/>
      <c r="N62" s="22"/>
      <c r="O62" s="22"/>
    </row>
    <row r="63" spans="1:15" x14ac:dyDescent="0.25">
      <c r="A63" s="25"/>
      <c r="B63" s="250"/>
      <c r="C63" s="195"/>
      <c r="D63" s="195"/>
      <c r="E63" s="251"/>
      <c r="F63" s="21"/>
      <c r="G63" s="21"/>
      <c r="H63" s="21"/>
      <c r="I63" s="21"/>
      <c r="J63" s="22"/>
      <c r="K63" s="22"/>
      <c r="L63" s="22"/>
      <c r="M63" s="22"/>
      <c r="N63" s="22"/>
      <c r="O63" s="22"/>
    </row>
    <row r="64" spans="1:15" x14ac:dyDescent="0.25">
      <c r="A64" s="25"/>
      <c r="B64" s="250"/>
      <c r="C64" s="195"/>
      <c r="D64" s="195"/>
      <c r="E64" s="251"/>
      <c r="F64" s="21"/>
      <c r="G64" s="21"/>
      <c r="H64" s="21"/>
      <c r="I64" s="21"/>
      <c r="J64" s="22"/>
      <c r="K64" s="22"/>
      <c r="L64" s="22"/>
      <c r="M64" s="22"/>
      <c r="N64" s="22"/>
      <c r="O64" s="22"/>
    </row>
    <row r="65" spans="1:15" ht="3" customHeight="1" x14ac:dyDescent="0.25">
      <c r="A65" s="25"/>
      <c r="B65" s="250"/>
      <c r="C65" s="195"/>
      <c r="D65" s="195"/>
      <c r="E65" s="251"/>
      <c r="F65" s="21"/>
      <c r="G65" s="21"/>
      <c r="H65" s="21"/>
      <c r="I65" s="21"/>
      <c r="J65" s="22"/>
      <c r="K65" s="22"/>
      <c r="L65" s="22"/>
      <c r="M65" s="22"/>
      <c r="N65" s="22"/>
      <c r="O65" s="22"/>
    </row>
    <row r="66" spans="1:15" ht="13.8" thickBot="1" x14ac:dyDescent="0.3">
      <c r="A66" s="25"/>
      <c r="B66" s="44"/>
      <c r="C66" s="45"/>
      <c r="D66" s="46" t="s">
        <v>33</v>
      </c>
      <c r="E66" s="174"/>
      <c r="F66" s="21"/>
      <c r="G66" s="21"/>
      <c r="H66" s="21"/>
      <c r="I66" s="21"/>
      <c r="J66" s="22"/>
      <c r="K66" s="22"/>
      <c r="L66" s="22"/>
      <c r="M66" s="22"/>
      <c r="N66" s="22"/>
      <c r="O66" s="22"/>
    </row>
    <row r="67" spans="1:15" x14ac:dyDescent="0.25">
      <c r="C67" s="17"/>
      <c r="D67" s="17"/>
    </row>
    <row r="68" spans="1:15" x14ac:dyDescent="0.25">
      <c r="B68" s="125" t="s">
        <v>119</v>
      </c>
    </row>
    <row r="69" spans="1:15" x14ac:dyDescent="0.25">
      <c r="B69" s="22"/>
      <c r="D69" s="17"/>
    </row>
    <row r="70" spans="1:15" x14ac:dyDescent="0.25">
      <c r="C70" s="22"/>
    </row>
    <row r="71" spans="1:15" x14ac:dyDescent="0.25">
      <c r="C71" s="22"/>
    </row>
    <row r="72" spans="1:15" x14ac:dyDescent="0.25">
      <c r="C72" s="22"/>
    </row>
    <row r="73" spans="1:15" x14ac:dyDescent="0.25">
      <c r="C73" s="22"/>
    </row>
    <row r="74" spans="1:15" x14ac:dyDescent="0.25">
      <c r="C74" s="22"/>
    </row>
    <row r="75" spans="1:15" x14ac:dyDescent="0.25">
      <c r="C75" s="22"/>
    </row>
    <row r="76" spans="1:15" x14ac:dyDescent="0.25">
      <c r="C76" s="22"/>
    </row>
    <row r="77" spans="1:15" x14ac:dyDescent="0.25">
      <c r="C77" s="22"/>
    </row>
  </sheetData>
  <sheetProtection algorithmName="SHA-512" hashValue="Ohk9b2wpVd4lu1omRM9bwc+k1CX0FWxXzDNU5/uY+RLU+/h/akoqvL8iC9hc8V92b0P6g51M3nxvpe2Ji4KAUw==" saltValue="Xfgt4sF8u5u8JvJkkEOOzg==" spinCount="100000" sheet="1" objects="1" scenarios="1"/>
  <mergeCells count="50">
    <mergeCell ref="B35:F35"/>
    <mergeCell ref="B62:E65"/>
    <mergeCell ref="B60:I60"/>
    <mergeCell ref="B5:J5"/>
    <mergeCell ref="B30:F30"/>
    <mergeCell ref="B57:D57"/>
    <mergeCell ref="E57:F57"/>
    <mergeCell ref="B58:D58"/>
    <mergeCell ref="E58:F58"/>
    <mergeCell ref="B61:E61"/>
    <mergeCell ref="B54:D54"/>
    <mergeCell ref="E54:F54"/>
    <mergeCell ref="B55:D55"/>
    <mergeCell ref="E55:F55"/>
    <mergeCell ref="B56:D56"/>
    <mergeCell ref="E56:F56"/>
    <mergeCell ref="B51:D51"/>
    <mergeCell ref="E51:F51"/>
    <mergeCell ref="B52:D52"/>
    <mergeCell ref="E52:F52"/>
    <mergeCell ref="B53:D53"/>
    <mergeCell ref="E53:F53"/>
    <mergeCell ref="B48:D48"/>
    <mergeCell ref="E48:F48"/>
    <mergeCell ref="B49:D49"/>
    <mergeCell ref="E49:F49"/>
    <mergeCell ref="B50:D50"/>
    <mergeCell ref="E50:F50"/>
    <mergeCell ref="B47:F47"/>
    <mergeCell ref="B46:J46"/>
    <mergeCell ref="B43:D43"/>
    <mergeCell ref="E43:F43"/>
    <mergeCell ref="B37:I37"/>
    <mergeCell ref="B39:F39"/>
    <mergeCell ref="E40:F40"/>
    <mergeCell ref="E41:F41"/>
    <mergeCell ref="B42:D42"/>
    <mergeCell ref="E42:F42"/>
    <mergeCell ref="B9:J9"/>
    <mergeCell ref="B11:I11"/>
    <mergeCell ref="B12:E12"/>
    <mergeCell ref="B13:J13"/>
    <mergeCell ref="B14:D14"/>
    <mergeCell ref="E14:G14"/>
    <mergeCell ref="H14:J14"/>
    <mergeCell ref="B32:G32"/>
    <mergeCell ref="B33:F33"/>
    <mergeCell ref="B34:E34"/>
    <mergeCell ref="B29:G29"/>
    <mergeCell ref="B31:E3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election activeCell="H61" sqref="H61"/>
    </sheetView>
  </sheetViews>
  <sheetFormatPr defaultRowHeight="14.4" x14ac:dyDescent="0.3"/>
  <cols>
    <col min="1" max="1" width="2.109375" customWidth="1"/>
    <col min="3" max="5" width="9.33203125" bestFit="1" customWidth="1"/>
    <col min="6" max="6" width="12.6640625" bestFit="1" customWidth="1"/>
    <col min="7" max="7" width="9.33203125" bestFit="1" customWidth="1"/>
    <col min="8" max="9" width="10.44140625" customWidth="1"/>
    <col min="10" max="10" width="9.33203125" bestFit="1" customWidth="1"/>
    <col min="11" max="12" width="10.44140625" customWidth="1"/>
  </cols>
  <sheetData>
    <row r="1" spans="1:14" ht="15.6" x14ac:dyDescent="0.3">
      <c r="A1" s="5" t="str">
        <f>Instructions!A1</f>
        <v>State of Indiana, RFP 19-088</v>
      </c>
      <c r="B1" s="16"/>
      <c r="C1" s="16"/>
      <c r="D1" s="17"/>
      <c r="E1" s="17"/>
      <c r="F1" s="17"/>
      <c r="G1" s="17"/>
      <c r="H1" s="17"/>
      <c r="I1" s="17"/>
      <c r="J1" s="17"/>
      <c r="K1" s="17"/>
      <c r="L1" s="17"/>
      <c r="M1" s="17"/>
      <c r="N1" s="17"/>
    </row>
    <row r="2" spans="1:14" ht="15.6" x14ac:dyDescent="0.3">
      <c r="A2" s="5" t="str">
        <f>Instructions!A2</f>
        <v>Attachment C - Cost Proposal</v>
      </c>
      <c r="B2" s="17"/>
      <c r="C2" s="17"/>
      <c r="D2" s="17"/>
      <c r="E2" s="17"/>
      <c r="F2" s="17"/>
      <c r="G2" s="17"/>
      <c r="H2" s="17"/>
      <c r="I2" s="17"/>
      <c r="J2" s="17"/>
      <c r="K2" s="17"/>
      <c r="L2" s="17"/>
      <c r="M2" s="17"/>
      <c r="N2" s="17"/>
    </row>
    <row r="3" spans="1:14" x14ac:dyDescent="0.3">
      <c r="A3" s="9" t="s">
        <v>60</v>
      </c>
      <c r="B3" s="19"/>
      <c r="C3" s="19"/>
      <c r="D3" s="18"/>
      <c r="E3" s="17"/>
      <c r="F3" s="17"/>
      <c r="G3" s="17"/>
      <c r="H3" s="17"/>
      <c r="I3" s="17"/>
      <c r="J3" s="17"/>
      <c r="K3" s="17"/>
      <c r="L3" s="17"/>
      <c r="M3" s="17"/>
      <c r="N3" s="17"/>
    </row>
    <row r="4" spans="1:14" x14ac:dyDescent="0.3">
      <c r="A4" s="17"/>
      <c r="B4" s="17"/>
      <c r="C4" s="17"/>
      <c r="D4" s="17"/>
      <c r="E4" s="17"/>
      <c r="F4" s="17"/>
      <c r="G4" s="17"/>
      <c r="H4" s="17"/>
      <c r="I4" s="17"/>
      <c r="J4" s="17"/>
      <c r="K4" s="17"/>
      <c r="L4" s="17"/>
      <c r="M4" s="17"/>
      <c r="N4" s="17"/>
    </row>
    <row r="5" spans="1:14" x14ac:dyDescent="0.3">
      <c r="A5" s="17"/>
      <c r="B5" s="252" t="s">
        <v>61</v>
      </c>
      <c r="C5" s="252"/>
      <c r="D5" s="252"/>
      <c r="E5" s="252"/>
      <c r="F5" s="252"/>
      <c r="G5" s="252"/>
      <c r="H5" s="252"/>
      <c r="I5" s="252"/>
      <c r="J5" s="252"/>
      <c r="K5" s="252"/>
      <c r="L5" s="252"/>
      <c r="M5" s="17"/>
      <c r="N5" s="17"/>
    </row>
    <row r="6" spans="1:14" x14ac:dyDescent="0.3">
      <c r="A6" s="17"/>
      <c r="B6" s="252"/>
      <c r="C6" s="252"/>
      <c r="D6" s="252"/>
      <c r="E6" s="252"/>
      <c r="F6" s="252"/>
      <c r="G6" s="252"/>
      <c r="H6" s="252"/>
      <c r="I6" s="252"/>
      <c r="J6" s="252"/>
      <c r="K6" s="252"/>
      <c r="L6" s="252"/>
      <c r="M6" s="19"/>
      <c r="N6" s="17"/>
    </row>
    <row r="7" spans="1:14" ht="24" customHeight="1" x14ac:dyDescent="0.3">
      <c r="A7" s="17"/>
      <c r="B7" s="252"/>
      <c r="C7" s="252"/>
      <c r="D7" s="252"/>
      <c r="E7" s="252"/>
      <c r="F7" s="252"/>
      <c r="G7" s="252"/>
      <c r="H7" s="252"/>
      <c r="I7" s="252"/>
      <c r="J7" s="252"/>
      <c r="K7" s="252"/>
      <c r="L7" s="252"/>
      <c r="M7" s="19"/>
      <c r="N7" s="17"/>
    </row>
    <row r="8" spans="1:14" ht="15" thickBot="1" x14ac:dyDescent="0.35">
      <c r="A8" s="17"/>
      <c r="B8" s="17"/>
      <c r="C8" s="17"/>
      <c r="D8" s="253"/>
      <c r="E8" s="253"/>
      <c r="F8" s="253"/>
      <c r="G8" s="253"/>
      <c r="H8" s="253"/>
      <c r="I8" s="253"/>
      <c r="J8" s="253"/>
      <c r="K8" s="253"/>
      <c r="L8" s="253"/>
      <c r="M8" s="253"/>
      <c r="N8" s="253"/>
    </row>
    <row r="9" spans="1:14" ht="15" thickBot="1" x14ac:dyDescent="0.35">
      <c r="A9" s="17"/>
      <c r="B9" s="254" t="s">
        <v>99</v>
      </c>
      <c r="C9" s="255"/>
      <c r="D9" s="255"/>
      <c r="E9" s="255"/>
      <c r="F9" s="255"/>
      <c r="G9" s="255"/>
      <c r="H9" s="255"/>
      <c r="I9" s="255"/>
      <c r="J9" s="255"/>
      <c r="K9" s="255"/>
      <c r="L9" s="255"/>
      <c r="M9" s="256"/>
      <c r="N9" s="17"/>
    </row>
    <row r="10" spans="1:14" x14ac:dyDescent="0.3">
      <c r="A10" s="17"/>
      <c r="B10" s="41"/>
      <c r="C10" s="17"/>
      <c r="D10" s="17"/>
      <c r="E10" s="17"/>
      <c r="F10" s="17"/>
      <c r="G10" s="17"/>
      <c r="H10" s="17"/>
      <c r="I10" s="17"/>
      <c r="J10" s="17"/>
      <c r="K10" s="17"/>
      <c r="L10" s="17"/>
      <c r="M10" s="43"/>
      <c r="N10" s="17"/>
    </row>
    <row r="11" spans="1:14" x14ac:dyDescent="0.3">
      <c r="A11" s="17"/>
      <c r="B11" s="41"/>
      <c r="C11" s="17"/>
      <c r="D11" s="257" t="s">
        <v>47</v>
      </c>
      <c r="E11" s="257"/>
      <c r="F11" s="257"/>
      <c r="G11" s="257" t="s">
        <v>9</v>
      </c>
      <c r="H11" s="257"/>
      <c r="I11" s="257"/>
      <c r="J11" s="257" t="s">
        <v>48</v>
      </c>
      <c r="K11" s="257"/>
      <c r="L11" s="257"/>
      <c r="M11" s="43"/>
      <c r="N11" s="17"/>
    </row>
    <row r="12" spans="1:14" ht="27" x14ac:dyDescent="0.3">
      <c r="A12" s="17"/>
      <c r="B12" s="41"/>
      <c r="C12" s="52" t="s">
        <v>49</v>
      </c>
      <c r="D12" s="53" t="s">
        <v>50</v>
      </c>
      <c r="E12" s="54" t="s">
        <v>51</v>
      </c>
      <c r="F12" s="54" t="s">
        <v>52</v>
      </c>
      <c r="G12" s="53" t="s">
        <v>50</v>
      </c>
      <c r="H12" s="54" t="s">
        <v>51</v>
      </c>
      <c r="I12" s="54" t="s">
        <v>52</v>
      </c>
      <c r="J12" s="53" t="s">
        <v>50</v>
      </c>
      <c r="K12" s="54" t="s">
        <v>51</v>
      </c>
      <c r="L12" s="54" t="s">
        <v>52</v>
      </c>
      <c r="M12" s="43"/>
      <c r="N12" s="17"/>
    </row>
    <row r="13" spans="1:14" x14ac:dyDescent="0.3">
      <c r="A13" s="17"/>
      <c r="B13" s="41"/>
      <c r="C13" s="127">
        <v>42917</v>
      </c>
      <c r="D13" s="140">
        <v>282860</v>
      </c>
      <c r="E13" s="74">
        <f>LOOKUP(D13,'Scope B - SNAP&amp;TANF (Base)'!$B$16:$B$26,'Scope B - SNAP&amp;TANF (Base)'!$D$16:$D$26)</f>
        <v>0</v>
      </c>
      <c r="F13" s="144">
        <f t="shared" ref="F13:F24" si="0">D13*E13</f>
        <v>0</v>
      </c>
      <c r="G13" s="133">
        <v>2046</v>
      </c>
      <c r="H13" s="74">
        <f>LOOKUP(G13,'Scope B - SNAP&amp;TANF (Base)'!$E$16:$E$26,'Scope B - SNAP&amp;TANF (Base)'!$G$16:$G$26)</f>
        <v>0</v>
      </c>
      <c r="I13" s="137">
        <f>G13*H13</f>
        <v>0</v>
      </c>
      <c r="J13" s="140">
        <v>4900</v>
      </c>
      <c r="K13" s="80">
        <f>LOOKUP(J13,'Scope B - SNAP&amp;TANF (Base)'!$H$16:$H$26,'Scope B - SNAP&amp;TANF (Base)'!$J$16:$J$26)</f>
        <v>0</v>
      </c>
      <c r="L13" s="81">
        <f>J13*K13</f>
        <v>0</v>
      </c>
      <c r="M13" s="43"/>
      <c r="N13" s="17"/>
    </row>
    <row r="14" spans="1:14" x14ac:dyDescent="0.3">
      <c r="A14" s="17"/>
      <c r="B14" s="41"/>
      <c r="C14" s="128">
        <v>42948</v>
      </c>
      <c r="D14" s="141">
        <v>284667</v>
      </c>
      <c r="E14" s="76">
        <f>LOOKUP(D14,'Scope B - SNAP&amp;TANF (Base)'!$B$16:$B$26,'Scope B - SNAP&amp;TANF (Base)'!$D$16:$D$26)</f>
        <v>0</v>
      </c>
      <c r="F14" s="145">
        <f t="shared" si="0"/>
        <v>0</v>
      </c>
      <c r="G14" s="134">
        <v>2051</v>
      </c>
      <c r="H14" s="76">
        <f>LOOKUP(G14,'Scope B - SNAP&amp;TANF (Base)'!$E$16:$E$26,'Scope B - SNAP&amp;TANF (Base)'!$G$16:$G$26)</f>
        <v>0</v>
      </c>
      <c r="I14" s="138">
        <f>G14*H14</f>
        <v>0</v>
      </c>
      <c r="J14" s="141">
        <v>4946</v>
      </c>
      <c r="K14" s="82">
        <f>LOOKUP(J14,'Scope B - SNAP&amp;TANF (Base)'!$H$16:$H$26,'Scope B - SNAP&amp;TANF (Base)'!$J$16:$J$26)</f>
        <v>0</v>
      </c>
      <c r="L14" s="83">
        <f>J14*K14</f>
        <v>0</v>
      </c>
      <c r="M14" s="43"/>
      <c r="N14" s="17"/>
    </row>
    <row r="15" spans="1:14" x14ac:dyDescent="0.3">
      <c r="A15" s="17"/>
      <c r="B15" s="41"/>
      <c r="C15" s="128">
        <v>42979</v>
      </c>
      <c r="D15" s="141">
        <v>282290</v>
      </c>
      <c r="E15" s="76">
        <f>LOOKUP(D15,'Scope B - SNAP&amp;TANF (Base)'!$B$16:$B$26,'Scope B - SNAP&amp;TANF (Base)'!$D$16:$D$26)</f>
        <v>0</v>
      </c>
      <c r="F15" s="145">
        <f t="shared" si="0"/>
        <v>0</v>
      </c>
      <c r="G15" s="134">
        <v>2014</v>
      </c>
      <c r="H15" s="76">
        <f>LOOKUP(G15,'Scope B - SNAP&amp;TANF (Base)'!$E$16:$E$26,'Scope B - SNAP&amp;TANF (Base)'!$G$16:$G$26)</f>
        <v>0</v>
      </c>
      <c r="I15" s="138">
        <f t="shared" ref="I15:I24" si="1">G15*H15</f>
        <v>0</v>
      </c>
      <c r="J15" s="141">
        <v>4954</v>
      </c>
      <c r="K15" s="82">
        <f>LOOKUP(J15,'Scope B - SNAP&amp;TANF (Base)'!$H$16:$H$26,'Scope B - SNAP&amp;TANF (Base)'!$J$16:$J$26)</f>
        <v>0</v>
      </c>
      <c r="L15" s="83">
        <f t="shared" ref="L15:L24" si="2">J15*K15</f>
        <v>0</v>
      </c>
      <c r="M15" s="43"/>
      <c r="N15" s="17"/>
    </row>
    <row r="16" spans="1:14" x14ac:dyDescent="0.3">
      <c r="A16" s="17"/>
      <c r="B16" s="41"/>
      <c r="C16" s="128">
        <v>43009</v>
      </c>
      <c r="D16" s="141">
        <v>279944</v>
      </c>
      <c r="E16" s="76">
        <f>LOOKUP(D16,'Scope B - SNAP&amp;TANF (Base)'!$B$16:$B$26,'Scope B - SNAP&amp;TANF (Base)'!$D$16:$D$26)</f>
        <v>0</v>
      </c>
      <c r="F16" s="145">
        <f t="shared" si="0"/>
        <v>0</v>
      </c>
      <c r="G16" s="134">
        <v>2018</v>
      </c>
      <c r="H16" s="76">
        <f>LOOKUP(G16,'Scope B - SNAP&amp;TANF (Base)'!$E$16:$E$26,'Scope B - SNAP&amp;TANF (Base)'!$G$16:$G$26)</f>
        <v>0</v>
      </c>
      <c r="I16" s="138">
        <f t="shared" si="1"/>
        <v>0</v>
      </c>
      <c r="J16" s="141">
        <v>4901</v>
      </c>
      <c r="K16" s="82">
        <f>LOOKUP(J16,'Scope B - SNAP&amp;TANF (Base)'!$H$16:$H$26,'Scope B - SNAP&amp;TANF (Base)'!$J$16:$J$26)</f>
        <v>0</v>
      </c>
      <c r="L16" s="83">
        <f t="shared" si="2"/>
        <v>0</v>
      </c>
      <c r="M16" s="43"/>
      <c r="N16" s="17"/>
    </row>
    <row r="17" spans="1:14" x14ac:dyDescent="0.3">
      <c r="A17" s="17"/>
      <c r="B17" s="41"/>
      <c r="C17" s="128">
        <v>43040</v>
      </c>
      <c r="D17" s="142">
        <v>277231</v>
      </c>
      <c r="E17" s="76">
        <f>LOOKUP(D17,'Scope B - SNAP&amp;TANF (Base)'!$B$16:$B$26,'Scope B - SNAP&amp;TANF (Base)'!$D$16:$D$26)</f>
        <v>0</v>
      </c>
      <c r="F17" s="145">
        <f t="shared" si="0"/>
        <v>0</v>
      </c>
      <c r="G17" s="135">
        <v>2018</v>
      </c>
      <c r="H17" s="76">
        <f>LOOKUP(G17,'Scope B - SNAP&amp;TANF (Base)'!$E$16:$E$26,'Scope B - SNAP&amp;TANF (Base)'!$G$16:$G$26)</f>
        <v>0</v>
      </c>
      <c r="I17" s="138">
        <f t="shared" si="1"/>
        <v>0</v>
      </c>
      <c r="J17" s="142">
        <v>4842</v>
      </c>
      <c r="K17" s="82">
        <f>LOOKUP(J17,'Scope B - SNAP&amp;TANF (Base)'!$H$16:$H$26,'Scope B - SNAP&amp;TANF (Base)'!$J$16:$J$26)</f>
        <v>0</v>
      </c>
      <c r="L17" s="83">
        <f t="shared" si="2"/>
        <v>0</v>
      </c>
      <c r="M17" s="43"/>
      <c r="N17" s="17"/>
    </row>
    <row r="18" spans="1:14" x14ac:dyDescent="0.3">
      <c r="A18" s="17"/>
      <c r="B18" s="41"/>
      <c r="C18" s="128">
        <v>43070</v>
      </c>
      <c r="D18" s="142">
        <v>275112</v>
      </c>
      <c r="E18" s="76">
        <f>LOOKUP(D18,'Scope B - SNAP&amp;TANF (Base)'!$B$16:$B$26,'Scope B - SNAP&amp;TANF (Base)'!$D$16:$D$26)</f>
        <v>0</v>
      </c>
      <c r="F18" s="145">
        <f t="shared" si="0"/>
        <v>0</v>
      </c>
      <c r="G18" s="135">
        <v>1959</v>
      </c>
      <c r="H18" s="76">
        <f>LOOKUP(G18,'Scope B - SNAP&amp;TANF (Base)'!$E$16:$E$26,'Scope B - SNAP&amp;TANF (Base)'!$G$16:$G$26)</f>
        <v>0</v>
      </c>
      <c r="I18" s="138">
        <f t="shared" si="1"/>
        <v>0</v>
      </c>
      <c r="J18" s="142">
        <v>4927</v>
      </c>
      <c r="K18" s="82">
        <f>LOOKUP(J18,'Scope B - SNAP&amp;TANF (Base)'!$H$16:$H$26,'Scope B - SNAP&amp;TANF (Base)'!$J$16:$J$26)</f>
        <v>0</v>
      </c>
      <c r="L18" s="83">
        <f t="shared" si="2"/>
        <v>0</v>
      </c>
      <c r="M18" s="43"/>
      <c r="N18" s="17"/>
    </row>
    <row r="19" spans="1:14" x14ac:dyDescent="0.3">
      <c r="A19" s="17"/>
      <c r="B19" s="41"/>
      <c r="C19" s="128">
        <v>43101</v>
      </c>
      <c r="D19" s="142">
        <v>273192</v>
      </c>
      <c r="E19" s="76">
        <f>LOOKUP(D19,'Scope B - SNAP&amp;TANF (Base)'!$B$16:$B$26,'Scope B - SNAP&amp;TANF (Base)'!$D$16:$D$26)</f>
        <v>0</v>
      </c>
      <c r="F19" s="145">
        <f t="shared" si="0"/>
        <v>0</v>
      </c>
      <c r="G19" s="135">
        <v>1937</v>
      </c>
      <c r="H19" s="76">
        <f>LOOKUP(G19,'Scope B - SNAP&amp;TANF (Base)'!$E$16:$E$26,'Scope B - SNAP&amp;TANF (Base)'!$G$16:$G$26)</f>
        <v>0</v>
      </c>
      <c r="I19" s="138">
        <f t="shared" si="1"/>
        <v>0</v>
      </c>
      <c r="J19" s="142">
        <v>4830</v>
      </c>
      <c r="K19" s="82">
        <f>LOOKUP(J19,'Scope B - SNAP&amp;TANF (Base)'!$H$16:$H$26,'Scope B - SNAP&amp;TANF (Base)'!$J$16:$J$26)</f>
        <v>0</v>
      </c>
      <c r="L19" s="83">
        <f t="shared" si="2"/>
        <v>0</v>
      </c>
      <c r="M19" s="43"/>
      <c r="N19" s="17"/>
    </row>
    <row r="20" spans="1:14" x14ac:dyDescent="0.3">
      <c r="A20" s="17"/>
      <c r="B20" s="41"/>
      <c r="C20" s="128">
        <v>43132</v>
      </c>
      <c r="D20" s="142">
        <v>271946</v>
      </c>
      <c r="E20" s="76">
        <f>LOOKUP(D20,'Scope B - SNAP&amp;TANF (Base)'!$B$16:$B$26,'Scope B - SNAP&amp;TANF (Base)'!$D$16:$D$26)</f>
        <v>0</v>
      </c>
      <c r="F20" s="145">
        <f t="shared" si="0"/>
        <v>0</v>
      </c>
      <c r="G20" s="135">
        <v>1954</v>
      </c>
      <c r="H20" s="76">
        <f>LOOKUP(G20,'Scope B - SNAP&amp;TANF (Base)'!$E$16:$E$26,'Scope B - SNAP&amp;TANF (Base)'!$G$16:$G$26)</f>
        <v>0</v>
      </c>
      <c r="I20" s="138">
        <f t="shared" si="1"/>
        <v>0</v>
      </c>
      <c r="J20" s="142">
        <v>4823</v>
      </c>
      <c r="K20" s="82">
        <f>LOOKUP(J20,'Scope B - SNAP&amp;TANF (Base)'!$H$16:$H$26,'Scope B - SNAP&amp;TANF (Base)'!$J$16:$J$26)</f>
        <v>0</v>
      </c>
      <c r="L20" s="83">
        <f t="shared" si="2"/>
        <v>0</v>
      </c>
      <c r="M20" s="43"/>
      <c r="N20" s="17"/>
    </row>
    <row r="21" spans="1:14" x14ac:dyDescent="0.3">
      <c r="A21" s="17"/>
      <c r="B21" s="41"/>
      <c r="C21" s="128">
        <v>43160</v>
      </c>
      <c r="D21" s="142">
        <v>270902</v>
      </c>
      <c r="E21" s="76">
        <f>LOOKUP(D21,'Scope B - SNAP&amp;TANF (Base)'!$B$16:$B$26,'Scope B - SNAP&amp;TANF (Base)'!$D$16:$D$26)</f>
        <v>0</v>
      </c>
      <c r="F21" s="145">
        <f t="shared" si="0"/>
        <v>0</v>
      </c>
      <c r="G21" s="135">
        <v>1932</v>
      </c>
      <c r="H21" s="76">
        <f>LOOKUP(G21,'Scope B - SNAP&amp;TANF (Base)'!$E$16:$E$26,'Scope B - SNAP&amp;TANF (Base)'!$G$16:$G$26)</f>
        <v>0</v>
      </c>
      <c r="I21" s="138">
        <f t="shared" si="1"/>
        <v>0</v>
      </c>
      <c r="J21" s="142">
        <v>4667</v>
      </c>
      <c r="K21" s="82">
        <f>LOOKUP(J21,'Scope B - SNAP&amp;TANF (Base)'!$H$16:$H$26,'Scope B - SNAP&amp;TANF (Base)'!$J$16:$J$26)</f>
        <v>0</v>
      </c>
      <c r="L21" s="83">
        <f t="shared" si="2"/>
        <v>0</v>
      </c>
      <c r="M21" s="43"/>
      <c r="N21" s="17"/>
    </row>
    <row r="22" spans="1:14" x14ac:dyDescent="0.3">
      <c r="A22" s="17"/>
      <c r="B22" s="41"/>
      <c r="C22" s="128">
        <v>43191</v>
      </c>
      <c r="D22" s="142">
        <v>267916</v>
      </c>
      <c r="E22" s="76">
        <f>LOOKUP(D22,'Scope B - SNAP&amp;TANF (Base)'!$B$16:$B$26,'Scope B - SNAP&amp;TANF (Base)'!$D$16:$D$26)</f>
        <v>0</v>
      </c>
      <c r="F22" s="145">
        <f t="shared" si="0"/>
        <v>0</v>
      </c>
      <c r="G22" s="135">
        <v>1924</v>
      </c>
      <c r="H22" s="76">
        <f>LOOKUP(G22,'Scope B - SNAP&amp;TANF (Base)'!$E$16:$E$26,'Scope B - SNAP&amp;TANF (Base)'!$G$16:$G$26)</f>
        <v>0</v>
      </c>
      <c r="I22" s="138">
        <f t="shared" si="1"/>
        <v>0</v>
      </c>
      <c r="J22" s="142">
        <v>4459</v>
      </c>
      <c r="K22" s="82">
        <f>LOOKUP(J22,'Scope B - SNAP&amp;TANF (Base)'!$H$16:$H$26,'Scope B - SNAP&amp;TANF (Base)'!$J$16:$J$26)</f>
        <v>0</v>
      </c>
      <c r="L22" s="83">
        <f t="shared" si="2"/>
        <v>0</v>
      </c>
      <c r="M22" s="43"/>
      <c r="N22" s="17"/>
    </row>
    <row r="23" spans="1:14" x14ac:dyDescent="0.3">
      <c r="A23" s="17"/>
      <c r="B23" s="41"/>
      <c r="C23" s="128">
        <v>43221</v>
      </c>
      <c r="D23" s="142">
        <v>265721</v>
      </c>
      <c r="E23" s="76">
        <f>LOOKUP(D23,'Scope B - SNAP&amp;TANF (Base)'!$B$16:$B$26,'Scope B - SNAP&amp;TANF (Base)'!$D$16:$D$26)</f>
        <v>0</v>
      </c>
      <c r="F23" s="145">
        <f t="shared" si="0"/>
        <v>0</v>
      </c>
      <c r="G23" s="135">
        <v>1860</v>
      </c>
      <c r="H23" s="76">
        <f>LOOKUP(G23,'Scope B - SNAP&amp;TANF (Base)'!$E$16:$E$26,'Scope B - SNAP&amp;TANF (Base)'!$G$16:$G$26)</f>
        <v>0</v>
      </c>
      <c r="I23" s="138">
        <f t="shared" si="1"/>
        <v>0</v>
      </c>
      <c r="J23" s="142">
        <v>4302</v>
      </c>
      <c r="K23" s="82">
        <f>LOOKUP(J23,'Scope B - SNAP&amp;TANF (Base)'!$H$16:$H$26,'Scope B - SNAP&amp;TANF (Base)'!$J$16:$J$26)</f>
        <v>0</v>
      </c>
      <c r="L23" s="83">
        <f t="shared" si="2"/>
        <v>0</v>
      </c>
      <c r="M23" s="43"/>
      <c r="N23" s="17"/>
    </row>
    <row r="24" spans="1:14" x14ac:dyDescent="0.3">
      <c r="A24" s="17"/>
      <c r="B24" s="41"/>
      <c r="C24" s="129">
        <v>43252</v>
      </c>
      <c r="D24" s="143">
        <v>263198</v>
      </c>
      <c r="E24" s="78">
        <f>LOOKUP(D24,'Scope B - SNAP&amp;TANF (Base)'!$B$16:$B$26,'Scope B - SNAP&amp;TANF (Base)'!$D$16:$D$26)</f>
        <v>0</v>
      </c>
      <c r="F24" s="146">
        <f t="shared" si="0"/>
        <v>0</v>
      </c>
      <c r="G24" s="136">
        <v>1821</v>
      </c>
      <c r="H24" s="78">
        <f>LOOKUP(G24,'Scope B - SNAP&amp;TANF (Base)'!$E$16:$E$26,'Scope B - SNAP&amp;TANF (Base)'!$G$16:$G$26)</f>
        <v>0</v>
      </c>
      <c r="I24" s="139">
        <f t="shared" si="1"/>
        <v>0</v>
      </c>
      <c r="J24" s="143">
        <v>4218</v>
      </c>
      <c r="K24" s="84">
        <f>LOOKUP(J24,'Scope B - SNAP&amp;TANF (Base)'!$H$16:$H$26,'Scope B - SNAP&amp;TANF (Base)'!$J$16:$J$26)</f>
        <v>0</v>
      </c>
      <c r="L24" s="85">
        <f t="shared" si="2"/>
        <v>0</v>
      </c>
      <c r="M24" s="43"/>
      <c r="N24" s="17"/>
    </row>
    <row r="25" spans="1:14" x14ac:dyDescent="0.3">
      <c r="A25" s="17"/>
      <c r="B25" s="41"/>
      <c r="C25" s="63" t="s">
        <v>53</v>
      </c>
      <c r="D25" s="58"/>
      <c r="E25" s="64"/>
      <c r="F25" s="62">
        <f>SUM(F13:F24)</f>
        <v>0</v>
      </c>
      <c r="G25" s="59"/>
      <c r="H25" s="64"/>
      <c r="I25" s="62">
        <f>SUM(I13:I24)</f>
        <v>0</v>
      </c>
      <c r="J25" s="58"/>
      <c r="K25" s="65"/>
      <c r="L25" s="62">
        <f>SUM(L13:L24)</f>
        <v>0</v>
      </c>
      <c r="M25" s="43"/>
      <c r="N25" s="17"/>
    </row>
    <row r="26" spans="1:14" x14ac:dyDescent="0.3">
      <c r="A26" s="17"/>
      <c r="B26" s="41"/>
      <c r="C26" s="63"/>
      <c r="D26" s="58"/>
      <c r="E26" s="64"/>
      <c r="F26" s="66"/>
      <c r="G26" s="59"/>
      <c r="H26" s="64"/>
      <c r="I26" s="66"/>
      <c r="J26" s="58"/>
      <c r="K26" s="65"/>
      <c r="L26" s="66"/>
      <c r="M26" s="43"/>
      <c r="N26" s="17"/>
    </row>
    <row r="27" spans="1:14" x14ac:dyDescent="0.3">
      <c r="A27" s="17"/>
      <c r="B27" s="41"/>
      <c r="C27" s="19" t="s">
        <v>54</v>
      </c>
      <c r="D27" s="17"/>
      <c r="E27" s="64"/>
      <c r="F27" s="17"/>
      <c r="G27" s="59"/>
      <c r="H27" s="64"/>
      <c r="I27" s="66"/>
      <c r="J27" s="58"/>
      <c r="K27" s="65"/>
      <c r="L27" s="66"/>
      <c r="M27" s="43"/>
      <c r="N27" s="17"/>
    </row>
    <row r="28" spans="1:14" ht="27" customHeight="1" x14ac:dyDescent="0.3">
      <c r="A28" s="17"/>
      <c r="B28" s="41"/>
      <c r="C28" s="259" t="s">
        <v>129</v>
      </c>
      <c r="D28" s="260"/>
      <c r="E28" s="67">
        <v>7</v>
      </c>
      <c r="F28" s="17"/>
      <c r="G28" s="59"/>
      <c r="H28" s="64"/>
      <c r="I28" s="66"/>
      <c r="J28" s="58"/>
      <c r="K28" s="65"/>
      <c r="L28" s="66"/>
      <c r="M28" s="43"/>
      <c r="N28" s="17"/>
    </row>
    <row r="29" spans="1:14" ht="25.5" customHeight="1" x14ac:dyDescent="0.3">
      <c r="A29" s="17"/>
      <c r="B29" s="41"/>
      <c r="C29" s="259" t="s">
        <v>95</v>
      </c>
      <c r="D29" s="260"/>
      <c r="E29" s="67">
        <v>10</v>
      </c>
      <c r="F29" s="17"/>
      <c r="G29" s="59"/>
      <c r="H29" s="64"/>
      <c r="I29" s="66"/>
      <c r="J29" s="58"/>
      <c r="K29" s="65"/>
      <c r="L29" s="66"/>
      <c r="M29" s="43"/>
      <c r="N29" s="17"/>
    </row>
    <row r="30" spans="1:14" x14ac:dyDescent="0.3">
      <c r="A30" s="17"/>
      <c r="B30" s="41"/>
      <c r="C30" s="261" t="s">
        <v>56</v>
      </c>
      <c r="D30" s="262"/>
      <c r="E30" s="99">
        <f>SUM((E28*'Scope B - SNAP&amp;TANF (Base)'!F31*12),('Scope B - Cost Summary'!E29*'Scope B - SNAP&amp;TANF (Base)'!F34*12))</f>
        <v>0</v>
      </c>
      <c r="F30" s="58"/>
      <c r="G30" s="59"/>
      <c r="H30" s="64"/>
      <c r="I30" s="66"/>
      <c r="J30" s="58"/>
      <c r="K30" s="65"/>
      <c r="L30" s="66"/>
      <c r="M30" s="43"/>
      <c r="N30" s="17"/>
    </row>
    <row r="31" spans="1:14" x14ac:dyDescent="0.3">
      <c r="A31" s="17"/>
      <c r="B31" s="41"/>
      <c r="C31" s="17"/>
      <c r="D31" s="17"/>
      <c r="E31" s="17"/>
      <c r="F31" s="17"/>
      <c r="G31" s="17"/>
      <c r="H31" s="17"/>
      <c r="I31" s="64"/>
      <c r="J31" s="17"/>
      <c r="K31" s="17"/>
      <c r="L31" s="17"/>
      <c r="M31" s="43"/>
      <c r="N31" s="17"/>
    </row>
    <row r="32" spans="1:14" x14ac:dyDescent="0.3">
      <c r="A32" s="17"/>
      <c r="B32" s="41"/>
      <c r="C32" s="258" t="s">
        <v>57</v>
      </c>
      <c r="D32" s="258"/>
      <c r="E32" s="258"/>
      <c r="F32" s="69">
        <f>SUM(F25,I25,L25,E30)</f>
        <v>0</v>
      </c>
      <c r="G32" s="17"/>
      <c r="H32" s="17"/>
      <c r="I32" s="17"/>
      <c r="J32" s="17"/>
      <c r="K32" s="17"/>
      <c r="L32" s="17"/>
      <c r="M32" s="43"/>
      <c r="N32" s="17"/>
    </row>
    <row r="33" spans="1:14" x14ac:dyDescent="0.3">
      <c r="A33" s="17"/>
      <c r="B33" s="41"/>
      <c r="C33" s="258" t="s">
        <v>58</v>
      </c>
      <c r="D33" s="258"/>
      <c r="E33" s="258"/>
      <c r="F33" s="69">
        <f>1935203.82</f>
        <v>1935203.82</v>
      </c>
      <c r="G33" s="17"/>
      <c r="H33" s="17"/>
      <c r="I33" s="17"/>
      <c r="J33" s="17"/>
      <c r="K33" s="17"/>
      <c r="L33" s="17"/>
      <c r="M33" s="43"/>
      <c r="N33" s="17"/>
    </row>
    <row r="34" spans="1:14" x14ac:dyDescent="0.3">
      <c r="A34" s="17"/>
      <c r="B34" s="41"/>
      <c r="C34" s="257" t="s">
        <v>59</v>
      </c>
      <c r="D34" s="257"/>
      <c r="E34" s="257"/>
      <c r="F34" s="71">
        <f>IFERROR(((F32-F33)/F33), "")</f>
        <v>-1</v>
      </c>
      <c r="G34" s="17"/>
      <c r="H34" s="17"/>
      <c r="I34" s="17"/>
      <c r="J34" s="17"/>
      <c r="K34" s="17"/>
      <c r="L34" s="17"/>
      <c r="M34" s="43"/>
      <c r="N34" s="17"/>
    </row>
    <row r="35" spans="1:14" x14ac:dyDescent="0.3">
      <c r="A35" s="17"/>
      <c r="B35" s="41"/>
      <c r="C35" s="27"/>
      <c r="D35" s="27"/>
      <c r="E35" s="27"/>
      <c r="F35" s="147"/>
      <c r="G35" s="17"/>
      <c r="H35" s="17"/>
      <c r="I35" s="17"/>
      <c r="J35" s="17"/>
      <c r="K35" s="17"/>
      <c r="L35" s="17"/>
      <c r="M35" s="43"/>
      <c r="N35" s="17"/>
    </row>
    <row r="36" spans="1:14" x14ac:dyDescent="0.3">
      <c r="A36" s="17"/>
      <c r="B36" s="41"/>
      <c r="C36" s="125" t="s">
        <v>130</v>
      </c>
      <c r="D36" s="27"/>
      <c r="E36" s="27"/>
      <c r="F36" s="147"/>
      <c r="G36" s="17"/>
      <c r="H36" s="17"/>
      <c r="I36" s="17"/>
      <c r="J36" s="17"/>
      <c r="K36" s="17"/>
      <c r="L36" s="17"/>
      <c r="M36" s="43"/>
      <c r="N36" s="17"/>
    </row>
    <row r="37" spans="1:14" ht="15" thickBot="1" x14ac:dyDescent="0.35">
      <c r="A37" s="17"/>
      <c r="B37" s="42"/>
      <c r="C37" s="72"/>
      <c r="D37" s="72"/>
      <c r="E37" s="72"/>
      <c r="F37" s="72"/>
      <c r="G37" s="72"/>
      <c r="H37" s="72"/>
      <c r="I37" s="72"/>
      <c r="J37" s="72"/>
      <c r="K37" s="72"/>
      <c r="L37" s="72"/>
      <c r="M37" s="73"/>
      <c r="N37" s="17"/>
    </row>
    <row r="38" spans="1:14" ht="15" thickBot="1" x14ac:dyDescent="0.35"/>
    <row r="39" spans="1:14" ht="15" thickBot="1" x14ac:dyDescent="0.35">
      <c r="B39" s="254" t="s">
        <v>100</v>
      </c>
      <c r="C39" s="255"/>
      <c r="D39" s="255"/>
      <c r="E39" s="255"/>
      <c r="F39" s="255"/>
      <c r="G39" s="255"/>
      <c r="H39" s="255"/>
      <c r="I39" s="255"/>
      <c r="J39" s="255"/>
      <c r="K39" s="255"/>
      <c r="L39" s="255"/>
      <c r="M39" s="256"/>
    </row>
    <row r="40" spans="1:14" x14ac:dyDescent="0.3">
      <c r="B40" s="41"/>
      <c r="C40" s="17"/>
      <c r="D40" s="17"/>
      <c r="E40" s="17"/>
      <c r="F40" s="17"/>
      <c r="G40" s="17"/>
      <c r="H40" s="17"/>
      <c r="I40" s="17"/>
      <c r="J40" s="17"/>
      <c r="K40" s="17"/>
      <c r="L40" s="17"/>
      <c r="M40" s="43"/>
    </row>
    <row r="41" spans="1:14" x14ac:dyDescent="0.3">
      <c r="B41" s="41"/>
      <c r="C41" s="17"/>
      <c r="D41" s="257" t="s">
        <v>47</v>
      </c>
      <c r="E41" s="257"/>
      <c r="F41" s="257"/>
      <c r="G41" s="257" t="s">
        <v>9</v>
      </c>
      <c r="H41" s="257"/>
      <c r="I41" s="257"/>
      <c r="J41" s="257" t="s">
        <v>48</v>
      </c>
      <c r="K41" s="257"/>
      <c r="L41" s="257"/>
      <c r="M41" s="43"/>
    </row>
    <row r="42" spans="1:14" ht="27" x14ac:dyDescent="0.3">
      <c r="B42" s="41"/>
      <c r="C42" s="52" t="s">
        <v>49</v>
      </c>
      <c r="D42" s="53" t="s">
        <v>50</v>
      </c>
      <c r="E42" s="54" t="s">
        <v>51</v>
      </c>
      <c r="F42" s="54" t="s">
        <v>52</v>
      </c>
      <c r="G42" s="53" t="s">
        <v>50</v>
      </c>
      <c r="H42" s="54" t="s">
        <v>51</v>
      </c>
      <c r="I42" s="54" t="s">
        <v>52</v>
      </c>
      <c r="J42" s="53" t="s">
        <v>50</v>
      </c>
      <c r="K42" s="54" t="s">
        <v>51</v>
      </c>
      <c r="L42" s="54" t="s">
        <v>52</v>
      </c>
      <c r="M42" s="43"/>
    </row>
    <row r="43" spans="1:14" x14ac:dyDescent="0.3">
      <c r="B43" s="41"/>
      <c r="C43" s="55">
        <v>42917</v>
      </c>
      <c r="D43" s="140">
        <v>282860</v>
      </c>
      <c r="E43" s="74">
        <f>LOOKUP(D43,'Scope B - SNAP&amp;TANF (Opt.)'!$B$16:$B$26,'Scope B - SNAP&amp;TANF (Opt.)'!$D$16:$D$26)</f>
        <v>0</v>
      </c>
      <c r="F43" s="81">
        <f t="shared" ref="F43:F54" si="3">D43*E43</f>
        <v>0</v>
      </c>
      <c r="G43" s="140">
        <v>2046</v>
      </c>
      <c r="H43" s="74">
        <f>LOOKUP(G43, 'Scope B - SNAP&amp;TANF (Opt.)'!$E$16:$E$26,'Scope B - SNAP&amp;TANF (Opt.)'!$G$16:$G$26)</f>
        <v>0</v>
      </c>
      <c r="I43" s="130">
        <f>G43*H43</f>
        <v>0</v>
      </c>
      <c r="J43" s="140">
        <v>4900</v>
      </c>
      <c r="K43" s="80">
        <f>LOOKUP(J43, 'Scope B - SNAP&amp;TANF (Opt.)'!$H$16:$H$27,'Scope B - SNAP&amp;TANF (Opt.)'!$J$16:$J$27)</f>
        <v>0</v>
      </c>
      <c r="L43" s="81">
        <f>J43*K43</f>
        <v>0</v>
      </c>
      <c r="M43" s="43"/>
    </row>
    <row r="44" spans="1:14" x14ac:dyDescent="0.3">
      <c r="B44" s="41"/>
      <c r="C44" s="57">
        <v>42948</v>
      </c>
      <c r="D44" s="141">
        <v>284667</v>
      </c>
      <c r="E44" s="76">
        <f>LOOKUP(D44,'Scope B - SNAP&amp;TANF (Opt.)'!$B$16:$B$26,'Scope B - SNAP&amp;TANF (Opt.)'!$D$16:$D$26)</f>
        <v>0</v>
      </c>
      <c r="F44" s="83">
        <f t="shared" si="3"/>
        <v>0</v>
      </c>
      <c r="G44" s="141">
        <v>2051</v>
      </c>
      <c r="H44" s="76">
        <f>LOOKUP(G44, 'Scope B - SNAP&amp;TANF (Opt.)'!$E$16:$E$26,'Scope B - SNAP&amp;TANF (Opt.)'!$G$16:$G$26)</f>
        <v>0</v>
      </c>
      <c r="I44" s="131">
        <f>G44*H44</f>
        <v>0</v>
      </c>
      <c r="J44" s="141">
        <v>4946</v>
      </c>
      <c r="K44" s="82">
        <f>LOOKUP(J44, 'Scope B - SNAP&amp;TANF (Opt.)'!$H$16:$H$27,'Scope B - SNAP&amp;TANF (Opt.)'!$J$16:$J$27)</f>
        <v>0</v>
      </c>
      <c r="L44" s="83">
        <f>J44*K44</f>
        <v>0</v>
      </c>
      <c r="M44" s="43"/>
    </row>
    <row r="45" spans="1:14" x14ac:dyDescent="0.3">
      <c r="B45" s="41"/>
      <c r="C45" s="57">
        <v>42979</v>
      </c>
      <c r="D45" s="141">
        <v>282290</v>
      </c>
      <c r="E45" s="76">
        <f>LOOKUP(D45,'Scope B - SNAP&amp;TANF (Opt.)'!$B$16:$B$26,'Scope B - SNAP&amp;TANF (Opt.)'!$D$16:$D$26)</f>
        <v>0</v>
      </c>
      <c r="F45" s="83">
        <f t="shared" si="3"/>
        <v>0</v>
      </c>
      <c r="G45" s="141">
        <v>2014</v>
      </c>
      <c r="H45" s="76">
        <f>LOOKUP(G45, 'Scope B - SNAP&amp;TANF (Opt.)'!$E$16:$E$26,'Scope B - SNAP&amp;TANF (Opt.)'!$G$16:$G$26)</f>
        <v>0</v>
      </c>
      <c r="I45" s="131">
        <f t="shared" ref="I45:I54" si="4">G45*H45</f>
        <v>0</v>
      </c>
      <c r="J45" s="141">
        <v>4954</v>
      </c>
      <c r="K45" s="82">
        <f>LOOKUP(J45, 'Scope B - SNAP&amp;TANF (Opt.)'!$H$16:$H$27,'Scope B - SNAP&amp;TANF (Opt.)'!$J$16:$J$27)</f>
        <v>0</v>
      </c>
      <c r="L45" s="83">
        <f t="shared" ref="L45:L54" si="5">J45*K45</f>
        <v>0</v>
      </c>
      <c r="M45" s="43"/>
    </row>
    <row r="46" spans="1:14" x14ac:dyDescent="0.3">
      <c r="B46" s="41"/>
      <c r="C46" s="57">
        <v>43009</v>
      </c>
      <c r="D46" s="141">
        <v>279944</v>
      </c>
      <c r="E46" s="76">
        <f>LOOKUP(D46,'Scope B - SNAP&amp;TANF (Opt.)'!$B$16:$B$26,'Scope B - SNAP&amp;TANF (Opt.)'!$D$16:$D$26)</f>
        <v>0</v>
      </c>
      <c r="F46" s="83">
        <f t="shared" si="3"/>
        <v>0</v>
      </c>
      <c r="G46" s="141">
        <v>2018</v>
      </c>
      <c r="H46" s="76">
        <f>LOOKUP(G46, 'Scope B - SNAP&amp;TANF (Opt.)'!$E$16:$E$26,'Scope B - SNAP&amp;TANF (Opt.)'!$G$16:$G$26)</f>
        <v>0</v>
      </c>
      <c r="I46" s="131">
        <f t="shared" si="4"/>
        <v>0</v>
      </c>
      <c r="J46" s="141">
        <v>4901</v>
      </c>
      <c r="K46" s="82">
        <f>LOOKUP(J46, 'Scope B - SNAP&amp;TANF (Opt.)'!$H$16:$H$27,'Scope B - SNAP&amp;TANF (Opt.)'!$J$16:$J$27)</f>
        <v>0</v>
      </c>
      <c r="L46" s="83">
        <f t="shared" si="5"/>
        <v>0</v>
      </c>
      <c r="M46" s="43"/>
    </row>
    <row r="47" spans="1:14" x14ac:dyDescent="0.3">
      <c r="B47" s="41"/>
      <c r="C47" s="57">
        <v>43040</v>
      </c>
      <c r="D47" s="142">
        <v>277231</v>
      </c>
      <c r="E47" s="76">
        <f>LOOKUP(D47,'Scope B - SNAP&amp;TANF (Opt.)'!$B$16:$B$26,'Scope B - SNAP&amp;TANF (Opt.)'!$D$16:$D$26)</f>
        <v>0</v>
      </c>
      <c r="F47" s="83">
        <f t="shared" si="3"/>
        <v>0</v>
      </c>
      <c r="G47" s="142">
        <v>2018</v>
      </c>
      <c r="H47" s="76">
        <f>LOOKUP(G47, 'Scope B - SNAP&amp;TANF (Opt.)'!$E$16:$E$26,'Scope B - SNAP&amp;TANF (Opt.)'!$G$16:$G$26)</f>
        <v>0</v>
      </c>
      <c r="I47" s="131">
        <f t="shared" si="4"/>
        <v>0</v>
      </c>
      <c r="J47" s="142">
        <v>4842</v>
      </c>
      <c r="K47" s="82">
        <f>LOOKUP(J47, 'Scope B - SNAP&amp;TANF (Opt.)'!$H$16:$H$27,'Scope B - SNAP&amp;TANF (Opt.)'!$J$16:$J$27)</f>
        <v>0</v>
      </c>
      <c r="L47" s="83">
        <f t="shared" si="5"/>
        <v>0</v>
      </c>
      <c r="M47" s="43"/>
    </row>
    <row r="48" spans="1:14" x14ac:dyDescent="0.3">
      <c r="B48" s="41"/>
      <c r="C48" s="57">
        <v>43070</v>
      </c>
      <c r="D48" s="142">
        <v>275112</v>
      </c>
      <c r="E48" s="76">
        <f>LOOKUP(D48,'Scope B - SNAP&amp;TANF (Opt.)'!$B$16:$B$26,'Scope B - SNAP&amp;TANF (Opt.)'!$D$16:$D$26)</f>
        <v>0</v>
      </c>
      <c r="F48" s="83">
        <f t="shared" si="3"/>
        <v>0</v>
      </c>
      <c r="G48" s="142">
        <v>1959</v>
      </c>
      <c r="H48" s="76">
        <f>LOOKUP(G48, 'Scope B - SNAP&amp;TANF (Opt.)'!$E$16:$E$26,'Scope B - SNAP&amp;TANF (Opt.)'!$G$16:$G$26)</f>
        <v>0</v>
      </c>
      <c r="I48" s="131">
        <f t="shared" si="4"/>
        <v>0</v>
      </c>
      <c r="J48" s="142">
        <v>4927</v>
      </c>
      <c r="K48" s="82">
        <f>LOOKUP(J48, 'Scope B - SNAP&amp;TANF (Opt.)'!$H$16:$H$27,'Scope B - SNAP&amp;TANF (Opt.)'!$J$16:$J$27)</f>
        <v>0</v>
      </c>
      <c r="L48" s="83">
        <f t="shared" si="5"/>
        <v>0</v>
      </c>
      <c r="M48" s="43"/>
    </row>
    <row r="49" spans="2:13" x14ac:dyDescent="0.3">
      <c r="B49" s="41"/>
      <c r="C49" s="57">
        <v>43101</v>
      </c>
      <c r="D49" s="142">
        <v>273192</v>
      </c>
      <c r="E49" s="76">
        <f>LOOKUP(D49,'Scope B - SNAP&amp;TANF (Opt.)'!$B$16:$B$26,'Scope B - SNAP&amp;TANF (Opt.)'!$D$16:$D$26)</f>
        <v>0</v>
      </c>
      <c r="F49" s="83">
        <f t="shared" si="3"/>
        <v>0</v>
      </c>
      <c r="G49" s="142">
        <v>1937</v>
      </c>
      <c r="H49" s="76">
        <f>LOOKUP(G49, 'Scope B - SNAP&amp;TANF (Opt.)'!$E$16:$E$26,'Scope B - SNAP&amp;TANF (Opt.)'!$G$16:$G$26)</f>
        <v>0</v>
      </c>
      <c r="I49" s="131">
        <f t="shared" si="4"/>
        <v>0</v>
      </c>
      <c r="J49" s="142">
        <v>4830</v>
      </c>
      <c r="K49" s="82">
        <f>LOOKUP(J49, 'Scope B - SNAP&amp;TANF (Opt.)'!$H$16:$H$27,'Scope B - SNAP&amp;TANF (Opt.)'!$J$16:$J$27)</f>
        <v>0</v>
      </c>
      <c r="L49" s="83">
        <f t="shared" si="5"/>
        <v>0</v>
      </c>
      <c r="M49" s="43"/>
    </row>
    <row r="50" spans="2:13" x14ac:dyDescent="0.3">
      <c r="B50" s="41"/>
      <c r="C50" s="57">
        <v>43132</v>
      </c>
      <c r="D50" s="142">
        <v>271946</v>
      </c>
      <c r="E50" s="76">
        <f>LOOKUP(D50,'Scope B - SNAP&amp;TANF (Opt.)'!$B$16:$B$26,'Scope B - SNAP&amp;TANF (Opt.)'!$D$16:$D$26)</f>
        <v>0</v>
      </c>
      <c r="F50" s="83">
        <f t="shared" si="3"/>
        <v>0</v>
      </c>
      <c r="G50" s="142">
        <v>1954</v>
      </c>
      <c r="H50" s="76">
        <f>LOOKUP(G50, 'Scope B - SNAP&amp;TANF (Opt.)'!$E$16:$E$26,'Scope B - SNAP&amp;TANF (Opt.)'!$G$16:$G$26)</f>
        <v>0</v>
      </c>
      <c r="I50" s="131">
        <f t="shared" si="4"/>
        <v>0</v>
      </c>
      <c r="J50" s="142">
        <v>4823</v>
      </c>
      <c r="K50" s="82">
        <f>LOOKUP(J50, 'Scope B - SNAP&amp;TANF (Opt.)'!$H$16:$H$27,'Scope B - SNAP&amp;TANF (Opt.)'!$J$16:$J$27)</f>
        <v>0</v>
      </c>
      <c r="L50" s="83">
        <f t="shared" si="5"/>
        <v>0</v>
      </c>
      <c r="M50" s="43"/>
    </row>
    <row r="51" spans="2:13" x14ac:dyDescent="0.3">
      <c r="B51" s="41"/>
      <c r="C51" s="57">
        <v>43160</v>
      </c>
      <c r="D51" s="142">
        <v>270902</v>
      </c>
      <c r="E51" s="76">
        <f>LOOKUP(D51,'Scope B - SNAP&amp;TANF (Opt.)'!$B$16:$B$26,'Scope B - SNAP&amp;TANF (Opt.)'!$D$16:$D$26)</f>
        <v>0</v>
      </c>
      <c r="F51" s="83">
        <f t="shared" si="3"/>
        <v>0</v>
      </c>
      <c r="G51" s="142">
        <v>1932</v>
      </c>
      <c r="H51" s="76">
        <f>LOOKUP(G51, 'Scope B - SNAP&amp;TANF (Opt.)'!$E$16:$E$26,'Scope B - SNAP&amp;TANF (Opt.)'!$G$16:$G$26)</f>
        <v>0</v>
      </c>
      <c r="I51" s="131">
        <f t="shared" si="4"/>
        <v>0</v>
      </c>
      <c r="J51" s="142">
        <v>4667</v>
      </c>
      <c r="K51" s="82">
        <f>LOOKUP(J51, 'Scope B - SNAP&amp;TANF (Opt.)'!$H$16:$H$27,'Scope B - SNAP&amp;TANF (Opt.)'!$J$16:$J$27)</f>
        <v>0</v>
      </c>
      <c r="L51" s="83">
        <f t="shared" si="5"/>
        <v>0</v>
      </c>
      <c r="M51" s="43"/>
    </row>
    <row r="52" spans="2:13" x14ac:dyDescent="0.3">
      <c r="B52" s="41"/>
      <c r="C52" s="57">
        <v>43191</v>
      </c>
      <c r="D52" s="142">
        <v>267916</v>
      </c>
      <c r="E52" s="76">
        <f>LOOKUP(D52,'Scope B - SNAP&amp;TANF (Opt.)'!$B$16:$B$26,'Scope B - SNAP&amp;TANF (Opt.)'!$D$16:$D$26)</f>
        <v>0</v>
      </c>
      <c r="F52" s="83">
        <f t="shared" si="3"/>
        <v>0</v>
      </c>
      <c r="G52" s="142">
        <v>1924</v>
      </c>
      <c r="H52" s="76">
        <f>LOOKUP(G52, 'Scope B - SNAP&amp;TANF (Opt.)'!$E$16:$E$26,'Scope B - SNAP&amp;TANF (Opt.)'!$G$16:$G$26)</f>
        <v>0</v>
      </c>
      <c r="I52" s="131">
        <f t="shared" si="4"/>
        <v>0</v>
      </c>
      <c r="J52" s="142">
        <v>4459</v>
      </c>
      <c r="K52" s="82">
        <f>LOOKUP(J52, 'Scope B - SNAP&amp;TANF (Opt.)'!$H$16:$H$27,'Scope B - SNAP&amp;TANF (Opt.)'!$J$16:$J$27)</f>
        <v>0</v>
      </c>
      <c r="L52" s="83">
        <f t="shared" si="5"/>
        <v>0</v>
      </c>
      <c r="M52" s="43"/>
    </row>
    <row r="53" spans="2:13" x14ac:dyDescent="0.3">
      <c r="B53" s="41"/>
      <c r="C53" s="57">
        <v>43221</v>
      </c>
      <c r="D53" s="142">
        <v>265721</v>
      </c>
      <c r="E53" s="76">
        <f>LOOKUP(D53,'Scope B - SNAP&amp;TANF (Opt.)'!$B$16:$B$26,'Scope B - SNAP&amp;TANF (Opt.)'!$D$16:$D$26)</f>
        <v>0</v>
      </c>
      <c r="F53" s="83">
        <f t="shared" si="3"/>
        <v>0</v>
      </c>
      <c r="G53" s="142">
        <v>1860</v>
      </c>
      <c r="H53" s="76">
        <f>LOOKUP(G53, 'Scope B - SNAP&amp;TANF (Opt.)'!$E$16:$E$26,'Scope B - SNAP&amp;TANF (Opt.)'!$G$16:$G$26)</f>
        <v>0</v>
      </c>
      <c r="I53" s="131">
        <f t="shared" si="4"/>
        <v>0</v>
      </c>
      <c r="J53" s="142">
        <v>4302</v>
      </c>
      <c r="K53" s="82">
        <f>LOOKUP(J53, 'Scope B - SNAP&amp;TANF (Opt.)'!$H$16:$H$27,'Scope B - SNAP&amp;TANF (Opt.)'!$J$16:$J$27)</f>
        <v>0</v>
      </c>
      <c r="L53" s="83">
        <f t="shared" si="5"/>
        <v>0</v>
      </c>
      <c r="M53" s="43"/>
    </row>
    <row r="54" spans="2:13" x14ac:dyDescent="0.3">
      <c r="B54" s="41"/>
      <c r="C54" s="60">
        <v>43252</v>
      </c>
      <c r="D54" s="143">
        <v>263198</v>
      </c>
      <c r="E54" s="78">
        <f>LOOKUP(D54,'Scope B - SNAP&amp;TANF (Opt.)'!$B$16:$B$26,'Scope B - SNAP&amp;TANF (Opt.)'!$D$16:$D$26)</f>
        <v>0</v>
      </c>
      <c r="F54" s="85">
        <f t="shared" si="3"/>
        <v>0</v>
      </c>
      <c r="G54" s="143">
        <v>1821</v>
      </c>
      <c r="H54" s="78">
        <f>LOOKUP(G54, 'Scope B - SNAP&amp;TANF (Opt.)'!$E$16:$E$26,'Scope B - SNAP&amp;TANF (Opt.)'!$G$16:$G$26)</f>
        <v>0</v>
      </c>
      <c r="I54" s="132">
        <f t="shared" si="4"/>
        <v>0</v>
      </c>
      <c r="J54" s="143">
        <v>4218</v>
      </c>
      <c r="K54" s="84">
        <f>LOOKUP(J54, 'Scope B - SNAP&amp;TANF (Opt.)'!$H$16:$H$27,'Scope B - SNAP&amp;TANF (Opt.)'!$J$16:$J$27)</f>
        <v>0</v>
      </c>
      <c r="L54" s="85">
        <f t="shared" si="5"/>
        <v>0</v>
      </c>
      <c r="M54" s="43"/>
    </row>
    <row r="55" spans="2:13" x14ac:dyDescent="0.3">
      <c r="B55" s="41"/>
      <c r="C55" s="63" t="s">
        <v>53</v>
      </c>
      <c r="D55" s="58"/>
      <c r="E55" s="64"/>
      <c r="F55" s="62">
        <f>SUM(F43:F54)</f>
        <v>0</v>
      </c>
      <c r="G55" s="59"/>
      <c r="H55" s="64"/>
      <c r="I55" s="62">
        <f>SUM(I43:I54)</f>
        <v>0</v>
      </c>
      <c r="J55" s="58"/>
      <c r="K55" s="65"/>
      <c r="L55" s="62">
        <f>SUM(L43:L54)</f>
        <v>0</v>
      </c>
      <c r="M55" s="43"/>
    </row>
    <row r="56" spans="2:13" x14ac:dyDescent="0.3">
      <c r="B56" s="41"/>
      <c r="C56" s="63"/>
      <c r="D56" s="58"/>
      <c r="E56" s="64"/>
      <c r="F56" s="66"/>
      <c r="G56" s="59"/>
      <c r="H56" s="64"/>
      <c r="I56" s="66"/>
      <c r="J56" s="58"/>
      <c r="K56" s="65"/>
      <c r="L56" s="66"/>
      <c r="M56" s="43"/>
    </row>
    <row r="57" spans="2:13" x14ac:dyDescent="0.3">
      <c r="B57" s="41"/>
      <c r="C57" s="19" t="s">
        <v>54</v>
      </c>
      <c r="D57" s="17"/>
      <c r="E57" s="64"/>
      <c r="F57" s="17"/>
      <c r="G57" s="59"/>
      <c r="H57" s="64"/>
      <c r="I57" s="66"/>
      <c r="J57" s="58"/>
      <c r="K57" s="65"/>
      <c r="L57" s="66"/>
      <c r="M57" s="43"/>
    </row>
    <row r="58" spans="2:13" x14ac:dyDescent="0.3">
      <c r="B58" s="41"/>
      <c r="C58" s="259" t="s">
        <v>94</v>
      </c>
      <c r="D58" s="260"/>
      <c r="E58" s="67">
        <v>7</v>
      </c>
      <c r="F58" s="17"/>
      <c r="G58" s="59"/>
      <c r="H58" s="64"/>
      <c r="I58" s="66"/>
      <c r="J58" s="58"/>
      <c r="K58" s="65"/>
      <c r="L58" s="66"/>
      <c r="M58" s="43"/>
    </row>
    <row r="59" spans="2:13" x14ac:dyDescent="0.3">
      <c r="B59" s="41"/>
      <c r="C59" s="259" t="s">
        <v>95</v>
      </c>
      <c r="D59" s="260"/>
      <c r="E59" s="67">
        <v>10</v>
      </c>
      <c r="F59" s="17"/>
      <c r="G59" s="59"/>
      <c r="H59" s="64"/>
      <c r="I59" s="66"/>
      <c r="J59" s="58"/>
      <c r="K59" s="65"/>
      <c r="L59" s="66"/>
      <c r="M59" s="43"/>
    </row>
    <row r="60" spans="2:13" x14ac:dyDescent="0.3">
      <c r="B60" s="41"/>
      <c r="C60" s="261" t="s">
        <v>56</v>
      </c>
      <c r="D60" s="262"/>
      <c r="E60" s="99">
        <f>SUM((E58*'Scope B - SNAP&amp;TANF (Opt.)'!F31*12),('Scope B - Cost Summary'!E59*'Scope B - SNAP&amp;TANF (Opt.)'!F34*12))</f>
        <v>0</v>
      </c>
      <c r="F60" s="58"/>
      <c r="G60" s="59"/>
      <c r="H60" s="64"/>
      <c r="I60" s="66"/>
      <c r="J60" s="58"/>
      <c r="K60" s="65"/>
      <c r="L60" s="66"/>
      <c r="M60" s="43"/>
    </row>
    <row r="61" spans="2:13" x14ac:dyDescent="0.3">
      <c r="B61" s="41"/>
      <c r="C61" s="17"/>
      <c r="D61" s="17"/>
      <c r="E61" s="17"/>
      <c r="F61" s="17"/>
      <c r="G61" s="17"/>
      <c r="H61" s="17"/>
      <c r="I61" s="64"/>
      <c r="J61" s="17"/>
      <c r="K61" s="17"/>
      <c r="L61" s="17"/>
      <c r="M61" s="43"/>
    </row>
    <row r="62" spans="2:13" ht="30.75" customHeight="1" x14ac:dyDescent="0.3">
      <c r="B62" s="41"/>
      <c r="C62" s="266" t="s">
        <v>101</v>
      </c>
      <c r="D62" s="258"/>
      <c r="E62" s="258"/>
      <c r="F62" s="69">
        <f>SUM(F55,I55,L55,E60)</f>
        <v>0</v>
      </c>
      <c r="G62" s="17"/>
      <c r="H62" s="17"/>
      <c r="I62" s="17"/>
      <c r="J62" s="17"/>
      <c r="K62" s="17"/>
      <c r="L62" s="17"/>
      <c r="M62" s="43"/>
    </row>
    <row r="63" spans="2:13" x14ac:dyDescent="0.3">
      <c r="B63" s="41"/>
      <c r="C63" s="263" t="s">
        <v>58</v>
      </c>
      <c r="D63" s="264"/>
      <c r="E63" s="265"/>
      <c r="F63" s="69">
        <f>1935203.82</f>
        <v>1935203.82</v>
      </c>
      <c r="G63" s="17"/>
      <c r="H63" s="17"/>
      <c r="I63" s="17"/>
      <c r="J63" s="17"/>
      <c r="K63" s="17"/>
      <c r="L63" s="17"/>
      <c r="M63" s="43"/>
    </row>
    <row r="64" spans="2:13" x14ac:dyDescent="0.3">
      <c r="B64" s="41"/>
      <c r="C64" s="274" t="s">
        <v>59</v>
      </c>
      <c r="D64" s="275"/>
      <c r="E64" s="276"/>
      <c r="F64" s="71">
        <f>IFERROR(((F62-F63)/F63), "")</f>
        <v>-1</v>
      </c>
      <c r="G64" s="17"/>
      <c r="H64" s="17"/>
      <c r="I64" s="17"/>
      <c r="J64" s="17"/>
      <c r="K64" s="17"/>
      <c r="L64" s="17"/>
      <c r="M64" s="43"/>
    </row>
    <row r="65" spans="2:13" ht="15" thickBot="1" x14ac:dyDescent="0.35">
      <c r="B65" s="42"/>
      <c r="C65" s="72"/>
      <c r="D65" s="72"/>
      <c r="E65" s="72"/>
      <c r="F65" s="72"/>
      <c r="G65" s="72"/>
      <c r="H65" s="72"/>
      <c r="I65" s="72"/>
      <c r="J65" s="72"/>
      <c r="K65" s="72"/>
      <c r="L65" s="72"/>
      <c r="M65" s="73"/>
    </row>
    <row r="66" spans="2:13" ht="15" thickBot="1" x14ac:dyDescent="0.35"/>
    <row r="67" spans="2:13" ht="15" thickBot="1" x14ac:dyDescent="0.35">
      <c r="B67" s="267" t="s">
        <v>138</v>
      </c>
      <c r="C67" s="268"/>
      <c r="D67" s="268"/>
      <c r="E67" s="268"/>
      <c r="F67" s="268"/>
      <c r="G67" s="269"/>
    </row>
    <row r="68" spans="2:13" ht="34.5" customHeight="1" x14ac:dyDescent="0.3">
      <c r="B68" s="247" t="s">
        <v>136</v>
      </c>
      <c r="C68" s="270"/>
      <c r="D68" s="270"/>
      <c r="E68" s="270"/>
      <c r="F68" s="270"/>
      <c r="G68" s="271"/>
    </row>
    <row r="69" spans="2:13" x14ac:dyDescent="0.3">
      <c r="B69" s="158"/>
      <c r="C69" s="272" t="s">
        <v>135</v>
      </c>
      <c r="D69" s="272"/>
      <c r="E69" s="272"/>
      <c r="F69" s="163">
        <f>F32*3</f>
        <v>0</v>
      </c>
      <c r="G69" s="159"/>
    </row>
    <row r="70" spans="2:13" ht="48" customHeight="1" thickBot="1" x14ac:dyDescent="0.35">
      <c r="B70" s="160"/>
      <c r="C70" s="273" t="s">
        <v>140</v>
      </c>
      <c r="D70" s="273"/>
      <c r="E70" s="273"/>
      <c r="F70" s="161"/>
      <c r="G70" s="162"/>
    </row>
  </sheetData>
  <sheetProtection algorithmName="SHA-512" hashValue="JBT9VE9K0n7QmWkFH2wVB5vyJo1ZIUKJO8vfuCTtXLOtKQdPZ2bzVISUp4+cuboHbVBD8BrF9kJwHujwznBuJg==" saltValue="4Z3eczhRU3hCfi5O7LL50Q==" spinCount="100000" sheet="1" objects="1" scenarios="1"/>
  <mergeCells count="26">
    <mergeCell ref="B67:G67"/>
    <mergeCell ref="B68:G68"/>
    <mergeCell ref="C69:E69"/>
    <mergeCell ref="C70:E70"/>
    <mergeCell ref="C64:E64"/>
    <mergeCell ref="C63:E63"/>
    <mergeCell ref="C59:D59"/>
    <mergeCell ref="C60:D60"/>
    <mergeCell ref="C62:E62"/>
    <mergeCell ref="B39:M39"/>
    <mergeCell ref="D41:F41"/>
    <mergeCell ref="G41:I41"/>
    <mergeCell ref="J41:L41"/>
    <mergeCell ref="C58:D58"/>
    <mergeCell ref="C33:E33"/>
    <mergeCell ref="C34:E34"/>
    <mergeCell ref="C28:D28"/>
    <mergeCell ref="C30:D30"/>
    <mergeCell ref="C32:E32"/>
    <mergeCell ref="C29:D29"/>
    <mergeCell ref="B5:L7"/>
    <mergeCell ref="D8:N8"/>
    <mergeCell ref="B9:M9"/>
    <mergeCell ref="D11:F11"/>
    <mergeCell ref="G11:I11"/>
    <mergeCell ref="J11:L1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ColWidth="9.109375" defaultRowHeight="13.2" x14ac:dyDescent="0.25"/>
  <cols>
    <col min="1" max="1" width="2.109375" style="17" customWidth="1"/>
    <col min="2" max="4" width="12.33203125" style="17" customWidth="1"/>
    <col min="5" max="5" width="23.5546875" style="17" customWidth="1"/>
    <col min="6" max="16384" width="9.109375" style="17"/>
  </cols>
  <sheetData>
    <row r="1" spans="1:10" x14ac:dyDescent="0.25">
      <c r="A1" s="16" t="str">
        <f>Instructions!A1</f>
        <v>State of Indiana, RFP 19-088</v>
      </c>
    </row>
    <row r="2" spans="1:10" x14ac:dyDescent="0.25">
      <c r="A2" s="19" t="str">
        <f>Instructions!A2</f>
        <v>Attachment C - Cost Proposal</v>
      </c>
    </row>
    <row r="3" spans="1:10" x14ac:dyDescent="0.25">
      <c r="A3" s="19" t="s">
        <v>108</v>
      </c>
    </row>
    <row r="4" spans="1:10" x14ac:dyDescent="0.25">
      <c r="A4" s="18"/>
      <c r="C4" s="18"/>
      <c r="D4" s="18"/>
    </row>
    <row r="5" spans="1:10" ht="27.75" customHeight="1" x14ac:dyDescent="0.25">
      <c r="A5" s="20"/>
      <c r="B5" s="193" t="s">
        <v>86</v>
      </c>
      <c r="C5" s="193"/>
      <c r="D5" s="193"/>
      <c r="E5" s="193"/>
      <c r="F5" s="193"/>
      <c r="G5" s="193"/>
      <c r="H5" s="193"/>
      <c r="I5" s="193"/>
      <c r="J5" s="193"/>
    </row>
    <row r="6" spans="1:10" x14ac:dyDescent="0.25">
      <c r="A6" s="21"/>
      <c r="B6" s="21"/>
      <c r="C6" s="21"/>
      <c r="D6" s="21"/>
      <c r="E6" s="21"/>
      <c r="F6" s="21"/>
      <c r="G6" s="21"/>
      <c r="H6" s="21"/>
      <c r="I6" s="21"/>
      <c r="J6" s="21"/>
    </row>
    <row r="7" spans="1:10" x14ac:dyDescent="0.25">
      <c r="A7" s="22"/>
      <c r="B7" s="22" t="s">
        <v>5</v>
      </c>
      <c r="C7" s="18"/>
      <c r="D7" s="18"/>
    </row>
    <row r="8" spans="1:10" x14ac:dyDescent="0.25">
      <c r="A8" s="22"/>
      <c r="B8" s="22"/>
      <c r="C8" s="18"/>
      <c r="D8" s="18"/>
    </row>
    <row r="9" spans="1:10" x14ac:dyDescent="0.25">
      <c r="A9" s="23"/>
      <c r="B9" s="47" t="s">
        <v>34</v>
      </c>
      <c r="C9" s="18"/>
      <c r="D9" s="18"/>
    </row>
    <row r="10" spans="1:10" x14ac:dyDescent="0.25">
      <c r="A10" s="23"/>
      <c r="B10" s="47"/>
      <c r="C10" s="18"/>
      <c r="D10" s="18"/>
    </row>
    <row r="11" spans="1:10" x14ac:dyDescent="0.25">
      <c r="A11" s="25" t="s">
        <v>6</v>
      </c>
      <c r="B11" s="195" t="s">
        <v>42</v>
      </c>
      <c r="C11" s="195"/>
      <c r="D11" s="195"/>
      <c r="E11" s="195"/>
    </row>
    <row r="12" spans="1:10" ht="13.8" thickBot="1" x14ac:dyDescent="0.3">
      <c r="A12" s="25"/>
      <c r="B12" s="196"/>
      <c r="C12" s="196"/>
      <c r="D12" s="196"/>
      <c r="E12" s="196"/>
      <c r="F12" s="18"/>
      <c r="G12" s="18"/>
      <c r="H12" s="18"/>
      <c r="I12" s="18"/>
    </row>
    <row r="13" spans="1:10" ht="13.8" thickBot="1" x14ac:dyDescent="0.3">
      <c r="A13" s="26"/>
      <c r="B13" s="197" t="s">
        <v>35</v>
      </c>
      <c r="C13" s="277"/>
      <c r="D13" s="277"/>
      <c r="E13" s="278"/>
      <c r="F13" s="33"/>
      <c r="G13" s="33"/>
      <c r="H13" s="33"/>
      <c r="I13" s="33"/>
      <c r="J13" s="33"/>
    </row>
    <row r="14" spans="1:10" ht="13.8" thickBot="1" x14ac:dyDescent="0.3">
      <c r="A14" s="26"/>
      <c r="B14" s="279" t="s">
        <v>37</v>
      </c>
      <c r="C14" s="280"/>
      <c r="D14" s="280"/>
      <c r="E14" s="281"/>
      <c r="F14" s="33"/>
      <c r="G14" s="33"/>
      <c r="H14" s="33"/>
      <c r="I14" s="33"/>
      <c r="J14" s="33"/>
    </row>
    <row r="15" spans="1:10" x14ac:dyDescent="0.25">
      <c r="A15" s="18"/>
      <c r="B15" s="28" t="s">
        <v>11</v>
      </c>
      <c r="C15" s="29" t="s">
        <v>12</v>
      </c>
      <c r="D15" s="207" t="s">
        <v>13</v>
      </c>
      <c r="E15" s="208"/>
      <c r="F15" s="33"/>
      <c r="G15" s="33"/>
      <c r="H15" s="33"/>
      <c r="I15" s="33"/>
      <c r="J15" s="33"/>
    </row>
    <row r="16" spans="1:10" x14ac:dyDescent="0.25">
      <c r="A16" s="18"/>
      <c r="B16" s="153">
        <v>0</v>
      </c>
      <c r="C16" s="154">
        <v>20000</v>
      </c>
      <c r="D16" s="218"/>
      <c r="E16" s="219"/>
      <c r="F16" s="33"/>
      <c r="G16" s="33"/>
      <c r="H16" s="33"/>
      <c r="I16" s="33"/>
      <c r="J16" s="33"/>
    </row>
    <row r="17" spans="1:10" x14ac:dyDescent="0.25">
      <c r="A17" s="18"/>
      <c r="B17" s="155">
        <f>C16+1</f>
        <v>20001</v>
      </c>
      <c r="C17" s="154">
        <f>C16+20000</f>
        <v>40000</v>
      </c>
      <c r="D17" s="223"/>
      <c r="E17" s="224"/>
      <c r="F17" s="33"/>
      <c r="G17" s="33"/>
      <c r="H17" s="33"/>
      <c r="I17" s="33"/>
      <c r="J17" s="33"/>
    </row>
    <row r="18" spans="1:10" x14ac:dyDescent="0.25">
      <c r="A18" s="18"/>
      <c r="B18" s="155">
        <f t="shared" ref="B18:B26" si="0">C17+1</f>
        <v>40001</v>
      </c>
      <c r="C18" s="154">
        <f t="shared" ref="C18:C26" si="1">C17+20000</f>
        <v>60000</v>
      </c>
      <c r="D18" s="223"/>
      <c r="E18" s="224"/>
      <c r="F18" s="33"/>
      <c r="G18" s="33"/>
      <c r="H18" s="33"/>
      <c r="I18" s="33"/>
      <c r="J18" s="33"/>
    </row>
    <row r="19" spans="1:10" x14ac:dyDescent="0.25">
      <c r="A19" s="18"/>
      <c r="B19" s="155">
        <f t="shared" si="0"/>
        <v>60001</v>
      </c>
      <c r="C19" s="154">
        <f t="shared" si="1"/>
        <v>80000</v>
      </c>
      <c r="D19" s="223"/>
      <c r="E19" s="224"/>
      <c r="F19" s="33"/>
      <c r="G19" s="33"/>
      <c r="H19" s="33"/>
      <c r="I19" s="33"/>
      <c r="J19" s="33"/>
    </row>
    <row r="20" spans="1:10" x14ac:dyDescent="0.25">
      <c r="A20" s="18"/>
      <c r="B20" s="155">
        <f t="shared" si="0"/>
        <v>80001</v>
      </c>
      <c r="C20" s="154">
        <f t="shared" si="1"/>
        <v>100000</v>
      </c>
      <c r="D20" s="223"/>
      <c r="E20" s="224"/>
      <c r="F20" s="33"/>
      <c r="G20" s="33"/>
      <c r="H20" s="33"/>
      <c r="I20" s="33"/>
      <c r="J20" s="33"/>
    </row>
    <row r="21" spans="1:10" x14ac:dyDescent="0.25">
      <c r="A21" s="18"/>
      <c r="B21" s="155">
        <f t="shared" si="0"/>
        <v>100001</v>
      </c>
      <c r="C21" s="154">
        <f t="shared" si="1"/>
        <v>120000</v>
      </c>
      <c r="D21" s="223"/>
      <c r="E21" s="224"/>
      <c r="F21" s="33"/>
      <c r="G21" s="33"/>
      <c r="H21" s="33"/>
      <c r="I21" s="33"/>
      <c r="J21" s="33"/>
    </row>
    <row r="22" spans="1:10" x14ac:dyDescent="0.25">
      <c r="A22" s="18"/>
      <c r="B22" s="155">
        <f t="shared" si="0"/>
        <v>120001</v>
      </c>
      <c r="C22" s="154">
        <f t="shared" si="1"/>
        <v>140000</v>
      </c>
      <c r="D22" s="223"/>
      <c r="E22" s="224"/>
      <c r="F22" s="33"/>
      <c r="G22" s="33"/>
      <c r="H22" s="33"/>
      <c r="I22" s="33"/>
      <c r="J22" s="33"/>
    </row>
    <row r="23" spans="1:10" x14ac:dyDescent="0.25">
      <c r="A23" s="18"/>
      <c r="B23" s="155">
        <f t="shared" si="0"/>
        <v>140001</v>
      </c>
      <c r="C23" s="154">
        <f t="shared" si="1"/>
        <v>160000</v>
      </c>
      <c r="D23" s="223"/>
      <c r="E23" s="224"/>
      <c r="F23" s="33"/>
      <c r="G23" s="33"/>
      <c r="H23" s="33"/>
      <c r="I23" s="33"/>
      <c r="J23" s="33"/>
    </row>
    <row r="24" spans="1:10" x14ac:dyDescent="0.25">
      <c r="A24" s="18"/>
      <c r="B24" s="155">
        <f t="shared" si="0"/>
        <v>160001</v>
      </c>
      <c r="C24" s="154">
        <f t="shared" si="1"/>
        <v>180000</v>
      </c>
      <c r="D24" s="223"/>
      <c r="E24" s="224"/>
      <c r="F24" s="33"/>
      <c r="G24" s="33"/>
      <c r="H24" s="33"/>
      <c r="I24" s="33"/>
      <c r="J24" s="33"/>
    </row>
    <row r="25" spans="1:10" x14ac:dyDescent="0.25">
      <c r="A25" s="18"/>
      <c r="B25" s="155">
        <f t="shared" si="0"/>
        <v>180001</v>
      </c>
      <c r="C25" s="154">
        <f t="shared" si="1"/>
        <v>200000</v>
      </c>
      <c r="D25" s="223"/>
      <c r="E25" s="224"/>
      <c r="F25" s="33"/>
      <c r="G25" s="33"/>
      <c r="H25" s="33"/>
      <c r="I25" s="33"/>
      <c r="J25" s="33"/>
    </row>
    <row r="26" spans="1:10" x14ac:dyDescent="0.25">
      <c r="A26" s="18"/>
      <c r="B26" s="155">
        <f t="shared" si="0"/>
        <v>200001</v>
      </c>
      <c r="C26" s="154">
        <f t="shared" si="1"/>
        <v>220000</v>
      </c>
      <c r="D26" s="223"/>
      <c r="E26" s="224"/>
      <c r="F26" s="33"/>
      <c r="G26" s="33"/>
      <c r="H26" s="33"/>
      <c r="I26" s="33"/>
      <c r="J26" s="33"/>
    </row>
    <row r="27" spans="1:10" ht="13.8" thickBot="1" x14ac:dyDescent="0.3">
      <c r="A27" s="18"/>
      <c r="B27" s="156" t="s">
        <v>14</v>
      </c>
      <c r="C27" s="157">
        <f>C26</f>
        <v>220000</v>
      </c>
      <c r="D27" s="245"/>
      <c r="E27" s="246"/>
      <c r="F27" s="33"/>
      <c r="G27" s="33"/>
      <c r="H27" s="33"/>
      <c r="I27" s="33"/>
      <c r="J27" s="33"/>
    </row>
    <row r="28" spans="1:10" x14ac:dyDescent="0.25">
      <c r="A28" s="18"/>
      <c r="B28" s="22"/>
      <c r="C28" s="18"/>
      <c r="D28" s="37"/>
      <c r="E28" s="33"/>
      <c r="F28" s="33"/>
      <c r="G28" s="33"/>
      <c r="H28" s="33"/>
      <c r="I28" s="33"/>
    </row>
    <row r="29" spans="1:10" x14ac:dyDescent="0.25">
      <c r="A29" s="25" t="s">
        <v>15</v>
      </c>
      <c r="B29" s="195" t="s">
        <v>39</v>
      </c>
      <c r="C29" s="195"/>
      <c r="D29" s="195"/>
      <c r="E29" s="195"/>
    </row>
    <row r="30" spans="1:10" ht="13.8" thickBot="1" x14ac:dyDescent="0.3">
      <c r="A30" s="18"/>
      <c r="C30" s="18"/>
      <c r="D30" s="18"/>
    </row>
    <row r="31" spans="1:10" ht="15.75" customHeight="1" thickBot="1" x14ac:dyDescent="0.3">
      <c r="A31" s="18"/>
      <c r="B31" s="290" t="s">
        <v>90</v>
      </c>
      <c r="C31" s="291"/>
      <c r="D31" s="291"/>
      <c r="E31" s="292"/>
      <c r="F31" s="27"/>
    </row>
    <row r="32" spans="1:10" ht="13.8" thickBot="1" x14ac:dyDescent="0.3">
      <c r="A32" s="18"/>
      <c r="B32" s="282" t="s">
        <v>115</v>
      </c>
      <c r="C32" s="283"/>
      <c r="D32" s="283"/>
      <c r="E32" s="175"/>
      <c r="F32" s="33"/>
    </row>
    <row r="33" spans="1:10" ht="54.75" customHeight="1" x14ac:dyDescent="0.25">
      <c r="A33" s="18"/>
      <c r="B33" s="227" t="s">
        <v>123</v>
      </c>
      <c r="C33" s="227"/>
      <c r="D33" s="227"/>
      <c r="E33" s="227"/>
      <c r="F33" s="33"/>
    </row>
    <row r="34" spans="1:10" ht="13.5" customHeight="1" x14ac:dyDescent="0.25">
      <c r="A34" s="26"/>
      <c r="B34" s="22"/>
      <c r="C34" s="18"/>
      <c r="D34" s="37"/>
      <c r="E34" s="33"/>
      <c r="F34" s="33"/>
      <c r="G34" s="33"/>
      <c r="H34" s="33"/>
      <c r="I34" s="33"/>
    </row>
    <row r="35" spans="1:10" x14ac:dyDescent="0.25">
      <c r="A35" s="25" t="s">
        <v>16</v>
      </c>
      <c r="B35" s="195" t="s">
        <v>43</v>
      </c>
      <c r="C35" s="195"/>
      <c r="D35" s="195"/>
      <c r="E35" s="195"/>
      <c r="F35" s="195"/>
      <c r="G35" s="195"/>
      <c r="H35" s="195"/>
      <c r="I35" s="195"/>
      <c r="J35" s="195"/>
    </row>
    <row r="36" spans="1:10" ht="13.8" thickBot="1" x14ac:dyDescent="0.3">
      <c r="A36" s="18"/>
      <c r="B36" s="45"/>
      <c r="C36" s="45"/>
      <c r="D36" s="45"/>
      <c r="E36" s="45"/>
      <c r="F36" s="18"/>
      <c r="G36" s="18"/>
      <c r="H36" s="18"/>
      <c r="I36" s="18"/>
    </row>
    <row r="37" spans="1:10" x14ac:dyDescent="0.25">
      <c r="A37" s="18"/>
      <c r="B37" s="284" t="s">
        <v>23</v>
      </c>
      <c r="C37" s="285"/>
      <c r="D37" s="285"/>
      <c r="E37" s="286"/>
      <c r="F37" s="27"/>
    </row>
    <row r="38" spans="1:10" x14ac:dyDescent="0.25">
      <c r="A38" s="18"/>
      <c r="B38" s="287" t="s">
        <v>24</v>
      </c>
      <c r="C38" s="288"/>
      <c r="D38" s="289"/>
      <c r="E38" s="51" t="s">
        <v>25</v>
      </c>
      <c r="F38" s="18"/>
    </row>
    <row r="39" spans="1:10" x14ac:dyDescent="0.25">
      <c r="A39" s="18"/>
      <c r="B39" s="225" t="s">
        <v>26</v>
      </c>
      <c r="C39" s="226"/>
      <c r="D39" s="226"/>
      <c r="E39" s="169"/>
      <c r="F39" s="33"/>
    </row>
    <row r="40" spans="1:10" x14ac:dyDescent="0.25">
      <c r="A40" s="18"/>
      <c r="B40" s="225" t="s">
        <v>27</v>
      </c>
      <c r="C40" s="226"/>
      <c r="D40" s="226"/>
      <c r="E40" s="166"/>
      <c r="F40" s="33"/>
    </row>
    <row r="41" spans="1:10" x14ac:dyDescent="0.25">
      <c r="A41" s="18"/>
      <c r="B41" s="225" t="s">
        <v>28</v>
      </c>
      <c r="C41" s="226"/>
      <c r="D41" s="226"/>
      <c r="E41" s="166"/>
      <c r="F41" s="33"/>
    </row>
    <row r="42" spans="1:10" x14ac:dyDescent="0.25">
      <c r="A42" s="18"/>
      <c r="B42" s="225" t="s">
        <v>29</v>
      </c>
      <c r="C42" s="226"/>
      <c r="D42" s="226"/>
      <c r="E42" s="166"/>
      <c r="F42" s="33"/>
    </row>
    <row r="43" spans="1:10" x14ac:dyDescent="0.25">
      <c r="A43" s="18"/>
      <c r="B43" s="225" t="s">
        <v>30</v>
      </c>
      <c r="C43" s="226"/>
      <c r="D43" s="226"/>
      <c r="E43" s="166"/>
      <c r="F43" s="33"/>
    </row>
    <row r="44" spans="1:10" x14ac:dyDescent="0.25">
      <c r="A44" s="18"/>
      <c r="B44" s="225" t="s">
        <v>31</v>
      </c>
      <c r="C44" s="226"/>
      <c r="D44" s="226"/>
      <c r="E44" s="166"/>
      <c r="F44" s="33"/>
    </row>
    <row r="45" spans="1:10" x14ac:dyDescent="0.25">
      <c r="A45" s="18"/>
      <c r="B45" s="228" t="s">
        <v>45</v>
      </c>
      <c r="C45" s="229"/>
      <c r="D45" s="229"/>
      <c r="E45" s="176"/>
      <c r="F45" s="33"/>
    </row>
    <row r="46" spans="1:10" x14ac:dyDescent="0.25">
      <c r="A46" s="18"/>
      <c r="B46" s="293"/>
      <c r="C46" s="294"/>
      <c r="D46" s="294"/>
      <c r="E46" s="166"/>
      <c r="F46" s="33"/>
    </row>
    <row r="47" spans="1:10" x14ac:dyDescent="0.25">
      <c r="A47" s="18"/>
      <c r="B47" s="293"/>
      <c r="C47" s="294"/>
      <c r="D47" s="294"/>
      <c r="E47" s="177"/>
      <c r="F47" s="33"/>
    </row>
    <row r="48" spans="1:10" ht="13.8" thickBot="1" x14ac:dyDescent="0.3">
      <c r="A48" s="18"/>
      <c r="B48" s="295"/>
      <c r="C48" s="296"/>
      <c r="D48" s="296"/>
      <c r="E48" s="178"/>
      <c r="F48" s="33"/>
    </row>
    <row r="49" spans="1:10" x14ac:dyDescent="0.25">
      <c r="A49" s="19"/>
      <c r="B49" s="19"/>
      <c r="C49" s="19"/>
      <c r="D49" s="19"/>
      <c r="E49" s="19"/>
      <c r="F49" s="27"/>
      <c r="G49" s="27"/>
      <c r="H49" s="27"/>
      <c r="I49" s="27"/>
    </row>
    <row r="50" spans="1:10" x14ac:dyDescent="0.25">
      <c r="A50" s="25" t="s">
        <v>18</v>
      </c>
      <c r="B50" s="195" t="s">
        <v>41</v>
      </c>
      <c r="C50" s="195"/>
      <c r="D50" s="195"/>
      <c r="E50" s="195"/>
      <c r="F50" s="195"/>
      <c r="G50" s="195"/>
      <c r="H50" s="195"/>
      <c r="I50" s="195"/>
      <c r="J50" s="22"/>
    </row>
    <row r="51" spans="1:10" ht="13.8" thickBot="1" x14ac:dyDescent="0.3">
      <c r="A51" s="18"/>
    </row>
    <row r="52" spans="1:10" ht="13.8" thickBot="1" x14ac:dyDescent="0.3">
      <c r="A52" s="18"/>
      <c r="B52" s="197" t="s">
        <v>32</v>
      </c>
      <c r="C52" s="198"/>
      <c r="D52" s="198"/>
      <c r="E52" s="199"/>
      <c r="F52" s="27"/>
    </row>
    <row r="53" spans="1:10" ht="15" customHeight="1" x14ac:dyDescent="0.25">
      <c r="A53" s="18"/>
      <c r="B53" s="247" t="s">
        <v>96</v>
      </c>
      <c r="C53" s="248"/>
      <c r="D53" s="248"/>
      <c r="E53" s="249"/>
    </row>
    <row r="54" spans="1:10" x14ac:dyDescent="0.25">
      <c r="A54" s="18"/>
      <c r="B54" s="250"/>
      <c r="C54" s="195"/>
      <c r="D54" s="195"/>
      <c r="E54" s="251"/>
    </row>
    <row r="55" spans="1:10" ht="16.5" customHeight="1" x14ac:dyDescent="0.25">
      <c r="A55" s="18"/>
      <c r="B55" s="250"/>
      <c r="C55" s="195"/>
      <c r="D55" s="195"/>
      <c r="E55" s="251"/>
    </row>
    <row r="56" spans="1:10" ht="13.8" thickBot="1" x14ac:dyDescent="0.3">
      <c r="A56" s="18"/>
      <c r="B56" s="44"/>
      <c r="C56" s="45"/>
      <c r="D56" s="46" t="s">
        <v>33</v>
      </c>
      <c r="E56" s="174"/>
    </row>
    <row r="57" spans="1:10" x14ac:dyDescent="0.25">
      <c r="A57" s="18"/>
      <c r="B57" s="22"/>
      <c r="C57" s="18"/>
      <c r="D57" s="18"/>
    </row>
  </sheetData>
  <sheetProtection algorithmName="SHA-512" hashValue="5mSQtVQltSnzIQUDtlBZzPVS/BI0djY1xfUH9nnb/f1GZrr36hyfPIpyFZgaEr0aVupnogMWG3uuA7KgrzW/5g==" saltValue="7Hnwh+7VSxWrdLV8Awe6kA==" spinCount="100000" sheet="1" objects="1" scenarios="1"/>
  <mergeCells count="38">
    <mergeCell ref="B53:E55"/>
    <mergeCell ref="B31:E31"/>
    <mergeCell ref="B46:D46"/>
    <mergeCell ref="B47:D47"/>
    <mergeCell ref="B48:D48"/>
    <mergeCell ref="B50:I50"/>
    <mergeCell ref="B52:E52"/>
    <mergeCell ref="B44:D44"/>
    <mergeCell ref="B45:D45"/>
    <mergeCell ref="B33:E33"/>
    <mergeCell ref="B5:J5"/>
    <mergeCell ref="B40:D40"/>
    <mergeCell ref="B41:D41"/>
    <mergeCell ref="B42:D42"/>
    <mergeCell ref="B43:D43"/>
    <mergeCell ref="B29:E29"/>
    <mergeCell ref="B32:D32"/>
    <mergeCell ref="B35:J35"/>
    <mergeCell ref="B37:E37"/>
    <mergeCell ref="B38:D38"/>
    <mergeCell ref="B39:D39"/>
    <mergeCell ref="D22:E22"/>
    <mergeCell ref="D23:E23"/>
    <mergeCell ref="D24:E24"/>
    <mergeCell ref="D25:E25"/>
    <mergeCell ref="D26:E26"/>
    <mergeCell ref="D27:E27"/>
    <mergeCell ref="D16:E16"/>
    <mergeCell ref="D17:E17"/>
    <mergeCell ref="D18:E18"/>
    <mergeCell ref="D19:E19"/>
    <mergeCell ref="D20:E20"/>
    <mergeCell ref="D21:E21"/>
    <mergeCell ref="B11:E11"/>
    <mergeCell ref="B12:E12"/>
    <mergeCell ref="B13:E13"/>
    <mergeCell ref="B14:E14"/>
    <mergeCell ref="D15:E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ColWidth="9.109375" defaultRowHeight="13.2" x14ac:dyDescent="0.25"/>
  <cols>
    <col min="1" max="1" width="2.109375" style="17" customWidth="1"/>
    <col min="2" max="4" width="12.33203125" style="17" customWidth="1"/>
    <col min="5" max="5" width="23.5546875" style="17" customWidth="1"/>
    <col min="6" max="16384" width="9.109375" style="17"/>
  </cols>
  <sheetData>
    <row r="1" spans="1:10" x14ac:dyDescent="0.25">
      <c r="A1" s="16" t="str">
        <f>Instructions!A1</f>
        <v>State of Indiana, RFP 19-088</v>
      </c>
    </row>
    <row r="2" spans="1:10" x14ac:dyDescent="0.25">
      <c r="A2" s="19" t="str">
        <f>Instructions!A2</f>
        <v>Attachment C - Cost Proposal</v>
      </c>
    </row>
    <row r="3" spans="1:10" x14ac:dyDescent="0.25">
      <c r="A3" s="19" t="s">
        <v>107</v>
      </c>
    </row>
    <row r="4" spans="1:10" x14ac:dyDescent="0.25">
      <c r="A4" s="18"/>
      <c r="C4" s="18"/>
      <c r="D4" s="18"/>
    </row>
    <row r="5" spans="1:10" ht="27.75" customHeight="1" x14ac:dyDescent="0.25">
      <c r="A5" s="20"/>
      <c r="B5" s="193" t="s">
        <v>86</v>
      </c>
      <c r="C5" s="193"/>
      <c r="D5" s="193"/>
      <c r="E5" s="193"/>
      <c r="F5" s="193"/>
      <c r="G5" s="193"/>
      <c r="H5" s="193"/>
      <c r="I5" s="193"/>
      <c r="J5" s="193"/>
    </row>
    <row r="6" spans="1:10" x14ac:dyDescent="0.25">
      <c r="A6" s="21"/>
      <c r="B6" s="21"/>
      <c r="C6" s="21"/>
      <c r="D6" s="21"/>
      <c r="E6" s="21"/>
      <c r="F6" s="21"/>
      <c r="G6" s="21"/>
      <c r="H6" s="21"/>
      <c r="I6" s="21"/>
      <c r="J6" s="21"/>
    </row>
    <row r="7" spans="1:10" x14ac:dyDescent="0.25">
      <c r="A7" s="22"/>
      <c r="B7" s="22" t="s">
        <v>5</v>
      </c>
      <c r="C7" s="18"/>
      <c r="D7" s="18"/>
    </row>
    <row r="8" spans="1:10" x14ac:dyDescent="0.25">
      <c r="A8" s="22"/>
      <c r="B8" s="22"/>
      <c r="C8" s="18"/>
      <c r="D8" s="18"/>
    </row>
    <row r="9" spans="1:10" x14ac:dyDescent="0.25">
      <c r="A9" s="23"/>
      <c r="B9" s="47" t="s">
        <v>34</v>
      </c>
      <c r="C9" s="18"/>
      <c r="D9" s="18"/>
    </row>
    <row r="10" spans="1:10" x14ac:dyDescent="0.25">
      <c r="A10" s="23"/>
      <c r="B10" s="47"/>
      <c r="C10" s="18"/>
      <c r="D10" s="18"/>
    </row>
    <row r="11" spans="1:10" x14ac:dyDescent="0.25">
      <c r="A11" s="25" t="s">
        <v>6</v>
      </c>
      <c r="B11" s="195" t="s">
        <v>42</v>
      </c>
      <c r="C11" s="195"/>
      <c r="D11" s="195"/>
      <c r="E11" s="195"/>
    </row>
    <row r="12" spans="1:10" ht="13.8" thickBot="1" x14ac:dyDescent="0.3">
      <c r="A12" s="25"/>
      <c r="B12" s="196"/>
      <c r="C12" s="196"/>
      <c r="D12" s="196"/>
      <c r="E12" s="196"/>
      <c r="F12" s="18"/>
      <c r="G12" s="18"/>
      <c r="H12" s="18"/>
      <c r="I12" s="18"/>
    </row>
    <row r="13" spans="1:10" ht="13.8" thickBot="1" x14ac:dyDescent="0.3">
      <c r="A13" s="26"/>
      <c r="B13" s="197" t="s">
        <v>102</v>
      </c>
      <c r="C13" s="277"/>
      <c r="D13" s="277"/>
      <c r="E13" s="278"/>
      <c r="F13" s="33"/>
      <c r="G13" s="33"/>
      <c r="H13" s="33"/>
      <c r="I13" s="33"/>
      <c r="J13" s="33"/>
    </row>
    <row r="14" spans="1:10" ht="13.8" thickBot="1" x14ac:dyDescent="0.3">
      <c r="A14" s="26"/>
      <c r="B14" s="279" t="s">
        <v>37</v>
      </c>
      <c r="C14" s="280"/>
      <c r="D14" s="280"/>
      <c r="E14" s="281"/>
      <c r="F14" s="33"/>
      <c r="G14" s="33"/>
      <c r="H14" s="33"/>
      <c r="I14" s="33"/>
      <c r="J14" s="33"/>
    </row>
    <row r="15" spans="1:10" x14ac:dyDescent="0.25">
      <c r="A15" s="18"/>
      <c r="B15" s="28" t="s">
        <v>11</v>
      </c>
      <c r="C15" s="29" t="s">
        <v>12</v>
      </c>
      <c r="D15" s="207" t="s">
        <v>13</v>
      </c>
      <c r="E15" s="208"/>
      <c r="F15" s="33"/>
      <c r="G15" s="33"/>
      <c r="H15" s="33"/>
      <c r="I15" s="33"/>
      <c r="J15" s="33"/>
    </row>
    <row r="16" spans="1:10" x14ac:dyDescent="0.25">
      <c r="A16" s="18"/>
      <c r="B16" s="153">
        <v>0</v>
      </c>
      <c r="C16" s="154">
        <v>20000</v>
      </c>
      <c r="D16" s="218"/>
      <c r="E16" s="219"/>
      <c r="F16" s="33"/>
      <c r="G16" s="33"/>
      <c r="H16" s="33"/>
      <c r="I16" s="33"/>
      <c r="J16" s="33"/>
    </row>
    <row r="17" spans="1:10" x14ac:dyDescent="0.25">
      <c r="A17" s="18"/>
      <c r="B17" s="155">
        <f>C16+1</f>
        <v>20001</v>
      </c>
      <c r="C17" s="154">
        <f>C16+20000</f>
        <v>40000</v>
      </c>
      <c r="D17" s="223"/>
      <c r="E17" s="224"/>
      <c r="F17" s="33"/>
      <c r="G17" s="33"/>
      <c r="H17" s="33"/>
      <c r="I17" s="33"/>
      <c r="J17" s="33"/>
    </row>
    <row r="18" spans="1:10" x14ac:dyDescent="0.25">
      <c r="A18" s="18"/>
      <c r="B18" s="155">
        <f t="shared" ref="B18:B26" si="0">C17+1</f>
        <v>40001</v>
      </c>
      <c r="C18" s="154">
        <f t="shared" ref="C18:C26" si="1">C17+20000</f>
        <v>60000</v>
      </c>
      <c r="D18" s="223"/>
      <c r="E18" s="224"/>
      <c r="F18" s="33"/>
      <c r="G18" s="33"/>
      <c r="H18" s="33"/>
      <c r="I18" s="33"/>
      <c r="J18" s="33"/>
    </row>
    <row r="19" spans="1:10" x14ac:dyDescent="0.25">
      <c r="A19" s="18"/>
      <c r="B19" s="155">
        <f t="shared" si="0"/>
        <v>60001</v>
      </c>
      <c r="C19" s="154">
        <f t="shared" si="1"/>
        <v>80000</v>
      </c>
      <c r="D19" s="223"/>
      <c r="E19" s="224"/>
      <c r="F19" s="33"/>
      <c r="G19" s="33"/>
      <c r="H19" s="33"/>
      <c r="I19" s="33"/>
      <c r="J19" s="33"/>
    </row>
    <row r="20" spans="1:10" x14ac:dyDescent="0.25">
      <c r="A20" s="18"/>
      <c r="B20" s="155">
        <f t="shared" si="0"/>
        <v>80001</v>
      </c>
      <c r="C20" s="154">
        <f t="shared" si="1"/>
        <v>100000</v>
      </c>
      <c r="D20" s="223"/>
      <c r="E20" s="224"/>
      <c r="F20" s="33"/>
      <c r="G20" s="33"/>
      <c r="H20" s="33"/>
      <c r="I20" s="33"/>
      <c r="J20" s="33"/>
    </row>
    <row r="21" spans="1:10" x14ac:dyDescent="0.25">
      <c r="A21" s="18"/>
      <c r="B21" s="155">
        <f t="shared" si="0"/>
        <v>100001</v>
      </c>
      <c r="C21" s="154">
        <f t="shared" si="1"/>
        <v>120000</v>
      </c>
      <c r="D21" s="223"/>
      <c r="E21" s="224"/>
      <c r="F21" s="33"/>
      <c r="G21" s="33"/>
      <c r="H21" s="33"/>
      <c r="I21" s="33"/>
      <c r="J21" s="33"/>
    </row>
    <row r="22" spans="1:10" x14ac:dyDescent="0.25">
      <c r="A22" s="18"/>
      <c r="B22" s="155">
        <f t="shared" si="0"/>
        <v>120001</v>
      </c>
      <c r="C22" s="154">
        <f t="shared" si="1"/>
        <v>140000</v>
      </c>
      <c r="D22" s="223"/>
      <c r="E22" s="224"/>
      <c r="F22" s="33"/>
      <c r="G22" s="33"/>
      <c r="H22" s="33"/>
      <c r="I22" s="33"/>
      <c r="J22" s="33"/>
    </row>
    <row r="23" spans="1:10" x14ac:dyDescent="0.25">
      <c r="A23" s="18"/>
      <c r="B23" s="155">
        <f t="shared" si="0"/>
        <v>140001</v>
      </c>
      <c r="C23" s="154">
        <f t="shared" si="1"/>
        <v>160000</v>
      </c>
      <c r="D23" s="223"/>
      <c r="E23" s="224"/>
      <c r="F23" s="33"/>
      <c r="G23" s="33"/>
      <c r="H23" s="33"/>
      <c r="I23" s="33"/>
      <c r="J23" s="33"/>
    </row>
    <row r="24" spans="1:10" x14ac:dyDescent="0.25">
      <c r="A24" s="18"/>
      <c r="B24" s="155">
        <f t="shared" si="0"/>
        <v>160001</v>
      </c>
      <c r="C24" s="154">
        <f t="shared" si="1"/>
        <v>180000</v>
      </c>
      <c r="D24" s="223"/>
      <c r="E24" s="224"/>
      <c r="F24" s="33"/>
      <c r="G24" s="33"/>
      <c r="H24" s="33"/>
      <c r="I24" s="33"/>
      <c r="J24" s="33"/>
    </row>
    <row r="25" spans="1:10" x14ac:dyDescent="0.25">
      <c r="A25" s="18"/>
      <c r="B25" s="155">
        <f t="shared" si="0"/>
        <v>180001</v>
      </c>
      <c r="C25" s="154">
        <f t="shared" si="1"/>
        <v>200000</v>
      </c>
      <c r="D25" s="223"/>
      <c r="E25" s="224"/>
      <c r="F25" s="33"/>
      <c r="G25" s="33"/>
      <c r="H25" s="33"/>
      <c r="I25" s="33"/>
      <c r="J25" s="33"/>
    </row>
    <row r="26" spans="1:10" x14ac:dyDescent="0.25">
      <c r="A26" s="18"/>
      <c r="B26" s="155">
        <f t="shared" si="0"/>
        <v>200001</v>
      </c>
      <c r="C26" s="154">
        <f t="shared" si="1"/>
        <v>220000</v>
      </c>
      <c r="D26" s="223"/>
      <c r="E26" s="224"/>
      <c r="F26" s="33"/>
      <c r="G26" s="33"/>
      <c r="H26" s="33"/>
      <c r="I26" s="33"/>
      <c r="J26" s="33"/>
    </row>
    <row r="27" spans="1:10" ht="13.8" thickBot="1" x14ac:dyDescent="0.3">
      <c r="A27" s="18"/>
      <c r="B27" s="156" t="s">
        <v>14</v>
      </c>
      <c r="C27" s="157">
        <f>C26</f>
        <v>220000</v>
      </c>
      <c r="D27" s="245"/>
      <c r="E27" s="246"/>
      <c r="F27" s="33"/>
      <c r="G27" s="33"/>
      <c r="H27" s="33"/>
      <c r="I27" s="33"/>
      <c r="J27" s="33"/>
    </row>
    <row r="28" spans="1:10" x14ac:dyDescent="0.25">
      <c r="A28" s="18"/>
      <c r="B28" s="22"/>
      <c r="C28" s="18"/>
      <c r="D28" s="37"/>
      <c r="E28" s="33"/>
      <c r="F28" s="33"/>
      <c r="G28" s="33"/>
      <c r="H28" s="33"/>
      <c r="I28" s="33"/>
    </row>
    <row r="29" spans="1:10" x14ac:dyDescent="0.25">
      <c r="A29" s="25" t="s">
        <v>15</v>
      </c>
      <c r="B29" s="195" t="s">
        <v>39</v>
      </c>
      <c r="C29" s="195"/>
      <c r="D29" s="195"/>
      <c r="E29" s="195"/>
    </row>
    <row r="30" spans="1:10" ht="13.8" thickBot="1" x14ac:dyDescent="0.3">
      <c r="A30" s="18"/>
      <c r="C30" s="18"/>
      <c r="D30" s="18"/>
    </row>
    <row r="31" spans="1:10" ht="15.75" customHeight="1" thickBot="1" x14ac:dyDescent="0.3">
      <c r="A31" s="18"/>
      <c r="B31" s="290" t="s">
        <v>90</v>
      </c>
      <c r="C31" s="291"/>
      <c r="D31" s="291"/>
      <c r="E31" s="292"/>
      <c r="F31" s="27"/>
    </row>
    <row r="32" spans="1:10" ht="13.8" thickBot="1" x14ac:dyDescent="0.3">
      <c r="A32" s="18"/>
      <c r="B32" s="297" t="s">
        <v>36</v>
      </c>
      <c r="C32" s="283"/>
      <c r="D32" s="283"/>
      <c r="E32" s="175"/>
      <c r="F32" s="33"/>
    </row>
    <row r="33" spans="1:10" ht="60" customHeight="1" x14ac:dyDescent="0.25">
      <c r="A33" s="18"/>
      <c r="B33" s="227" t="s">
        <v>123</v>
      </c>
      <c r="C33" s="227"/>
      <c r="D33" s="227"/>
      <c r="E33" s="227"/>
      <c r="F33" s="33"/>
    </row>
    <row r="34" spans="1:10" x14ac:dyDescent="0.25">
      <c r="A34" s="26"/>
      <c r="B34" s="22"/>
      <c r="C34" s="18"/>
      <c r="D34" s="37"/>
      <c r="E34" s="33"/>
      <c r="F34" s="33"/>
      <c r="G34" s="33"/>
      <c r="H34" s="33"/>
      <c r="I34" s="33"/>
    </row>
    <row r="35" spans="1:10" x14ac:dyDescent="0.25">
      <c r="A35" s="25" t="s">
        <v>16</v>
      </c>
      <c r="B35" s="195" t="s">
        <v>43</v>
      </c>
      <c r="C35" s="195"/>
      <c r="D35" s="195"/>
      <c r="E35" s="195"/>
      <c r="F35" s="195"/>
      <c r="G35" s="195"/>
      <c r="H35" s="195"/>
      <c r="I35" s="195"/>
      <c r="J35" s="195"/>
    </row>
    <row r="36" spans="1:10" ht="13.8" thickBot="1" x14ac:dyDescent="0.3">
      <c r="A36" s="18"/>
      <c r="B36" s="45"/>
      <c r="C36" s="45"/>
      <c r="D36" s="45"/>
      <c r="E36" s="45"/>
      <c r="F36" s="18"/>
      <c r="G36" s="18"/>
      <c r="H36" s="18"/>
      <c r="I36" s="18"/>
    </row>
    <row r="37" spans="1:10" x14ac:dyDescent="0.25">
      <c r="A37" s="18"/>
      <c r="B37" s="284" t="s">
        <v>23</v>
      </c>
      <c r="C37" s="285"/>
      <c r="D37" s="285"/>
      <c r="E37" s="286"/>
      <c r="F37" s="27"/>
    </row>
    <row r="38" spans="1:10" x14ac:dyDescent="0.25">
      <c r="A38" s="18"/>
      <c r="B38" s="287" t="s">
        <v>24</v>
      </c>
      <c r="C38" s="288"/>
      <c r="D38" s="289"/>
      <c r="E38" s="51" t="s">
        <v>25</v>
      </c>
      <c r="F38" s="18"/>
    </row>
    <row r="39" spans="1:10" x14ac:dyDescent="0.25">
      <c r="A39" s="18"/>
      <c r="B39" s="225" t="s">
        <v>26</v>
      </c>
      <c r="C39" s="226"/>
      <c r="D39" s="226"/>
      <c r="E39" s="169"/>
      <c r="F39" s="33"/>
    </row>
    <row r="40" spans="1:10" x14ac:dyDescent="0.25">
      <c r="A40" s="18"/>
      <c r="B40" s="225" t="s">
        <v>27</v>
      </c>
      <c r="C40" s="226"/>
      <c r="D40" s="226"/>
      <c r="E40" s="166"/>
      <c r="F40" s="33"/>
    </row>
    <row r="41" spans="1:10" x14ac:dyDescent="0.25">
      <c r="A41" s="18"/>
      <c r="B41" s="225" t="s">
        <v>28</v>
      </c>
      <c r="C41" s="226"/>
      <c r="D41" s="226"/>
      <c r="E41" s="166"/>
      <c r="F41" s="33"/>
    </row>
    <row r="42" spans="1:10" x14ac:dyDescent="0.25">
      <c r="A42" s="18"/>
      <c r="B42" s="225" t="s">
        <v>29</v>
      </c>
      <c r="C42" s="226"/>
      <c r="D42" s="226"/>
      <c r="E42" s="166"/>
      <c r="F42" s="33"/>
    </row>
    <row r="43" spans="1:10" x14ac:dyDescent="0.25">
      <c r="A43" s="18"/>
      <c r="B43" s="225" t="s">
        <v>30</v>
      </c>
      <c r="C43" s="226"/>
      <c r="D43" s="226"/>
      <c r="E43" s="166"/>
      <c r="F43" s="33"/>
    </row>
    <row r="44" spans="1:10" x14ac:dyDescent="0.25">
      <c r="A44" s="18"/>
      <c r="B44" s="225" t="s">
        <v>31</v>
      </c>
      <c r="C44" s="226"/>
      <c r="D44" s="226"/>
      <c r="E44" s="166"/>
      <c r="F44" s="33"/>
    </row>
    <row r="45" spans="1:10" x14ac:dyDescent="0.25">
      <c r="A45" s="18"/>
      <c r="B45" s="228" t="s">
        <v>45</v>
      </c>
      <c r="C45" s="229"/>
      <c r="D45" s="229"/>
      <c r="E45" s="176"/>
      <c r="F45" s="33"/>
    </row>
    <row r="46" spans="1:10" x14ac:dyDescent="0.25">
      <c r="A46" s="18"/>
      <c r="B46" s="293"/>
      <c r="C46" s="294"/>
      <c r="D46" s="294"/>
      <c r="E46" s="166"/>
      <c r="F46" s="33"/>
    </row>
    <row r="47" spans="1:10" x14ac:dyDescent="0.25">
      <c r="A47" s="18"/>
      <c r="B47" s="293"/>
      <c r="C47" s="294"/>
      <c r="D47" s="294"/>
      <c r="E47" s="177"/>
      <c r="F47" s="33"/>
    </row>
    <row r="48" spans="1:10" ht="13.8" thickBot="1" x14ac:dyDescent="0.3">
      <c r="A48" s="18"/>
      <c r="B48" s="295"/>
      <c r="C48" s="296"/>
      <c r="D48" s="296"/>
      <c r="E48" s="178"/>
      <c r="F48" s="33"/>
    </row>
    <row r="49" spans="1:10" x14ac:dyDescent="0.25">
      <c r="A49" s="19"/>
      <c r="B49" s="19"/>
      <c r="C49" s="19"/>
      <c r="D49" s="19"/>
      <c r="E49" s="19"/>
      <c r="F49" s="27"/>
      <c r="G49" s="27"/>
      <c r="H49" s="27"/>
      <c r="I49" s="27"/>
    </row>
    <row r="50" spans="1:10" x14ac:dyDescent="0.25">
      <c r="A50" s="25" t="s">
        <v>18</v>
      </c>
      <c r="B50" s="195" t="s">
        <v>41</v>
      </c>
      <c r="C50" s="195"/>
      <c r="D50" s="195"/>
      <c r="E50" s="195"/>
      <c r="F50" s="195"/>
      <c r="G50" s="195"/>
      <c r="H50" s="195"/>
      <c r="I50" s="195"/>
      <c r="J50" s="22"/>
    </row>
    <row r="51" spans="1:10" ht="13.8" thickBot="1" x14ac:dyDescent="0.3">
      <c r="A51" s="18"/>
    </row>
    <row r="52" spans="1:10" ht="13.8" thickBot="1" x14ac:dyDescent="0.3">
      <c r="A52" s="18"/>
      <c r="B52" s="197" t="s">
        <v>32</v>
      </c>
      <c r="C52" s="198"/>
      <c r="D52" s="198"/>
      <c r="E52" s="199"/>
      <c r="F52" s="27"/>
    </row>
    <row r="53" spans="1:10" ht="15" customHeight="1" x14ac:dyDescent="0.25">
      <c r="A53" s="18"/>
      <c r="B53" s="247" t="s">
        <v>96</v>
      </c>
      <c r="C53" s="248"/>
      <c r="D53" s="248"/>
      <c r="E53" s="249"/>
    </row>
    <row r="54" spans="1:10" x14ac:dyDescent="0.25">
      <c r="A54" s="18"/>
      <c r="B54" s="250"/>
      <c r="C54" s="195"/>
      <c r="D54" s="195"/>
      <c r="E54" s="251"/>
    </row>
    <row r="55" spans="1:10" ht="16.5" customHeight="1" x14ac:dyDescent="0.25">
      <c r="A55" s="18"/>
      <c r="B55" s="250"/>
      <c r="C55" s="195"/>
      <c r="D55" s="195"/>
      <c r="E55" s="251"/>
    </row>
    <row r="56" spans="1:10" ht="13.8" thickBot="1" x14ac:dyDescent="0.3">
      <c r="A56" s="18"/>
      <c r="B56" s="44"/>
      <c r="C56" s="45"/>
      <c r="D56" s="46" t="s">
        <v>33</v>
      </c>
      <c r="E56" s="174"/>
    </row>
    <row r="57" spans="1:10" x14ac:dyDescent="0.25">
      <c r="A57" s="18"/>
      <c r="B57" s="22"/>
      <c r="C57" s="18"/>
      <c r="D57" s="18"/>
    </row>
  </sheetData>
  <sheetProtection algorithmName="SHA-512" hashValue="FrK6hAjuPdMOmYSRHAJW2VDx2b0HrB/DtCBqPOOoW7hkTggQqD2Apg69K30amKD0pcn0TuLbh1LNkPONOaSYqA==" saltValue="NVcvvyMB/GH1yeY38yOn+w==" spinCount="100000" sheet="1" objects="1" scenarios="1"/>
  <mergeCells count="38">
    <mergeCell ref="B53:E55"/>
    <mergeCell ref="B33:E33"/>
    <mergeCell ref="B45:D45"/>
    <mergeCell ref="B46:D46"/>
    <mergeCell ref="B47:D47"/>
    <mergeCell ref="B48:D48"/>
    <mergeCell ref="B50:I50"/>
    <mergeCell ref="B52:E52"/>
    <mergeCell ref="B39:D39"/>
    <mergeCell ref="B40:D40"/>
    <mergeCell ref="B41:D41"/>
    <mergeCell ref="B42:D42"/>
    <mergeCell ref="B43:D43"/>
    <mergeCell ref="B44:D44"/>
    <mergeCell ref="B38:D38"/>
    <mergeCell ref="B29:E29"/>
    <mergeCell ref="B31:E31"/>
    <mergeCell ref="B32:D32"/>
    <mergeCell ref="B35:J35"/>
    <mergeCell ref="B37:E37"/>
    <mergeCell ref="D27:E27"/>
    <mergeCell ref="D16:E16"/>
    <mergeCell ref="D17:E17"/>
    <mergeCell ref="D18:E18"/>
    <mergeCell ref="D19:E19"/>
    <mergeCell ref="D20:E20"/>
    <mergeCell ref="D21:E21"/>
    <mergeCell ref="D22:E22"/>
    <mergeCell ref="D23:E23"/>
    <mergeCell ref="D24:E24"/>
    <mergeCell ref="D25:E25"/>
    <mergeCell ref="D26:E26"/>
    <mergeCell ref="D15:E15"/>
    <mergeCell ref="B5:J5"/>
    <mergeCell ref="B11:E11"/>
    <mergeCell ref="B12:E12"/>
    <mergeCell ref="B13:E13"/>
    <mergeCell ref="B14:E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4.4" x14ac:dyDescent="0.3"/>
  <cols>
    <col min="1" max="1" width="2.109375" customWidth="1"/>
    <col min="3" max="5" width="9.33203125" bestFit="1" customWidth="1"/>
    <col min="6" max="6" width="12.6640625" bestFit="1" customWidth="1"/>
    <col min="7" max="7" width="9.33203125" bestFit="1" customWidth="1"/>
  </cols>
  <sheetData>
    <row r="1" spans="1:14" ht="15.6" x14ac:dyDescent="0.3">
      <c r="A1" s="5" t="str">
        <f>Instructions!A1</f>
        <v>State of Indiana, RFP 19-088</v>
      </c>
      <c r="B1" s="16"/>
      <c r="C1" s="16"/>
      <c r="D1" s="17"/>
      <c r="E1" s="17"/>
      <c r="F1" s="17"/>
      <c r="G1" s="17"/>
      <c r="H1" s="17"/>
    </row>
    <row r="2" spans="1:14" ht="15.6" x14ac:dyDescent="0.3">
      <c r="A2" s="5" t="str">
        <f>Instructions!A2</f>
        <v>Attachment C - Cost Proposal</v>
      </c>
      <c r="B2" s="17"/>
      <c r="C2" s="17"/>
      <c r="D2" s="17"/>
      <c r="E2" s="17"/>
      <c r="F2" s="17"/>
      <c r="G2" s="17"/>
      <c r="H2" s="17"/>
    </row>
    <row r="3" spans="1:14" x14ac:dyDescent="0.3">
      <c r="A3" s="9" t="s">
        <v>62</v>
      </c>
      <c r="B3" s="19"/>
      <c r="C3" s="19"/>
      <c r="D3" s="18"/>
      <c r="E3" s="17"/>
      <c r="F3" s="17"/>
      <c r="G3" s="17"/>
      <c r="H3" s="17"/>
    </row>
    <row r="4" spans="1:14" x14ac:dyDescent="0.3">
      <c r="A4" s="17"/>
      <c r="B4" s="17"/>
      <c r="C4" s="17"/>
      <c r="D4" s="17"/>
      <c r="E4" s="17"/>
      <c r="F4" s="17"/>
      <c r="G4" s="17"/>
      <c r="H4" s="17"/>
    </row>
    <row r="5" spans="1:14" x14ac:dyDescent="0.3">
      <c r="A5" s="17"/>
      <c r="B5" s="252" t="s">
        <v>61</v>
      </c>
      <c r="C5" s="252"/>
      <c r="D5" s="252"/>
      <c r="E5" s="252"/>
      <c r="F5" s="252"/>
      <c r="G5" s="252"/>
      <c r="H5" s="252"/>
      <c r="I5" s="252"/>
      <c r="J5" s="252"/>
      <c r="K5" s="252"/>
      <c r="L5" s="252"/>
      <c r="M5" s="17"/>
      <c r="N5" s="17"/>
    </row>
    <row r="6" spans="1:14" x14ac:dyDescent="0.3">
      <c r="A6" s="17"/>
      <c r="B6" s="252"/>
      <c r="C6" s="252"/>
      <c r="D6" s="252"/>
      <c r="E6" s="252"/>
      <c r="F6" s="252"/>
      <c r="G6" s="252"/>
      <c r="H6" s="252"/>
      <c r="I6" s="252"/>
      <c r="J6" s="252"/>
      <c r="K6" s="252"/>
      <c r="L6" s="252"/>
      <c r="M6" s="19"/>
      <c r="N6" s="17"/>
    </row>
    <row r="7" spans="1:14" ht="24" customHeight="1" x14ac:dyDescent="0.3">
      <c r="A7" s="17"/>
      <c r="B7" s="252"/>
      <c r="C7" s="252"/>
      <c r="D7" s="252"/>
      <c r="E7" s="252"/>
      <c r="F7" s="252"/>
      <c r="G7" s="252"/>
      <c r="H7" s="252"/>
      <c r="I7" s="252"/>
      <c r="J7" s="252"/>
      <c r="K7" s="252"/>
      <c r="L7" s="252"/>
      <c r="M7" s="19"/>
      <c r="N7" s="17"/>
    </row>
    <row r="8" spans="1:14" ht="15" thickBot="1" x14ac:dyDescent="0.35">
      <c r="A8" s="17"/>
      <c r="B8" s="17"/>
      <c r="C8" s="17"/>
      <c r="D8" s="253"/>
      <c r="E8" s="253"/>
      <c r="F8" s="253"/>
      <c r="G8" s="253"/>
      <c r="H8" s="253"/>
    </row>
    <row r="9" spans="1:14" ht="15" thickBot="1" x14ac:dyDescent="0.35">
      <c r="A9" s="17"/>
      <c r="B9" s="254" t="s">
        <v>103</v>
      </c>
      <c r="C9" s="255"/>
      <c r="D9" s="255"/>
      <c r="E9" s="255"/>
      <c r="F9" s="255"/>
      <c r="G9" s="256"/>
      <c r="H9" s="17"/>
    </row>
    <row r="10" spans="1:14" x14ac:dyDescent="0.3">
      <c r="A10" s="17"/>
      <c r="B10" s="41"/>
      <c r="C10" s="17"/>
      <c r="D10" s="17"/>
      <c r="E10" s="17"/>
      <c r="F10" s="17"/>
      <c r="G10" s="43"/>
      <c r="H10" s="17"/>
    </row>
    <row r="11" spans="1:14" x14ac:dyDescent="0.3">
      <c r="A11" s="17"/>
      <c r="B11" s="41"/>
      <c r="C11" s="17"/>
      <c r="D11" s="257" t="s">
        <v>63</v>
      </c>
      <c r="E11" s="257"/>
      <c r="F11" s="257"/>
      <c r="G11" s="43"/>
      <c r="H11" s="17"/>
    </row>
    <row r="12" spans="1:14" ht="27" x14ac:dyDescent="0.3">
      <c r="A12" s="17"/>
      <c r="B12" s="41"/>
      <c r="C12" s="52" t="s">
        <v>49</v>
      </c>
      <c r="D12" s="53" t="s">
        <v>50</v>
      </c>
      <c r="E12" s="54" t="s">
        <v>51</v>
      </c>
      <c r="F12" s="54" t="s">
        <v>52</v>
      </c>
      <c r="G12" s="43"/>
      <c r="H12" s="17"/>
    </row>
    <row r="13" spans="1:14" x14ac:dyDescent="0.3">
      <c r="A13" s="17"/>
      <c r="B13" s="41"/>
      <c r="C13" s="55">
        <v>43009</v>
      </c>
      <c r="D13" s="56">
        <v>86721</v>
      </c>
      <c r="E13" s="74">
        <f>' Scope C - WIC (Base)'!$D$20</f>
        <v>0</v>
      </c>
      <c r="F13" s="81">
        <f t="shared" ref="F13:F24" si="0">D13*E13</f>
        <v>0</v>
      </c>
      <c r="G13" s="43"/>
      <c r="H13" s="17"/>
    </row>
    <row r="14" spans="1:14" x14ac:dyDescent="0.3">
      <c r="A14" s="17"/>
      <c r="B14" s="41"/>
      <c r="C14" s="57">
        <v>43040</v>
      </c>
      <c r="D14" s="58">
        <v>85647</v>
      </c>
      <c r="E14" s="76">
        <f>' Scope C - WIC (Base)'!$D$20</f>
        <v>0</v>
      </c>
      <c r="F14" s="83">
        <f t="shared" si="0"/>
        <v>0</v>
      </c>
      <c r="G14" s="43"/>
      <c r="H14" s="17"/>
    </row>
    <row r="15" spans="1:14" x14ac:dyDescent="0.3">
      <c r="A15" s="17"/>
      <c r="B15" s="41"/>
      <c r="C15" s="57">
        <v>43070</v>
      </c>
      <c r="D15" s="58">
        <v>83667</v>
      </c>
      <c r="E15" s="76">
        <f>' Scope C - WIC (Base)'!$D$20</f>
        <v>0</v>
      </c>
      <c r="F15" s="83">
        <f t="shared" si="0"/>
        <v>0</v>
      </c>
      <c r="G15" s="43"/>
      <c r="H15" s="17"/>
    </row>
    <row r="16" spans="1:14" x14ac:dyDescent="0.3">
      <c r="A16" s="17"/>
      <c r="B16" s="41"/>
      <c r="C16" s="57">
        <v>43101</v>
      </c>
      <c r="D16" s="58">
        <v>85882</v>
      </c>
      <c r="E16" s="76">
        <f>' Scope C - WIC (Base)'!$D$20</f>
        <v>0</v>
      </c>
      <c r="F16" s="83">
        <f t="shared" si="0"/>
        <v>0</v>
      </c>
      <c r="G16" s="43"/>
      <c r="H16" s="17"/>
    </row>
    <row r="17" spans="1:8" x14ac:dyDescent="0.3">
      <c r="A17" s="17"/>
      <c r="B17" s="41"/>
      <c r="C17" s="57">
        <v>43132</v>
      </c>
      <c r="D17" s="58">
        <v>84170</v>
      </c>
      <c r="E17" s="76">
        <f>' Scope C - WIC (Base)'!$D$20</f>
        <v>0</v>
      </c>
      <c r="F17" s="83">
        <f t="shared" si="0"/>
        <v>0</v>
      </c>
      <c r="G17" s="43"/>
      <c r="H17" s="17"/>
    </row>
    <row r="18" spans="1:8" x14ac:dyDescent="0.3">
      <c r="A18" s="17"/>
      <c r="B18" s="41"/>
      <c r="C18" s="57">
        <v>43160</v>
      </c>
      <c r="D18" s="58">
        <v>84247</v>
      </c>
      <c r="E18" s="76">
        <f>' Scope C - WIC (Base)'!$D$20</f>
        <v>0</v>
      </c>
      <c r="F18" s="83">
        <f t="shared" si="0"/>
        <v>0</v>
      </c>
      <c r="G18" s="43"/>
      <c r="H18" s="17"/>
    </row>
    <row r="19" spans="1:8" x14ac:dyDescent="0.3">
      <c r="A19" s="17"/>
      <c r="B19" s="41"/>
      <c r="C19" s="57">
        <v>43191</v>
      </c>
      <c r="D19" s="58">
        <v>84247</v>
      </c>
      <c r="E19" s="76">
        <f>' Scope C - WIC (Base)'!$D$20</f>
        <v>0</v>
      </c>
      <c r="F19" s="83">
        <f t="shared" si="0"/>
        <v>0</v>
      </c>
      <c r="G19" s="43"/>
      <c r="H19" s="17"/>
    </row>
    <row r="20" spans="1:8" x14ac:dyDescent="0.3">
      <c r="A20" s="17"/>
      <c r="B20" s="41"/>
      <c r="C20" s="57">
        <v>43221</v>
      </c>
      <c r="D20" s="58">
        <v>85320</v>
      </c>
      <c r="E20" s="76">
        <f>' Scope C - WIC (Base)'!$D$20</f>
        <v>0</v>
      </c>
      <c r="F20" s="83">
        <f t="shared" si="0"/>
        <v>0</v>
      </c>
      <c r="G20" s="43"/>
      <c r="H20" s="17"/>
    </row>
    <row r="21" spans="1:8" x14ac:dyDescent="0.3">
      <c r="A21" s="17"/>
      <c r="B21" s="41"/>
      <c r="C21" s="57">
        <v>43252</v>
      </c>
      <c r="D21" s="58">
        <v>84991</v>
      </c>
      <c r="E21" s="76">
        <f>' Scope C - WIC (Base)'!$D$20</f>
        <v>0</v>
      </c>
      <c r="F21" s="83">
        <f t="shared" si="0"/>
        <v>0</v>
      </c>
      <c r="G21" s="43"/>
      <c r="H21" s="17"/>
    </row>
    <row r="22" spans="1:8" x14ac:dyDescent="0.3">
      <c r="A22" s="17"/>
      <c r="B22" s="41"/>
      <c r="C22" s="57">
        <v>43282</v>
      </c>
      <c r="D22" s="58">
        <v>84908</v>
      </c>
      <c r="E22" s="76">
        <f>' Scope C - WIC (Base)'!$D$20</f>
        <v>0</v>
      </c>
      <c r="F22" s="83">
        <f t="shared" si="0"/>
        <v>0</v>
      </c>
      <c r="G22" s="43"/>
      <c r="H22" s="17"/>
    </row>
    <row r="23" spans="1:8" x14ac:dyDescent="0.3">
      <c r="A23" s="17"/>
      <c r="B23" s="41"/>
      <c r="C23" s="57">
        <v>43313</v>
      </c>
      <c r="D23" s="58">
        <v>85678</v>
      </c>
      <c r="E23" s="76">
        <f>' Scope C - WIC (Base)'!$D$20</f>
        <v>0</v>
      </c>
      <c r="F23" s="83">
        <f t="shared" si="0"/>
        <v>0</v>
      </c>
      <c r="G23" s="43"/>
      <c r="H23" s="17"/>
    </row>
    <row r="24" spans="1:8" x14ac:dyDescent="0.3">
      <c r="A24" s="17"/>
      <c r="B24" s="41"/>
      <c r="C24" s="60">
        <v>43344</v>
      </c>
      <c r="D24" s="61">
        <v>83584</v>
      </c>
      <c r="E24" s="78">
        <f>' Scope C - WIC (Base)'!$D$20</f>
        <v>0</v>
      </c>
      <c r="F24" s="85">
        <f t="shared" si="0"/>
        <v>0</v>
      </c>
      <c r="G24" s="43"/>
      <c r="H24" s="17"/>
    </row>
    <row r="25" spans="1:8" x14ac:dyDescent="0.3">
      <c r="A25" s="17"/>
      <c r="B25" s="41"/>
      <c r="C25" s="63" t="s">
        <v>53</v>
      </c>
      <c r="D25" s="58"/>
      <c r="E25" s="64"/>
      <c r="F25" s="62">
        <f>SUM(F13:F24)</f>
        <v>0</v>
      </c>
      <c r="G25" s="43"/>
      <c r="H25" s="17"/>
    </row>
    <row r="26" spans="1:8" x14ac:dyDescent="0.3">
      <c r="A26" s="17"/>
      <c r="B26" s="41"/>
      <c r="C26" s="63"/>
      <c r="D26" s="58"/>
      <c r="E26" s="64"/>
      <c r="F26" s="66"/>
      <c r="G26" s="43"/>
      <c r="H26" s="17"/>
    </row>
    <row r="27" spans="1:8" x14ac:dyDescent="0.3">
      <c r="A27" s="17"/>
      <c r="B27" s="41"/>
      <c r="C27" s="19" t="s">
        <v>54</v>
      </c>
      <c r="D27" s="17"/>
      <c r="E27" s="64"/>
      <c r="F27" s="17"/>
      <c r="G27" s="43"/>
      <c r="H27" s="17"/>
    </row>
    <row r="28" spans="1:8" x14ac:dyDescent="0.3">
      <c r="A28" s="17"/>
      <c r="B28" s="41"/>
      <c r="C28" s="261" t="s">
        <v>55</v>
      </c>
      <c r="D28" s="262"/>
      <c r="E28" s="67">
        <v>80</v>
      </c>
      <c r="F28" s="17"/>
      <c r="G28" s="43"/>
      <c r="H28" s="17"/>
    </row>
    <row r="29" spans="1:8" x14ac:dyDescent="0.3">
      <c r="A29" s="17"/>
      <c r="B29" s="41"/>
      <c r="C29" s="261" t="s">
        <v>56</v>
      </c>
      <c r="D29" s="262"/>
      <c r="E29" s="68">
        <f>' Scope C - WIC (Base)'!E32*'Scope C - Cost Summary'!E28*12</f>
        <v>0</v>
      </c>
      <c r="F29" s="58"/>
      <c r="G29" s="43"/>
      <c r="H29" s="17"/>
    </row>
    <row r="30" spans="1:8" x14ac:dyDescent="0.3">
      <c r="A30" s="17"/>
      <c r="B30" s="41"/>
      <c r="C30" s="17"/>
      <c r="D30" s="17"/>
      <c r="E30" s="17"/>
      <c r="F30" s="17"/>
      <c r="G30" s="43"/>
      <c r="H30" s="17"/>
    </row>
    <row r="31" spans="1:8" x14ac:dyDescent="0.3">
      <c r="A31" s="17"/>
      <c r="B31" s="41"/>
      <c r="C31" s="258" t="s">
        <v>57</v>
      </c>
      <c r="D31" s="258"/>
      <c r="E31" s="258"/>
      <c r="F31" s="69">
        <f>SUM(F25,E29)</f>
        <v>0</v>
      </c>
      <c r="G31" s="43"/>
      <c r="H31" s="17"/>
    </row>
    <row r="32" spans="1:8" x14ac:dyDescent="0.3">
      <c r="A32" s="17"/>
      <c r="B32" s="41"/>
      <c r="C32" s="258" t="s">
        <v>58</v>
      </c>
      <c r="D32" s="258"/>
      <c r="E32" s="258"/>
      <c r="F32" s="70">
        <v>938203</v>
      </c>
      <c r="G32" s="43"/>
      <c r="H32" s="17"/>
    </row>
    <row r="33" spans="1:9" x14ac:dyDescent="0.3">
      <c r="A33" s="17"/>
      <c r="B33" s="41"/>
      <c r="C33" s="257" t="s">
        <v>59</v>
      </c>
      <c r="D33" s="257"/>
      <c r="E33" s="257"/>
      <c r="F33" s="71">
        <f>IFERROR(((F31-F32)/F32), "")</f>
        <v>-1</v>
      </c>
      <c r="G33" s="43"/>
      <c r="H33" s="17"/>
      <c r="I33" s="126"/>
    </row>
    <row r="34" spans="1:9" ht="15" thickBot="1" x14ac:dyDescent="0.35">
      <c r="A34" s="17"/>
      <c r="B34" s="42"/>
      <c r="C34" s="72"/>
      <c r="D34" s="72"/>
      <c r="E34" s="72"/>
      <c r="F34" s="72"/>
      <c r="G34" s="73"/>
      <c r="H34" s="17"/>
    </row>
    <row r="35" spans="1:9" ht="15" thickBot="1" x14ac:dyDescent="0.35"/>
    <row r="36" spans="1:9" ht="15" thickBot="1" x14ac:dyDescent="0.35">
      <c r="B36" s="254" t="s">
        <v>104</v>
      </c>
      <c r="C36" s="255"/>
      <c r="D36" s="255"/>
      <c r="E36" s="255"/>
      <c r="F36" s="255"/>
      <c r="G36" s="256"/>
    </row>
    <row r="37" spans="1:9" x14ac:dyDescent="0.3">
      <c r="B37" s="41"/>
      <c r="C37" s="17"/>
      <c r="D37" s="17"/>
      <c r="E37" s="17"/>
      <c r="F37" s="17"/>
      <c r="G37" s="43"/>
    </row>
    <row r="38" spans="1:9" x14ac:dyDescent="0.3">
      <c r="B38" s="41"/>
      <c r="C38" s="17"/>
      <c r="D38" s="257" t="s">
        <v>63</v>
      </c>
      <c r="E38" s="257"/>
      <c r="F38" s="257"/>
      <c r="G38" s="43"/>
    </row>
    <row r="39" spans="1:9" ht="27" x14ac:dyDescent="0.3">
      <c r="B39" s="41"/>
      <c r="C39" s="52" t="s">
        <v>49</v>
      </c>
      <c r="D39" s="53" t="s">
        <v>50</v>
      </c>
      <c r="E39" s="54" t="s">
        <v>51</v>
      </c>
      <c r="F39" s="54" t="s">
        <v>52</v>
      </c>
      <c r="G39" s="43"/>
    </row>
    <row r="40" spans="1:9" x14ac:dyDescent="0.3">
      <c r="B40" s="41"/>
      <c r="C40" s="55">
        <v>43009</v>
      </c>
      <c r="D40" s="56">
        <v>86721</v>
      </c>
      <c r="E40" s="74">
        <f>'Scope C - WIC (Opt.)'!$D$20</f>
        <v>0</v>
      </c>
      <c r="F40" s="81">
        <f t="shared" ref="F40:F51" si="1">D40*E40</f>
        <v>0</v>
      </c>
      <c r="G40" s="43"/>
    </row>
    <row r="41" spans="1:9" x14ac:dyDescent="0.3">
      <c r="B41" s="41"/>
      <c r="C41" s="57">
        <v>43040</v>
      </c>
      <c r="D41" s="58">
        <v>85647</v>
      </c>
      <c r="E41" s="76">
        <f>' Scope C - WIC (Base)'!$D$20</f>
        <v>0</v>
      </c>
      <c r="F41" s="83">
        <f t="shared" si="1"/>
        <v>0</v>
      </c>
      <c r="G41" s="43"/>
    </row>
    <row r="42" spans="1:9" x14ac:dyDescent="0.3">
      <c r="B42" s="41"/>
      <c r="C42" s="57">
        <v>43070</v>
      </c>
      <c r="D42" s="58">
        <v>83667</v>
      </c>
      <c r="E42" s="76">
        <f>' Scope C - WIC (Base)'!$D$20</f>
        <v>0</v>
      </c>
      <c r="F42" s="83">
        <f t="shared" si="1"/>
        <v>0</v>
      </c>
      <c r="G42" s="43"/>
    </row>
    <row r="43" spans="1:9" x14ac:dyDescent="0.3">
      <c r="B43" s="41"/>
      <c r="C43" s="57">
        <v>43101</v>
      </c>
      <c r="D43" s="58">
        <v>85882</v>
      </c>
      <c r="E43" s="76">
        <f>' Scope C - WIC (Base)'!$D$20</f>
        <v>0</v>
      </c>
      <c r="F43" s="83">
        <f t="shared" si="1"/>
        <v>0</v>
      </c>
      <c r="G43" s="43"/>
    </row>
    <row r="44" spans="1:9" x14ac:dyDescent="0.3">
      <c r="B44" s="41"/>
      <c r="C44" s="57">
        <v>43132</v>
      </c>
      <c r="D44" s="58">
        <v>84170</v>
      </c>
      <c r="E44" s="76">
        <f>' Scope C - WIC (Base)'!$D$20</f>
        <v>0</v>
      </c>
      <c r="F44" s="83">
        <f t="shared" si="1"/>
        <v>0</v>
      </c>
      <c r="G44" s="43"/>
    </row>
    <row r="45" spans="1:9" x14ac:dyDescent="0.3">
      <c r="B45" s="41"/>
      <c r="C45" s="57">
        <v>43160</v>
      </c>
      <c r="D45" s="58">
        <v>84247</v>
      </c>
      <c r="E45" s="76">
        <f>' Scope C - WIC (Base)'!$D$20</f>
        <v>0</v>
      </c>
      <c r="F45" s="83">
        <f t="shared" si="1"/>
        <v>0</v>
      </c>
      <c r="G45" s="43"/>
    </row>
    <row r="46" spans="1:9" x14ac:dyDescent="0.3">
      <c r="B46" s="41"/>
      <c r="C46" s="57">
        <v>43191</v>
      </c>
      <c r="D46" s="58">
        <v>84247</v>
      </c>
      <c r="E46" s="76">
        <f>' Scope C - WIC (Base)'!$D$20</f>
        <v>0</v>
      </c>
      <c r="F46" s="83">
        <f t="shared" si="1"/>
        <v>0</v>
      </c>
      <c r="G46" s="43"/>
    </row>
    <row r="47" spans="1:9" x14ac:dyDescent="0.3">
      <c r="B47" s="41"/>
      <c r="C47" s="57">
        <v>43221</v>
      </c>
      <c r="D47" s="58">
        <v>85320</v>
      </c>
      <c r="E47" s="76">
        <f>' Scope C - WIC (Base)'!$D$20</f>
        <v>0</v>
      </c>
      <c r="F47" s="83">
        <f t="shared" si="1"/>
        <v>0</v>
      </c>
      <c r="G47" s="43"/>
    </row>
    <row r="48" spans="1:9" x14ac:dyDescent="0.3">
      <c r="B48" s="41"/>
      <c r="C48" s="57">
        <v>43252</v>
      </c>
      <c r="D48" s="58">
        <v>84991</v>
      </c>
      <c r="E48" s="76">
        <f>' Scope C - WIC (Base)'!$D$20</f>
        <v>0</v>
      </c>
      <c r="F48" s="83">
        <f t="shared" si="1"/>
        <v>0</v>
      </c>
      <c r="G48" s="43"/>
    </row>
    <row r="49" spans="2:7" x14ac:dyDescent="0.3">
      <c r="B49" s="41"/>
      <c r="C49" s="57">
        <v>43282</v>
      </c>
      <c r="D49" s="58">
        <v>84908</v>
      </c>
      <c r="E49" s="76">
        <f>' Scope C - WIC (Base)'!$D$20</f>
        <v>0</v>
      </c>
      <c r="F49" s="83">
        <f t="shared" si="1"/>
        <v>0</v>
      </c>
      <c r="G49" s="43"/>
    </row>
    <row r="50" spans="2:7" x14ac:dyDescent="0.3">
      <c r="B50" s="41"/>
      <c r="C50" s="57">
        <v>43313</v>
      </c>
      <c r="D50" s="58">
        <v>85678</v>
      </c>
      <c r="E50" s="76">
        <f>' Scope C - WIC (Base)'!$D$20</f>
        <v>0</v>
      </c>
      <c r="F50" s="83">
        <f t="shared" si="1"/>
        <v>0</v>
      </c>
      <c r="G50" s="43"/>
    </row>
    <row r="51" spans="2:7" x14ac:dyDescent="0.3">
      <c r="B51" s="41"/>
      <c r="C51" s="60">
        <v>43344</v>
      </c>
      <c r="D51" s="61">
        <v>83584</v>
      </c>
      <c r="E51" s="78">
        <f>' Scope C - WIC (Base)'!$D$20</f>
        <v>0</v>
      </c>
      <c r="F51" s="85">
        <f t="shared" si="1"/>
        <v>0</v>
      </c>
      <c r="G51" s="43"/>
    </row>
    <row r="52" spans="2:7" x14ac:dyDescent="0.3">
      <c r="B52" s="41"/>
      <c r="C52" s="63" t="s">
        <v>53</v>
      </c>
      <c r="D52" s="58"/>
      <c r="E52" s="64"/>
      <c r="F52" s="62">
        <f>SUM(F40:F51)</f>
        <v>0</v>
      </c>
      <c r="G52" s="43"/>
    </row>
    <row r="53" spans="2:7" x14ac:dyDescent="0.3">
      <c r="B53" s="41"/>
      <c r="C53" s="63"/>
      <c r="D53" s="58"/>
      <c r="E53" s="64"/>
      <c r="F53" s="66"/>
      <c r="G53" s="43"/>
    </row>
    <row r="54" spans="2:7" x14ac:dyDescent="0.3">
      <c r="B54" s="41"/>
      <c r="C54" s="19" t="s">
        <v>54</v>
      </c>
      <c r="D54" s="17"/>
      <c r="E54" s="64"/>
      <c r="F54" s="17"/>
      <c r="G54" s="43"/>
    </row>
    <row r="55" spans="2:7" x14ac:dyDescent="0.3">
      <c r="B55" s="41"/>
      <c r="C55" s="261" t="s">
        <v>55</v>
      </c>
      <c r="D55" s="262"/>
      <c r="E55" s="67">
        <v>80</v>
      </c>
      <c r="F55" s="17"/>
      <c r="G55" s="43"/>
    </row>
    <row r="56" spans="2:7" x14ac:dyDescent="0.3">
      <c r="B56" s="41"/>
      <c r="C56" s="261" t="s">
        <v>56</v>
      </c>
      <c r="D56" s="262"/>
      <c r="E56" s="68">
        <f>'Scope C - WIC (Opt.)'!E32*'Scope C - Cost Summary'!E55*12</f>
        <v>0</v>
      </c>
      <c r="F56" s="58"/>
      <c r="G56" s="43"/>
    </row>
    <row r="57" spans="2:7" x14ac:dyDescent="0.3">
      <c r="B57" s="41"/>
      <c r="C57" s="17"/>
      <c r="D57" s="17"/>
      <c r="E57" s="17"/>
      <c r="F57" s="17"/>
      <c r="G57" s="43"/>
    </row>
    <row r="58" spans="2:7" ht="30" customHeight="1" x14ac:dyDescent="0.3">
      <c r="B58" s="41"/>
      <c r="C58" s="266" t="s">
        <v>101</v>
      </c>
      <c r="D58" s="258"/>
      <c r="E58" s="258"/>
      <c r="F58" s="69">
        <f>SUM(F52,E56)</f>
        <v>0</v>
      </c>
      <c r="G58" s="43"/>
    </row>
    <row r="59" spans="2:7" x14ac:dyDescent="0.3">
      <c r="B59" s="41"/>
      <c r="C59" s="258" t="s">
        <v>58</v>
      </c>
      <c r="D59" s="258"/>
      <c r="E59" s="258"/>
      <c r="F59" s="70">
        <v>938203</v>
      </c>
      <c r="G59" s="43"/>
    </row>
    <row r="60" spans="2:7" x14ac:dyDescent="0.3">
      <c r="B60" s="41"/>
      <c r="C60" s="257" t="s">
        <v>59</v>
      </c>
      <c r="D60" s="257"/>
      <c r="E60" s="257"/>
      <c r="F60" s="71">
        <f>IFERROR(((F58-F59)/F59), "")</f>
        <v>-1</v>
      </c>
      <c r="G60" s="43"/>
    </row>
    <row r="61" spans="2:7" ht="15" thickBot="1" x14ac:dyDescent="0.35">
      <c r="B61" s="42"/>
      <c r="C61" s="72"/>
      <c r="D61" s="72"/>
      <c r="E61" s="72"/>
      <c r="F61" s="72"/>
      <c r="G61" s="73"/>
    </row>
    <row r="62" spans="2:7" ht="15" thickBot="1" x14ac:dyDescent="0.35"/>
    <row r="63" spans="2:7" ht="15" thickBot="1" x14ac:dyDescent="0.35">
      <c r="B63" s="267" t="s">
        <v>137</v>
      </c>
      <c r="C63" s="268"/>
      <c r="D63" s="268"/>
      <c r="E63" s="268"/>
      <c r="F63" s="268"/>
      <c r="G63" s="269"/>
    </row>
    <row r="64" spans="2:7" ht="33" customHeight="1" x14ac:dyDescent="0.3">
      <c r="B64" s="247" t="s">
        <v>136</v>
      </c>
      <c r="C64" s="270"/>
      <c r="D64" s="270"/>
      <c r="E64" s="270"/>
      <c r="F64" s="270"/>
      <c r="G64" s="271"/>
    </row>
    <row r="65" spans="2:7" x14ac:dyDescent="0.3">
      <c r="B65" s="158"/>
      <c r="C65" s="272" t="s">
        <v>135</v>
      </c>
      <c r="D65" s="272"/>
      <c r="E65" s="272"/>
      <c r="F65" s="163">
        <f>F31*3</f>
        <v>0</v>
      </c>
      <c r="G65" s="159"/>
    </row>
    <row r="66" spans="2:7" ht="48" customHeight="1" thickBot="1" x14ac:dyDescent="0.35">
      <c r="B66" s="160"/>
      <c r="C66" s="273" t="s">
        <v>140</v>
      </c>
      <c r="D66" s="273"/>
      <c r="E66" s="273"/>
      <c r="F66" s="161"/>
      <c r="G66" s="162"/>
    </row>
  </sheetData>
  <sheetProtection algorithmName="SHA-512" hashValue="rAIC91nk+uPf4bp3/iXTvxPT0zapIaBFeWaWv93eSHzQD76haD25k41wp50kn/bsYpodktkwa/rjo2shxfEXHg==" saltValue="mRx5tkWV155l0oUJJP+Z1A==" spinCount="100000" sheet="1" objects="1" scenarios="1"/>
  <mergeCells count="20">
    <mergeCell ref="B63:G63"/>
    <mergeCell ref="B64:G64"/>
    <mergeCell ref="C65:E65"/>
    <mergeCell ref="C66:E66"/>
    <mergeCell ref="C59:E59"/>
    <mergeCell ref="C60:E60"/>
    <mergeCell ref="B36:G36"/>
    <mergeCell ref="D38:F38"/>
    <mergeCell ref="C55:D55"/>
    <mergeCell ref="C56:D56"/>
    <mergeCell ref="C58:E58"/>
    <mergeCell ref="C29:D29"/>
    <mergeCell ref="C31:E31"/>
    <mergeCell ref="C32:E32"/>
    <mergeCell ref="C33:E33"/>
    <mergeCell ref="B5:L7"/>
    <mergeCell ref="D8:H8"/>
    <mergeCell ref="B9:G9"/>
    <mergeCell ref="D11:F11"/>
    <mergeCell ref="C28:D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ColWidth="9.109375" defaultRowHeight="13.2" x14ac:dyDescent="0.25"/>
  <cols>
    <col min="1" max="1" width="2.109375" style="17" customWidth="1"/>
    <col min="2" max="3" width="14.33203125" style="17" customWidth="1"/>
    <col min="4" max="4" width="14.44140625" style="17" customWidth="1"/>
    <col min="5" max="5" width="16.109375" style="17" customWidth="1"/>
    <col min="6" max="6" width="14.33203125" style="17" customWidth="1"/>
    <col min="7" max="7" width="19.6640625" style="17" customWidth="1"/>
    <col min="8" max="9" width="14.33203125" style="17" customWidth="1"/>
    <col min="10" max="10" width="19.6640625" style="17" customWidth="1"/>
    <col min="11" max="11" width="13.33203125" style="17" customWidth="1"/>
    <col min="12" max="12" width="9.109375" style="17"/>
    <col min="13" max="13" width="12.5546875" style="17" customWidth="1"/>
    <col min="14" max="14" width="25.88671875" style="17" customWidth="1"/>
    <col min="15" max="15" width="18.6640625" style="17" customWidth="1"/>
    <col min="16" max="16" width="14.109375" style="17" customWidth="1"/>
    <col min="17" max="16384" width="9.109375" style="17"/>
  </cols>
  <sheetData>
    <row r="1" spans="1:11" x14ac:dyDescent="0.25">
      <c r="A1" s="16" t="str">
        <f>Instructions!A1</f>
        <v>State of Indiana, RFP 19-088</v>
      </c>
    </row>
    <row r="2" spans="1:11" x14ac:dyDescent="0.25">
      <c r="A2" s="19" t="str">
        <f>Instructions!A2</f>
        <v>Attachment C - Cost Proposal</v>
      </c>
    </row>
    <row r="3" spans="1:11" x14ac:dyDescent="0.25">
      <c r="A3" s="19" t="s">
        <v>106</v>
      </c>
    </row>
    <row r="4" spans="1:11" x14ac:dyDescent="0.25">
      <c r="A4" s="18"/>
      <c r="C4" s="18"/>
      <c r="D4" s="18"/>
    </row>
    <row r="5" spans="1:11" ht="27.75" customHeight="1" x14ac:dyDescent="0.25">
      <c r="A5" s="20"/>
      <c r="B5" s="193" t="s">
        <v>44</v>
      </c>
      <c r="C5" s="193"/>
      <c r="D5" s="193"/>
      <c r="E5" s="193"/>
      <c r="F5" s="193"/>
      <c r="G5" s="193"/>
      <c r="H5" s="193"/>
      <c r="I5" s="193"/>
      <c r="J5" s="193"/>
    </row>
    <row r="6" spans="1:11" x14ac:dyDescent="0.25">
      <c r="A6" s="21"/>
      <c r="B6" s="21"/>
      <c r="C6" s="21"/>
      <c r="D6" s="21"/>
      <c r="E6" s="21"/>
      <c r="F6" s="21"/>
      <c r="G6" s="21"/>
      <c r="H6" s="21"/>
      <c r="I6" s="21"/>
      <c r="J6" s="21"/>
    </row>
    <row r="7" spans="1:11" x14ac:dyDescent="0.25">
      <c r="A7" s="22"/>
      <c r="B7" s="22" t="s">
        <v>5</v>
      </c>
      <c r="C7" s="18"/>
      <c r="D7" s="18"/>
    </row>
    <row r="8" spans="1:11" x14ac:dyDescent="0.25">
      <c r="A8" s="22"/>
      <c r="B8" s="22"/>
      <c r="C8" s="18"/>
      <c r="D8" s="18"/>
    </row>
    <row r="9" spans="1:11" x14ac:dyDescent="0.25">
      <c r="A9" s="23"/>
      <c r="B9" s="47" t="s">
        <v>34</v>
      </c>
      <c r="C9" s="18"/>
      <c r="D9" s="18"/>
    </row>
    <row r="10" spans="1:11" x14ac:dyDescent="0.25">
      <c r="A10" s="23"/>
      <c r="B10" s="47"/>
      <c r="C10" s="18"/>
      <c r="D10" s="18"/>
    </row>
    <row r="11" spans="1:11" x14ac:dyDescent="0.25">
      <c r="A11" s="25" t="s">
        <v>6</v>
      </c>
      <c r="B11" s="195" t="s">
        <v>42</v>
      </c>
      <c r="C11" s="195"/>
      <c r="D11" s="195"/>
      <c r="E11" s="195"/>
    </row>
    <row r="12" spans="1:11" ht="13.8" thickBot="1" x14ac:dyDescent="0.3">
      <c r="A12" s="25"/>
      <c r="B12" s="196"/>
      <c r="C12" s="196"/>
      <c r="D12" s="196"/>
      <c r="E12" s="196"/>
      <c r="F12" s="18"/>
      <c r="G12" s="18"/>
      <c r="H12" s="18"/>
      <c r="I12" s="18"/>
    </row>
    <row r="13" spans="1:11" ht="15.75" customHeight="1" thickBot="1" x14ac:dyDescent="0.3">
      <c r="A13" s="26"/>
      <c r="B13" s="197" t="s">
        <v>35</v>
      </c>
      <c r="C13" s="198"/>
      <c r="D13" s="199"/>
      <c r="E13" s="98"/>
      <c r="F13" s="98"/>
      <c r="G13" s="98"/>
      <c r="H13" s="98"/>
      <c r="I13" s="98"/>
      <c r="J13" s="98"/>
    </row>
    <row r="14" spans="1:11" ht="13.8" thickBot="1" x14ac:dyDescent="0.3">
      <c r="A14" s="26"/>
      <c r="B14" s="197" t="s">
        <v>89</v>
      </c>
      <c r="C14" s="198"/>
      <c r="D14" s="199"/>
      <c r="E14" s="298"/>
      <c r="F14" s="298"/>
      <c r="G14" s="298"/>
      <c r="H14" s="298"/>
      <c r="I14" s="298"/>
      <c r="J14" s="298"/>
      <c r="K14" s="27"/>
    </row>
    <row r="15" spans="1:11" x14ac:dyDescent="0.25">
      <c r="A15" s="18"/>
      <c r="B15" s="28" t="s">
        <v>11</v>
      </c>
      <c r="C15" s="29" t="s">
        <v>12</v>
      </c>
      <c r="D15" s="105" t="s">
        <v>13</v>
      </c>
      <c r="E15" s="102"/>
      <c r="F15" s="102"/>
      <c r="G15" s="102"/>
      <c r="H15" s="102"/>
      <c r="I15" s="102"/>
      <c r="J15" s="102"/>
      <c r="K15" s="18"/>
    </row>
    <row r="16" spans="1:11" x14ac:dyDescent="0.25">
      <c r="A16" s="18"/>
      <c r="B16" s="31">
        <v>0</v>
      </c>
      <c r="C16" s="32">
        <v>5000</v>
      </c>
      <c r="D16" s="177"/>
      <c r="E16" s="102"/>
      <c r="F16" s="103"/>
      <c r="G16" s="104"/>
      <c r="H16" s="102"/>
      <c r="I16" s="103"/>
      <c r="J16" s="104"/>
      <c r="K16" s="33"/>
    </row>
    <row r="17" spans="1:11" x14ac:dyDescent="0.25">
      <c r="A17" s="18"/>
      <c r="B17" s="34">
        <f>C16+1</f>
        <v>5001</v>
      </c>
      <c r="C17" s="32">
        <f>C16+5000</f>
        <v>10000</v>
      </c>
      <c r="D17" s="177"/>
      <c r="E17" s="103"/>
      <c r="F17" s="103"/>
      <c r="G17" s="104"/>
      <c r="H17" s="103"/>
      <c r="I17" s="103"/>
      <c r="J17" s="104"/>
      <c r="K17" s="33"/>
    </row>
    <row r="18" spans="1:11" x14ac:dyDescent="0.25">
      <c r="A18" s="18"/>
      <c r="B18" s="34">
        <f t="shared" ref="B18:B24" si="0">C17+1</f>
        <v>10001</v>
      </c>
      <c r="C18" s="32">
        <f>C17+5000</f>
        <v>15000</v>
      </c>
      <c r="D18" s="177"/>
      <c r="E18" s="103"/>
      <c r="F18" s="103"/>
      <c r="G18" s="104"/>
      <c r="H18" s="103"/>
      <c r="I18" s="103"/>
      <c r="J18" s="104"/>
      <c r="K18" s="33"/>
    </row>
    <row r="19" spans="1:11" x14ac:dyDescent="0.25">
      <c r="A19" s="18"/>
      <c r="B19" s="34">
        <f t="shared" si="0"/>
        <v>15001</v>
      </c>
      <c r="C19" s="32">
        <f t="shared" ref="C19:C24" si="1">C18+5000</f>
        <v>20000</v>
      </c>
      <c r="D19" s="177"/>
      <c r="E19" s="103"/>
      <c r="F19" s="103"/>
      <c r="G19" s="104"/>
      <c r="H19" s="103"/>
      <c r="I19" s="103"/>
      <c r="J19" s="104"/>
      <c r="K19" s="33"/>
    </row>
    <row r="20" spans="1:11" x14ac:dyDescent="0.25">
      <c r="A20" s="18"/>
      <c r="B20" s="34">
        <f t="shared" si="0"/>
        <v>20001</v>
      </c>
      <c r="C20" s="32">
        <f t="shared" si="1"/>
        <v>25000</v>
      </c>
      <c r="D20" s="177"/>
      <c r="E20" s="103"/>
      <c r="F20" s="103"/>
      <c r="G20" s="104"/>
      <c r="H20" s="103"/>
      <c r="I20" s="103"/>
      <c r="J20" s="104"/>
      <c r="K20" s="33"/>
    </row>
    <row r="21" spans="1:11" x14ac:dyDescent="0.25">
      <c r="A21" s="18"/>
      <c r="B21" s="34">
        <f t="shared" si="0"/>
        <v>25001</v>
      </c>
      <c r="C21" s="32">
        <f t="shared" si="1"/>
        <v>30000</v>
      </c>
      <c r="D21" s="177"/>
      <c r="E21" s="103"/>
      <c r="F21" s="103"/>
      <c r="G21" s="104"/>
      <c r="H21" s="103"/>
      <c r="I21" s="103"/>
      <c r="J21" s="104"/>
      <c r="K21" s="33"/>
    </row>
    <row r="22" spans="1:11" x14ac:dyDescent="0.25">
      <c r="A22" s="18"/>
      <c r="B22" s="34">
        <f t="shared" si="0"/>
        <v>30001</v>
      </c>
      <c r="C22" s="32">
        <f t="shared" si="1"/>
        <v>35000</v>
      </c>
      <c r="D22" s="177"/>
      <c r="E22" s="103"/>
      <c r="F22" s="103"/>
      <c r="G22" s="104"/>
      <c r="H22" s="103"/>
      <c r="I22" s="103"/>
      <c r="J22" s="104"/>
      <c r="K22" s="33"/>
    </row>
    <row r="23" spans="1:11" x14ac:dyDescent="0.25">
      <c r="A23" s="18"/>
      <c r="B23" s="34">
        <f t="shared" si="0"/>
        <v>35001</v>
      </c>
      <c r="C23" s="32">
        <f t="shared" si="1"/>
        <v>40000</v>
      </c>
      <c r="D23" s="177"/>
      <c r="E23" s="103"/>
      <c r="F23" s="103"/>
      <c r="G23" s="104"/>
      <c r="H23" s="103"/>
      <c r="I23" s="103"/>
      <c r="J23" s="104"/>
      <c r="K23" s="33"/>
    </row>
    <row r="24" spans="1:11" x14ac:dyDescent="0.25">
      <c r="A24" s="18"/>
      <c r="B24" s="34">
        <f t="shared" si="0"/>
        <v>40001</v>
      </c>
      <c r="C24" s="32">
        <f t="shared" si="1"/>
        <v>45000</v>
      </c>
      <c r="D24" s="177"/>
      <c r="E24" s="103"/>
      <c r="F24" s="103"/>
      <c r="G24" s="104"/>
      <c r="H24" s="103"/>
      <c r="I24" s="103"/>
      <c r="J24" s="104"/>
      <c r="K24" s="33"/>
    </row>
    <row r="25" spans="1:11" ht="13.8" thickBot="1" x14ac:dyDescent="0.3">
      <c r="A25" s="18"/>
      <c r="B25" s="106" t="s">
        <v>14</v>
      </c>
      <c r="C25" s="36">
        <v>45000</v>
      </c>
      <c r="D25" s="178"/>
      <c r="E25" s="103"/>
      <c r="F25" s="103"/>
      <c r="G25" s="104"/>
      <c r="H25" s="103"/>
      <c r="I25" s="103"/>
      <c r="J25" s="104"/>
      <c r="K25" s="33"/>
    </row>
    <row r="26" spans="1:11" x14ac:dyDescent="0.25">
      <c r="A26" s="18"/>
      <c r="B26" s="22"/>
      <c r="C26" s="18"/>
      <c r="D26" s="37"/>
      <c r="E26" s="33"/>
      <c r="F26" s="33"/>
      <c r="G26" s="33"/>
      <c r="H26" s="33"/>
      <c r="I26" s="33"/>
    </row>
    <row r="27" spans="1:11" x14ac:dyDescent="0.25">
      <c r="A27" s="25" t="s">
        <v>15</v>
      </c>
      <c r="B27" s="195" t="s">
        <v>39</v>
      </c>
      <c r="C27" s="195"/>
      <c r="D27" s="195"/>
      <c r="E27" s="195"/>
    </row>
    <row r="28" spans="1:11" ht="13.8" thickBot="1" x14ac:dyDescent="0.3">
      <c r="A28" s="18"/>
      <c r="C28" s="18"/>
      <c r="D28" s="18"/>
    </row>
    <row r="29" spans="1:11" ht="13.8" thickBot="1" x14ac:dyDescent="0.3">
      <c r="A29" s="18"/>
      <c r="B29" s="48" t="s">
        <v>90</v>
      </c>
      <c r="C29" s="49"/>
      <c r="D29" s="49"/>
      <c r="E29" s="50"/>
      <c r="F29" s="27"/>
    </row>
    <row r="30" spans="1:11" ht="28.5" customHeight="1" thickBot="1" x14ac:dyDescent="0.3">
      <c r="A30" s="18"/>
      <c r="B30" s="282" t="s">
        <v>85</v>
      </c>
      <c r="C30" s="283"/>
      <c r="D30" s="283"/>
      <c r="E30" s="175"/>
      <c r="F30" s="33"/>
    </row>
    <row r="31" spans="1:11" s="107" customFormat="1" ht="56.25" customHeight="1" x14ac:dyDescent="0.25">
      <c r="A31" s="102"/>
      <c r="B31" s="227" t="s">
        <v>124</v>
      </c>
      <c r="C31" s="227"/>
      <c r="D31" s="227"/>
      <c r="E31" s="227"/>
      <c r="F31" s="104"/>
    </row>
    <row r="32" spans="1:11" x14ac:dyDescent="0.25">
      <c r="A32" s="26"/>
      <c r="B32" s="22"/>
      <c r="C32" s="18"/>
      <c r="D32" s="37"/>
      <c r="E32" s="33"/>
      <c r="F32" s="33"/>
      <c r="G32" s="33"/>
      <c r="H32" s="33"/>
      <c r="I32" s="33"/>
    </row>
    <row r="33" spans="1:10" x14ac:dyDescent="0.25">
      <c r="A33" s="25" t="s">
        <v>16</v>
      </c>
      <c r="B33" s="195" t="s">
        <v>43</v>
      </c>
      <c r="C33" s="195"/>
      <c r="D33" s="195"/>
      <c r="E33" s="195"/>
      <c r="F33" s="195"/>
      <c r="G33" s="195"/>
      <c r="H33" s="195"/>
      <c r="I33" s="195"/>
      <c r="J33" s="195"/>
    </row>
    <row r="34" spans="1:10" ht="13.8" thickBot="1" x14ac:dyDescent="0.3">
      <c r="A34" s="18"/>
      <c r="B34" s="45"/>
      <c r="C34" s="45"/>
      <c r="D34" s="45"/>
      <c r="E34" s="45"/>
      <c r="F34" s="18"/>
      <c r="G34" s="18"/>
      <c r="H34" s="18"/>
      <c r="I34" s="18"/>
    </row>
    <row r="35" spans="1:10" x14ac:dyDescent="0.25">
      <c r="A35" s="18"/>
      <c r="B35" s="284" t="s">
        <v>23</v>
      </c>
      <c r="C35" s="285"/>
      <c r="D35" s="285"/>
      <c r="E35" s="286"/>
      <c r="F35" s="27"/>
    </row>
    <row r="36" spans="1:10" x14ac:dyDescent="0.25">
      <c r="A36" s="18"/>
      <c r="B36" s="287" t="s">
        <v>24</v>
      </c>
      <c r="C36" s="288"/>
      <c r="D36" s="289"/>
      <c r="E36" s="51" t="s">
        <v>25</v>
      </c>
      <c r="F36" s="18"/>
    </row>
    <row r="37" spans="1:10" x14ac:dyDescent="0.25">
      <c r="A37" s="18"/>
      <c r="B37" s="225" t="s">
        <v>26</v>
      </c>
      <c r="C37" s="226"/>
      <c r="D37" s="226"/>
      <c r="E37" s="169"/>
      <c r="F37" s="33"/>
    </row>
    <row r="38" spans="1:10" x14ac:dyDescent="0.25">
      <c r="A38" s="18"/>
      <c r="B38" s="225" t="s">
        <v>27</v>
      </c>
      <c r="C38" s="226"/>
      <c r="D38" s="226"/>
      <c r="E38" s="166"/>
      <c r="F38" s="33"/>
    </row>
    <row r="39" spans="1:10" x14ac:dyDescent="0.25">
      <c r="A39" s="18"/>
      <c r="B39" s="225" t="s">
        <v>28</v>
      </c>
      <c r="C39" s="226"/>
      <c r="D39" s="226"/>
      <c r="E39" s="166"/>
      <c r="F39" s="33"/>
    </row>
    <row r="40" spans="1:10" x14ac:dyDescent="0.25">
      <c r="A40" s="18"/>
      <c r="B40" s="225" t="s">
        <v>29</v>
      </c>
      <c r="C40" s="226"/>
      <c r="D40" s="226"/>
      <c r="E40" s="166"/>
      <c r="F40" s="33"/>
    </row>
    <row r="41" spans="1:10" x14ac:dyDescent="0.25">
      <c r="A41" s="18"/>
      <c r="B41" s="225" t="s">
        <v>30</v>
      </c>
      <c r="C41" s="226"/>
      <c r="D41" s="226"/>
      <c r="E41" s="166"/>
      <c r="F41" s="33"/>
    </row>
    <row r="42" spans="1:10" x14ac:dyDescent="0.25">
      <c r="A42" s="18"/>
      <c r="B42" s="225" t="s">
        <v>31</v>
      </c>
      <c r="C42" s="226"/>
      <c r="D42" s="226"/>
      <c r="E42" s="166"/>
      <c r="F42" s="33"/>
    </row>
    <row r="43" spans="1:10" x14ac:dyDescent="0.25">
      <c r="A43" s="18"/>
      <c r="B43" s="228" t="s">
        <v>45</v>
      </c>
      <c r="C43" s="229"/>
      <c r="D43" s="229"/>
      <c r="E43" s="176"/>
      <c r="F43" s="33"/>
    </row>
    <row r="44" spans="1:10" x14ac:dyDescent="0.25">
      <c r="A44" s="18"/>
      <c r="B44" s="293"/>
      <c r="C44" s="294"/>
      <c r="D44" s="294"/>
      <c r="E44" s="166"/>
      <c r="F44" s="33"/>
    </row>
    <row r="45" spans="1:10" x14ac:dyDescent="0.25">
      <c r="A45" s="18"/>
      <c r="B45" s="293"/>
      <c r="C45" s="294"/>
      <c r="D45" s="294"/>
      <c r="E45" s="177"/>
      <c r="F45" s="33"/>
    </row>
    <row r="46" spans="1:10" ht="13.8" thickBot="1" x14ac:dyDescent="0.3">
      <c r="A46" s="18"/>
      <c r="B46" s="295"/>
      <c r="C46" s="296"/>
      <c r="D46" s="296"/>
      <c r="E46" s="178"/>
      <c r="F46" s="33"/>
    </row>
    <row r="47" spans="1:10" x14ac:dyDescent="0.25">
      <c r="A47" s="19"/>
      <c r="B47" s="19"/>
      <c r="C47" s="19"/>
      <c r="D47" s="19"/>
      <c r="E47" s="19"/>
      <c r="F47" s="27"/>
      <c r="G47" s="27"/>
      <c r="H47" s="27"/>
      <c r="I47" s="27"/>
    </row>
    <row r="48" spans="1:10" x14ac:dyDescent="0.25">
      <c r="A48" s="25" t="s">
        <v>18</v>
      </c>
      <c r="B48" s="195" t="s">
        <v>41</v>
      </c>
      <c r="C48" s="195"/>
      <c r="D48" s="195"/>
      <c r="E48" s="195"/>
      <c r="F48" s="195"/>
      <c r="G48" s="195"/>
      <c r="H48" s="195"/>
      <c r="I48" s="195"/>
      <c r="J48" s="22"/>
    </row>
    <row r="49" spans="1:6" ht="13.8" thickBot="1" x14ac:dyDescent="0.3">
      <c r="A49" s="18"/>
    </row>
    <row r="50" spans="1:6" ht="13.8" thickBot="1" x14ac:dyDescent="0.3">
      <c r="A50" s="18"/>
      <c r="B50" s="197" t="s">
        <v>32</v>
      </c>
      <c r="C50" s="198"/>
      <c r="D50" s="198"/>
      <c r="E50" s="199"/>
      <c r="F50" s="27"/>
    </row>
    <row r="51" spans="1:6" ht="15" customHeight="1" x14ac:dyDescent="0.25">
      <c r="A51" s="18"/>
      <c r="B51" s="247" t="s">
        <v>91</v>
      </c>
      <c r="C51" s="248"/>
      <c r="D51" s="248"/>
      <c r="E51" s="249"/>
    </row>
    <row r="52" spans="1:6" x14ac:dyDescent="0.25">
      <c r="A52" s="18"/>
      <c r="B52" s="250"/>
      <c r="C52" s="195"/>
      <c r="D52" s="195"/>
      <c r="E52" s="251"/>
    </row>
    <row r="53" spans="1:6" ht="17.25" customHeight="1" x14ac:dyDescent="0.25">
      <c r="A53" s="18"/>
      <c r="B53" s="250"/>
      <c r="C53" s="195"/>
      <c r="D53" s="195"/>
      <c r="E53" s="251"/>
    </row>
    <row r="54" spans="1:6" ht="13.8" thickBot="1" x14ac:dyDescent="0.3">
      <c r="A54" s="18"/>
      <c r="B54" s="44"/>
      <c r="C54" s="45"/>
      <c r="D54" s="46" t="s">
        <v>33</v>
      </c>
      <c r="E54" s="174"/>
    </row>
    <row r="55" spans="1:6" x14ac:dyDescent="0.25">
      <c r="A55" s="18"/>
      <c r="B55" s="22"/>
      <c r="C55" s="18"/>
      <c r="D55" s="18"/>
    </row>
  </sheetData>
  <sheetProtection algorithmName="SHA-512" hashValue="JC+3O6kEAG6esgqn5TWmXdmHqkZmDJmOoT4LBMqBo/Fz9L6zCWNzQcf7jpc/sA86vm9CdCNJelwJG8bNM4vS6g==" saltValue="LBBb4HSlETm+uban2cLXGA==" spinCount="100000" sheet="1" objects="1" scenarios="1"/>
  <mergeCells count="26">
    <mergeCell ref="B51:E53"/>
    <mergeCell ref="B38:D38"/>
    <mergeCell ref="B39:D39"/>
    <mergeCell ref="B40:D40"/>
    <mergeCell ref="B41:D41"/>
    <mergeCell ref="B42:D42"/>
    <mergeCell ref="B43:D43"/>
    <mergeCell ref="B44:D44"/>
    <mergeCell ref="B45:D45"/>
    <mergeCell ref="B46:D46"/>
    <mergeCell ref="B48:I48"/>
    <mergeCell ref="B50:E50"/>
    <mergeCell ref="B37:D37"/>
    <mergeCell ref="B31:E31"/>
    <mergeCell ref="B5:J5"/>
    <mergeCell ref="B11:E11"/>
    <mergeCell ref="B12:E12"/>
    <mergeCell ref="B13:D13"/>
    <mergeCell ref="B14:D14"/>
    <mergeCell ref="E14:G14"/>
    <mergeCell ref="H14:J14"/>
    <mergeCell ref="B27:E27"/>
    <mergeCell ref="B30:D30"/>
    <mergeCell ref="B33:J33"/>
    <mergeCell ref="B35:E35"/>
    <mergeCell ref="B36:D3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Title</vt:lpstr>
      <vt:lpstr>Instructions</vt:lpstr>
      <vt:lpstr>Scope B - SNAP&amp;TANF (Base)</vt:lpstr>
      <vt:lpstr>Scope B - SNAP&amp;TANF (Opt.)</vt:lpstr>
      <vt:lpstr>Scope B - Cost Summary</vt:lpstr>
      <vt:lpstr> Scope C - WIC (Base)</vt:lpstr>
      <vt:lpstr>Scope C - WIC (Opt.)</vt:lpstr>
      <vt:lpstr>Scope C - Cost Summary</vt:lpstr>
      <vt:lpstr>Scope D - CCDF&amp;Pre-K (Base)</vt:lpstr>
      <vt:lpstr>Scope D - CCDF&amp;Pre-K (Opt.)</vt:lpstr>
      <vt:lpstr>Scope D - Cost Summary</vt:lpstr>
      <vt:lpstr>Multi-Scope Savings (Base)</vt:lpstr>
      <vt:lpstr>Multi-Scope Savings (Opt.)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dc:creator>
  <cp:lastModifiedBy>Deaton, Teresa</cp:lastModifiedBy>
  <dcterms:created xsi:type="dcterms:W3CDTF">2018-08-02T16:38:00Z</dcterms:created>
  <dcterms:modified xsi:type="dcterms:W3CDTF">2019-04-03T13:04:32Z</dcterms:modified>
</cp:coreProperties>
</file>