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Allowances Biennial/2029-2030 Allocations/"/>
    </mc:Choice>
  </mc:AlternateContent>
  <xr:revisionPtr revIDLastSave="719" documentId="8_{22D3BEF9-C53E-4747-9698-1B8FA632BB84}" xr6:coauthVersionLast="47" xr6:coauthVersionMax="47" xr10:uidLastSave="{87D6F5E7-C565-460E-AF61-7C3CE294F5A4}"/>
  <bookViews>
    <workbookView xWindow="-120" yWindow="-120" windowWidth="24240" windowHeight="13020" tabRatio="603" firstSheet="2" activeTab="5" xr2:uid="{2C15DFC5-64D3-400C-BCDA-D551437F1E3B}"/>
  </bookViews>
  <sheets>
    <sheet name="Summary" sheetId="1" r:id="rId1"/>
    <sheet name="SO2 Annual Allocations" sheetId="2" r:id="rId2"/>
    <sheet name="NOx Annual Allocations" sheetId="3" r:id="rId3"/>
    <sheet name="Annual Heat Inputs" sheetId="4" r:id="rId4"/>
    <sheet name="SO2 Annual Emissions" sheetId="5" r:id="rId5"/>
    <sheet name="NOx Annual Emissions" sheetId="6" r:id="rId6"/>
    <sheet name="SO2 Consent Decree Caps" sheetId="7" r:id="rId7"/>
    <sheet name="NOx Consent Decree Caps" sheetId="8" r:id="rId8"/>
    <sheet name="Retirement Adjustment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7" i="2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2" i="1"/>
  <c r="R112" i="3" l="1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3" i="3"/>
  <c r="R4" i="3"/>
  <c r="R2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4" i="3"/>
  <c r="P3" i="3"/>
  <c r="P2" i="3"/>
  <c r="Q112" i="3"/>
  <c r="O55" i="3"/>
  <c r="O63" i="3"/>
  <c r="AQ112" i="2" l="1"/>
  <c r="M3" i="2"/>
  <c r="O3" i="2" s="1"/>
  <c r="Q3" i="2" s="1"/>
  <c r="S3" i="2" s="1"/>
  <c r="U3" i="2" s="1"/>
  <c r="W3" i="2" s="1"/>
  <c r="Y3" i="2" s="1"/>
  <c r="AA3" i="2" s="1"/>
  <c r="AC3" i="2" s="1"/>
  <c r="AE3" i="2" s="1"/>
  <c r="AG3" i="2" s="1"/>
  <c r="AI3" i="2" s="1"/>
  <c r="AK3" i="2" s="1"/>
  <c r="AM3" i="2" s="1"/>
  <c r="M2" i="2"/>
  <c r="O2" i="2" s="1"/>
  <c r="Q2" i="2" s="1"/>
  <c r="S2" i="2" s="1"/>
  <c r="U2" i="2" s="1"/>
  <c r="W2" i="2" s="1"/>
  <c r="Y2" i="2" s="1"/>
  <c r="AA2" i="2" s="1"/>
  <c r="L10" i="6" l="1"/>
  <c r="L11" i="6"/>
  <c r="L12" i="6"/>
  <c r="L13" i="6"/>
  <c r="D3" i="2"/>
  <c r="D4" i="2"/>
  <c r="D5" i="2"/>
  <c r="D6" i="2"/>
  <c r="D7" i="2"/>
  <c r="D8" i="2"/>
  <c r="D9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2" i="2"/>
  <c r="D3" i="3"/>
  <c r="D4" i="3"/>
  <c r="D5" i="3"/>
  <c r="D6" i="3"/>
  <c r="D7" i="3"/>
  <c r="D8" i="3"/>
  <c r="D9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2" i="3"/>
  <c r="L3" i="6"/>
  <c r="L4" i="6"/>
  <c r="L5" i="6"/>
  <c r="L6" i="6"/>
  <c r="L7" i="6"/>
  <c r="L8" i="6"/>
  <c r="L9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2" i="6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2" i="5"/>
  <c r="M56" i="2" l="1"/>
  <c r="O56" i="2" s="1"/>
  <c r="Q56" i="2" s="1"/>
  <c r="S56" i="2" s="1"/>
  <c r="U56" i="2" s="1"/>
  <c r="W56" i="2" s="1"/>
  <c r="Y56" i="2" s="1"/>
  <c r="AA56" i="2" s="1"/>
  <c r="AC56" i="2" s="1"/>
  <c r="AE56" i="2" s="1"/>
  <c r="AG56" i="2" s="1"/>
  <c r="AI56" i="2" s="1"/>
  <c r="AK56" i="2" s="1"/>
  <c r="AM56" i="2" s="1"/>
  <c r="AO56" i="2" s="1"/>
  <c r="M55" i="2"/>
  <c r="O55" i="2" s="1"/>
  <c r="Q55" i="2" s="1"/>
  <c r="S55" i="2" s="1"/>
  <c r="U55" i="2" s="1"/>
  <c r="W55" i="2" s="1"/>
  <c r="Y55" i="2" s="1"/>
  <c r="AA55" i="2" s="1"/>
  <c r="AC55" i="2" s="1"/>
  <c r="AE55" i="2" s="1"/>
  <c r="AG55" i="2" s="1"/>
  <c r="AI55" i="2" s="1"/>
  <c r="AK55" i="2" s="1"/>
  <c r="AM55" i="2" s="1"/>
  <c r="F111" i="2"/>
  <c r="F110" i="2"/>
  <c r="F109" i="2"/>
  <c r="F108" i="2"/>
  <c r="H108" i="2" s="1"/>
  <c r="F107" i="2"/>
  <c r="H107" i="2" s="1"/>
  <c r="F106" i="2"/>
  <c r="F105" i="2"/>
  <c r="F104" i="2"/>
  <c r="F103" i="2"/>
  <c r="F102" i="2"/>
  <c r="F101" i="2"/>
  <c r="H101" i="2" s="1"/>
  <c r="F100" i="2"/>
  <c r="F99" i="2"/>
  <c r="F98" i="2"/>
  <c r="F97" i="2"/>
  <c r="F96" i="2"/>
  <c r="H96" i="2" s="1"/>
  <c r="F95" i="2"/>
  <c r="F94" i="2"/>
  <c r="F93" i="2"/>
  <c r="F92" i="2"/>
  <c r="F91" i="2"/>
  <c r="F90" i="2"/>
  <c r="H90" i="2" s="1"/>
  <c r="F89" i="2"/>
  <c r="H89" i="2" s="1"/>
  <c r="F88" i="2"/>
  <c r="F87" i="2"/>
  <c r="F86" i="2"/>
  <c r="H86" i="2" s="1"/>
  <c r="F85" i="2"/>
  <c r="H85" i="2" s="1"/>
  <c r="F84" i="2"/>
  <c r="H84" i="2" s="1"/>
  <c r="F83" i="2"/>
  <c r="H83" i="2" s="1"/>
  <c r="F82" i="2"/>
  <c r="F81" i="2"/>
  <c r="F80" i="2"/>
  <c r="F79" i="2"/>
  <c r="F78" i="2"/>
  <c r="H78" i="2" s="1"/>
  <c r="F77" i="2"/>
  <c r="H77" i="2" s="1"/>
  <c r="F76" i="2"/>
  <c r="H76" i="2" s="1"/>
  <c r="F75" i="2"/>
  <c r="H75" i="2" s="1"/>
  <c r="F74" i="2"/>
  <c r="F73" i="2"/>
  <c r="F72" i="2"/>
  <c r="H72" i="2" s="1"/>
  <c r="F71" i="2"/>
  <c r="H71" i="2" s="1"/>
  <c r="F70" i="2"/>
  <c r="F69" i="2"/>
  <c r="F68" i="2"/>
  <c r="F67" i="2"/>
  <c r="F66" i="2"/>
  <c r="H66" i="2" s="1"/>
  <c r="F65" i="2"/>
  <c r="F64" i="2"/>
  <c r="F63" i="2"/>
  <c r="F62" i="2"/>
  <c r="F61" i="2"/>
  <c r="F60" i="2"/>
  <c r="H60" i="2" s="1"/>
  <c r="F59" i="2"/>
  <c r="H59" i="2" s="1"/>
  <c r="F58" i="2"/>
  <c r="F57" i="2"/>
  <c r="F56" i="2"/>
  <c r="H56" i="2" s="1"/>
  <c r="F55" i="2"/>
  <c r="H55" i="2" s="1"/>
  <c r="F54" i="2"/>
  <c r="H54" i="2" s="1"/>
  <c r="F53" i="2"/>
  <c r="H53" i="2" s="1"/>
  <c r="F52" i="2"/>
  <c r="F51" i="2"/>
  <c r="F50" i="2"/>
  <c r="H50" i="2" s="1"/>
  <c r="F49" i="2"/>
  <c r="F48" i="2"/>
  <c r="H48" i="2" s="1"/>
  <c r="F47" i="2"/>
  <c r="F46" i="2"/>
  <c r="F45" i="2"/>
  <c r="F44" i="2"/>
  <c r="F43" i="2"/>
  <c r="F42" i="2"/>
  <c r="H42" i="2" s="1"/>
  <c r="F41" i="2"/>
  <c r="H41" i="2" s="1"/>
  <c r="F40" i="2"/>
  <c r="F39" i="2"/>
  <c r="F38" i="2"/>
  <c r="F37" i="2"/>
  <c r="F36" i="2"/>
  <c r="H36" i="2" s="1"/>
  <c r="F35" i="2"/>
  <c r="H35" i="2" s="1"/>
  <c r="F34" i="2"/>
  <c r="F33" i="2"/>
  <c r="F32" i="2"/>
  <c r="H32" i="2" s="1"/>
  <c r="F31" i="2"/>
  <c r="F30" i="2"/>
  <c r="H30" i="2" s="1"/>
  <c r="F29" i="2"/>
  <c r="H29" i="2" s="1"/>
  <c r="F28" i="2"/>
  <c r="F27" i="2"/>
  <c r="F26" i="2"/>
  <c r="F25" i="2"/>
  <c r="F24" i="2"/>
  <c r="H24" i="2" s="1"/>
  <c r="F23" i="2"/>
  <c r="H23" i="2" s="1"/>
  <c r="F22" i="2"/>
  <c r="F21" i="2"/>
  <c r="F20" i="2"/>
  <c r="F19" i="2"/>
  <c r="F18" i="2"/>
  <c r="H18" i="2" s="1"/>
  <c r="F17" i="2"/>
  <c r="H17" i="2" s="1"/>
  <c r="F16" i="2"/>
  <c r="H16" i="2" s="1"/>
  <c r="F15" i="2"/>
  <c r="F14" i="2"/>
  <c r="F13" i="2"/>
  <c r="H13" i="2" s="1"/>
  <c r="F12" i="2"/>
  <c r="H12" i="2" s="1"/>
  <c r="F11" i="2"/>
  <c r="H11" i="2" s="1"/>
  <c r="F10" i="2"/>
  <c r="H10" i="2" s="1"/>
  <c r="F9" i="2"/>
  <c r="H9" i="2" s="1"/>
  <c r="F8" i="2"/>
  <c r="F7" i="2"/>
  <c r="H7" i="2" s="1"/>
  <c r="F6" i="2"/>
  <c r="H6" i="2" s="1"/>
  <c r="F5" i="2"/>
  <c r="H5" i="2" s="1"/>
  <c r="F4" i="2"/>
  <c r="F3" i="2"/>
  <c r="AR56" i="2" l="1"/>
  <c r="D56" i="1" s="1"/>
  <c r="AP56" i="2"/>
  <c r="I32" i="2"/>
  <c r="I56" i="2"/>
  <c r="I9" i="2"/>
  <c r="I83" i="2"/>
  <c r="I13" i="2"/>
  <c r="I86" i="2"/>
  <c r="I23" i="2"/>
  <c r="I107" i="2"/>
  <c r="I48" i="2"/>
  <c r="I72" i="2"/>
  <c r="I85" i="2"/>
  <c r="I50" i="2"/>
  <c r="I75" i="2"/>
  <c r="I12" i="2"/>
  <c r="I84" i="2"/>
  <c r="I16" i="2"/>
  <c r="I76" i="2"/>
  <c r="I10" i="2"/>
  <c r="I11" i="2"/>
  <c r="I59" i="2"/>
  <c r="I24" i="2"/>
  <c r="I60" i="2"/>
  <c r="I17" i="2"/>
  <c r="I53" i="2"/>
  <c r="I77" i="2"/>
  <c r="I89" i="2"/>
  <c r="I101" i="2"/>
  <c r="I35" i="2"/>
  <c r="I96" i="2"/>
  <c r="I5" i="2"/>
  <c r="I41" i="2"/>
  <c r="I30" i="2"/>
  <c r="I42" i="2"/>
  <c r="I54" i="2"/>
  <c r="I66" i="2"/>
  <c r="I78" i="2"/>
  <c r="I90" i="2"/>
  <c r="I71" i="2"/>
  <c r="I36" i="2"/>
  <c r="I108" i="2"/>
  <c r="I29" i="2"/>
  <c r="I6" i="2"/>
  <c r="I18" i="2"/>
  <c r="I7" i="2"/>
  <c r="I55" i="2"/>
  <c r="AO55" i="2"/>
  <c r="H102" i="2"/>
  <c r="H95" i="2"/>
  <c r="H61" i="2"/>
  <c r="H34" i="2"/>
  <c r="H52" i="2"/>
  <c r="H88" i="2"/>
  <c r="H106" i="2"/>
  <c r="H79" i="2"/>
  <c r="H92" i="2"/>
  <c r="H28" i="2"/>
  <c r="H39" i="2"/>
  <c r="H82" i="2"/>
  <c r="H93" i="2"/>
  <c r="H109" i="2"/>
  <c r="H65" i="2"/>
  <c r="H47" i="2"/>
  <c r="H40" i="2"/>
  <c r="H67" i="2"/>
  <c r="H94" i="2"/>
  <c r="H110" i="2"/>
  <c r="H57" i="2"/>
  <c r="H73" i="2"/>
  <c r="H100" i="2"/>
  <c r="H111" i="2"/>
  <c r="H97" i="2"/>
  <c r="H46" i="2"/>
  <c r="H25" i="2"/>
  <c r="H31" i="2"/>
  <c r="H58" i="2"/>
  <c r="H74" i="2"/>
  <c r="H38" i="2"/>
  <c r="H43" i="2"/>
  <c r="H49" i="2"/>
  <c r="H70" i="2"/>
  <c r="H103" i="2"/>
  <c r="H19" i="2"/>
  <c r="H37" i="2"/>
  <c r="H64" i="2"/>
  <c r="H91" i="2"/>
  <c r="H22" i="2"/>
  <c r="H4" i="2"/>
  <c r="D112" i="2"/>
  <c r="E2" i="2" s="1"/>
  <c r="F2" i="2" s="1"/>
  <c r="H105" i="2"/>
  <c r="H99" i="2"/>
  <c r="H87" i="2"/>
  <c r="H81" i="2"/>
  <c r="H69" i="2"/>
  <c r="H63" i="2"/>
  <c r="H51" i="2"/>
  <c r="H45" i="2"/>
  <c r="H33" i="2"/>
  <c r="H27" i="2"/>
  <c r="H21" i="2"/>
  <c r="H15" i="2"/>
  <c r="H3" i="2"/>
  <c r="I3" i="2" s="1"/>
  <c r="H104" i="2"/>
  <c r="H98" i="2"/>
  <c r="H80" i="2"/>
  <c r="H68" i="2"/>
  <c r="H62" i="2"/>
  <c r="H44" i="2"/>
  <c r="H26" i="2"/>
  <c r="H20" i="2"/>
  <c r="H14" i="2"/>
  <c r="H8" i="2"/>
  <c r="M56" i="3"/>
  <c r="AR55" i="2" l="1"/>
  <c r="D55" i="1" s="1"/>
  <c r="AP55" i="2"/>
  <c r="O56" i="3"/>
  <c r="I46" i="2"/>
  <c r="I37" i="2"/>
  <c r="I63" i="2"/>
  <c r="I14" i="2"/>
  <c r="I27" i="2"/>
  <c r="I22" i="2"/>
  <c r="I31" i="2"/>
  <c r="I47" i="2"/>
  <c r="I34" i="2"/>
  <c r="I95" i="2"/>
  <c r="I20" i="2"/>
  <c r="I33" i="2"/>
  <c r="I91" i="2"/>
  <c r="I25" i="2"/>
  <c r="I65" i="2"/>
  <c r="I61" i="2"/>
  <c r="I109" i="2"/>
  <c r="I44" i="2"/>
  <c r="I39" i="2"/>
  <c r="I80" i="2"/>
  <c r="I102" i="2"/>
  <c r="I19" i="2"/>
  <c r="I103" i="2"/>
  <c r="I70" i="2"/>
  <c r="I87" i="2"/>
  <c r="I92" i="2"/>
  <c r="I45" i="2"/>
  <c r="I51" i="2"/>
  <c r="I111" i="2"/>
  <c r="I68" i="2"/>
  <c r="I100" i="2"/>
  <c r="I73" i="2"/>
  <c r="I28" i="2"/>
  <c r="I98" i="2"/>
  <c r="I49" i="2"/>
  <c r="I57" i="2"/>
  <c r="I104" i="2"/>
  <c r="I99" i="2"/>
  <c r="I43" i="2"/>
  <c r="I110" i="2"/>
  <c r="I79" i="2"/>
  <c r="I26" i="2"/>
  <c r="I93" i="2"/>
  <c r="I62" i="2"/>
  <c r="I82" i="2"/>
  <c r="I69" i="2"/>
  <c r="I81" i="2"/>
  <c r="I105" i="2"/>
  <c r="I38" i="2"/>
  <c r="I94" i="2"/>
  <c r="I106" i="2"/>
  <c r="I64" i="2"/>
  <c r="I97" i="2"/>
  <c r="I15" i="2"/>
  <c r="I74" i="2"/>
  <c r="I67" i="2"/>
  <c r="I88" i="2"/>
  <c r="I8" i="2"/>
  <c r="I21" i="2"/>
  <c r="I4" i="2"/>
  <c r="I58" i="2"/>
  <c r="I40" i="2"/>
  <c r="I52" i="2"/>
  <c r="F112" i="2"/>
  <c r="H2" i="2"/>
  <c r="I2" i="2" s="1"/>
  <c r="D112" i="3"/>
  <c r="E2" i="3" s="1"/>
  <c r="E10" i="3" l="1"/>
  <c r="F10" i="3" s="1"/>
  <c r="H10" i="3" s="1"/>
  <c r="I10" i="3" s="1"/>
  <c r="E3" i="3"/>
  <c r="F3" i="3" s="1"/>
  <c r="H3" i="3" s="1"/>
  <c r="I3" i="3" s="1"/>
  <c r="K3" i="3" s="1"/>
  <c r="M3" i="3" s="1"/>
  <c r="E27" i="3"/>
  <c r="F27" i="3" s="1"/>
  <c r="H27" i="3" s="1"/>
  <c r="I27" i="3" s="1"/>
  <c r="E44" i="3"/>
  <c r="F44" i="3" s="1"/>
  <c r="H44" i="3" s="1"/>
  <c r="I44" i="3" s="1"/>
  <c r="E66" i="3"/>
  <c r="F66" i="3" s="1"/>
  <c r="H66" i="3" s="1"/>
  <c r="I66" i="3" s="1"/>
  <c r="E88" i="3"/>
  <c r="F88" i="3" s="1"/>
  <c r="H88" i="3" s="1"/>
  <c r="I88" i="3" s="1"/>
  <c r="E105" i="3"/>
  <c r="F105" i="3" s="1"/>
  <c r="H105" i="3" s="1"/>
  <c r="I105" i="3" s="1"/>
  <c r="E28" i="3"/>
  <c r="F28" i="3" s="1"/>
  <c r="H28" i="3" s="1"/>
  <c r="I28" i="3" s="1"/>
  <c r="E111" i="3"/>
  <c r="F111" i="3" s="1"/>
  <c r="H111" i="3" s="1"/>
  <c r="I111" i="3" s="1"/>
  <c r="E68" i="3"/>
  <c r="F68" i="3" s="1"/>
  <c r="H68" i="3" s="1"/>
  <c r="I68" i="3" s="1"/>
  <c r="E6" i="3"/>
  <c r="F6" i="3" s="1"/>
  <c r="H6" i="3" s="1"/>
  <c r="I6" i="3" s="1"/>
  <c r="E30" i="3"/>
  <c r="F30" i="3" s="1"/>
  <c r="H30" i="3" s="1"/>
  <c r="I30" i="3" s="1"/>
  <c r="E52" i="3"/>
  <c r="F52" i="3" s="1"/>
  <c r="H52" i="3" s="1"/>
  <c r="I52" i="3" s="1"/>
  <c r="E69" i="3"/>
  <c r="F69" i="3" s="1"/>
  <c r="H69" i="3" s="1"/>
  <c r="I69" i="3" s="1"/>
  <c r="E91" i="3"/>
  <c r="F91" i="3" s="1"/>
  <c r="H91" i="3" s="1"/>
  <c r="I91" i="3" s="1"/>
  <c r="E18" i="3"/>
  <c r="F18" i="3" s="1"/>
  <c r="H18" i="3" s="1"/>
  <c r="I18" i="3" s="1"/>
  <c r="E7" i="3"/>
  <c r="F7" i="3" s="1"/>
  <c r="H7" i="3" s="1"/>
  <c r="I7" i="3" s="1"/>
  <c r="E87" i="3"/>
  <c r="F87" i="3" s="1"/>
  <c r="H87" i="3" s="1"/>
  <c r="I87" i="3" s="1"/>
  <c r="E51" i="3"/>
  <c r="F51" i="3" s="1"/>
  <c r="H51" i="3" s="1"/>
  <c r="I51" i="3" s="1"/>
  <c r="E8" i="3"/>
  <c r="F8" i="3" s="1"/>
  <c r="H8" i="3" s="1"/>
  <c r="I8" i="3" s="1"/>
  <c r="E31" i="3"/>
  <c r="F31" i="3" s="1"/>
  <c r="H31" i="3" s="1"/>
  <c r="I31" i="3" s="1"/>
  <c r="E53" i="3"/>
  <c r="F53" i="3" s="1"/>
  <c r="H53" i="3" s="1"/>
  <c r="I53" i="3" s="1"/>
  <c r="E75" i="3"/>
  <c r="F75" i="3" s="1"/>
  <c r="H75" i="3" s="1"/>
  <c r="I75" i="3" s="1"/>
  <c r="E92" i="3"/>
  <c r="F92" i="3" s="1"/>
  <c r="H92" i="3" s="1"/>
  <c r="I92" i="3" s="1"/>
  <c r="E57" i="3"/>
  <c r="F57" i="3" s="1"/>
  <c r="H57" i="3" s="1"/>
  <c r="I57" i="3" s="1"/>
  <c r="E21" i="3"/>
  <c r="F21" i="3" s="1"/>
  <c r="H21" i="3" s="1"/>
  <c r="I21" i="3" s="1"/>
  <c r="E65" i="3"/>
  <c r="F65" i="3" s="1"/>
  <c r="H65" i="3" s="1"/>
  <c r="I65" i="3" s="1"/>
  <c r="E5" i="3"/>
  <c r="F5" i="3" s="1"/>
  <c r="H5" i="3" s="1"/>
  <c r="I5" i="3" s="1"/>
  <c r="E90" i="3"/>
  <c r="F90" i="3" s="1"/>
  <c r="H90" i="3" s="1"/>
  <c r="I90" i="3" s="1"/>
  <c r="E15" i="3"/>
  <c r="F15" i="3" s="1"/>
  <c r="H15" i="3" s="1"/>
  <c r="I15" i="3" s="1"/>
  <c r="E32" i="3"/>
  <c r="F32" i="3" s="1"/>
  <c r="H32" i="3" s="1"/>
  <c r="I32" i="3" s="1"/>
  <c r="E54" i="3"/>
  <c r="F54" i="3" s="1"/>
  <c r="H54" i="3" s="1"/>
  <c r="I54" i="3" s="1"/>
  <c r="K54" i="3" s="1"/>
  <c r="M54" i="3" s="1"/>
  <c r="E76" i="3"/>
  <c r="F76" i="3" s="1"/>
  <c r="H76" i="3" s="1"/>
  <c r="I76" i="3" s="1"/>
  <c r="E93" i="3"/>
  <c r="F93" i="3" s="1"/>
  <c r="H93" i="3" s="1"/>
  <c r="I93" i="3" s="1"/>
  <c r="E40" i="3"/>
  <c r="F40" i="3" s="1"/>
  <c r="H40" i="3" s="1"/>
  <c r="I40" i="3" s="1"/>
  <c r="E19" i="3"/>
  <c r="F19" i="3" s="1"/>
  <c r="H19" i="3" s="1"/>
  <c r="I19" i="3" s="1"/>
  <c r="E80" i="3"/>
  <c r="F80" i="3" s="1"/>
  <c r="H80" i="3" s="1"/>
  <c r="I80" i="3" s="1"/>
  <c r="E29" i="3"/>
  <c r="F29" i="3" s="1"/>
  <c r="H29" i="3" s="1"/>
  <c r="I29" i="3" s="1"/>
  <c r="E16" i="3"/>
  <c r="F16" i="3" s="1"/>
  <c r="H16" i="3" s="1"/>
  <c r="I16" i="3" s="1"/>
  <c r="E33" i="3"/>
  <c r="F33" i="3" s="1"/>
  <c r="H33" i="3" s="1"/>
  <c r="I33" i="3" s="1"/>
  <c r="E55" i="3"/>
  <c r="F55" i="3" s="1"/>
  <c r="H55" i="3" s="1"/>
  <c r="I55" i="3" s="1"/>
  <c r="E77" i="3"/>
  <c r="F77" i="3" s="1"/>
  <c r="H77" i="3" s="1"/>
  <c r="I77" i="3" s="1"/>
  <c r="E99" i="3"/>
  <c r="F99" i="3" s="1"/>
  <c r="H99" i="3" s="1"/>
  <c r="I99" i="3" s="1"/>
  <c r="E79" i="3"/>
  <c r="F79" i="3" s="1"/>
  <c r="H79" i="3" s="1"/>
  <c r="I79" i="3" s="1"/>
  <c r="E41" i="3"/>
  <c r="F41" i="3" s="1"/>
  <c r="H41" i="3" s="1"/>
  <c r="I41" i="3" s="1"/>
  <c r="E104" i="3"/>
  <c r="F104" i="3" s="1"/>
  <c r="H104" i="3" s="1"/>
  <c r="I104" i="3" s="1"/>
  <c r="E17" i="3"/>
  <c r="F17" i="3" s="1"/>
  <c r="H17" i="3" s="1"/>
  <c r="I17" i="3" s="1"/>
  <c r="E39" i="3"/>
  <c r="F39" i="3" s="1"/>
  <c r="H39" i="3" s="1"/>
  <c r="I39" i="3" s="1"/>
  <c r="E56" i="3"/>
  <c r="F56" i="3" s="1"/>
  <c r="H56" i="3" s="1"/>
  <c r="I56" i="3" s="1"/>
  <c r="E78" i="3"/>
  <c r="F78" i="3" s="1"/>
  <c r="H78" i="3" s="1"/>
  <c r="I78" i="3" s="1"/>
  <c r="E100" i="3"/>
  <c r="F100" i="3" s="1"/>
  <c r="H100" i="3" s="1"/>
  <c r="I100" i="3" s="1"/>
  <c r="E101" i="3"/>
  <c r="F101" i="3" s="1"/>
  <c r="H101" i="3" s="1"/>
  <c r="I101" i="3" s="1"/>
  <c r="E63" i="3"/>
  <c r="F63" i="3" s="1"/>
  <c r="H63" i="3" s="1"/>
  <c r="I63" i="3" s="1"/>
  <c r="E102" i="3"/>
  <c r="F102" i="3" s="1"/>
  <c r="H102" i="3" s="1"/>
  <c r="I102" i="3" s="1"/>
  <c r="E67" i="3"/>
  <c r="F67" i="3" s="1"/>
  <c r="H67" i="3" s="1"/>
  <c r="I67" i="3" s="1"/>
  <c r="E20" i="3"/>
  <c r="F20" i="3" s="1"/>
  <c r="H20" i="3" s="1"/>
  <c r="I20" i="3" s="1"/>
  <c r="E42" i="3"/>
  <c r="F42" i="3" s="1"/>
  <c r="H42" i="3" s="1"/>
  <c r="I42" i="3" s="1"/>
  <c r="E64" i="3"/>
  <c r="F64" i="3" s="1"/>
  <c r="H64" i="3" s="1"/>
  <c r="I64" i="3" s="1"/>
  <c r="E81" i="3"/>
  <c r="F81" i="3" s="1"/>
  <c r="H81" i="3" s="1"/>
  <c r="I81" i="3" s="1"/>
  <c r="E103" i="3"/>
  <c r="F103" i="3" s="1"/>
  <c r="H103" i="3" s="1"/>
  <c r="I103" i="3" s="1"/>
  <c r="E43" i="3"/>
  <c r="F43" i="3" s="1"/>
  <c r="H43" i="3" s="1"/>
  <c r="I43" i="3" s="1"/>
  <c r="E4" i="3"/>
  <c r="F4" i="3" s="1"/>
  <c r="H4" i="3" s="1"/>
  <c r="I4" i="3" s="1"/>
  <c r="E45" i="3"/>
  <c r="F45" i="3" s="1"/>
  <c r="H45" i="3" s="1"/>
  <c r="I45" i="3" s="1"/>
  <c r="E89" i="3"/>
  <c r="F89" i="3" s="1"/>
  <c r="H89" i="3" s="1"/>
  <c r="I89" i="3" s="1"/>
  <c r="E110" i="3"/>
  <c r="F110" i="3" s="1"/>
  <c r="H110" i="3" s="1"/>
  <c r="I110" i="3" s="1"/>
  <c r="E73" i="3"/>
  <c r="F73" i="3" s="1"/>
  <c r="H73" i="3" s="1"/>
  <c r="I73" i="3" s="1"/>
  <c r="E36" i="3"/>
  <c r="F36" i="3" s="1"/>
  <c r="H36" i="3" s="1"/>
  <c r="I36" i="3" s="1"/>
  <c r="E106" i="3"/>
  <c r="F106" i="3" s="1"/>
  <c r="H106" i="3" s="1"/>
  <c r="I106" i="3" s="1"/>
  <c r="E24" i="3"/>
  <c r="F24" i="3" s="1"/>
  <c r="H24" i="3" s="1"/>
  <c r="I24" i="3" s="1"/>
  <c r="E49" i="3"/>
  <c r="F49" i="3" s="1"/>
  <c r="H49" i="3" s="1"/>
  <c r="I49" i="3" s="1"/>
  <c r="E12" i="3"/>
  <c r="F12" i="3" s="1"/>
  <c r="H12" i="3" s="1"/>
  <c r="I12" i="3" s="1"/>
  <c r="E107" i="3"/>
  <c r="F107" i="3" s="1"/>
  <c r="H107" i="3" s="1"/>
  <c r="I107" i="3" s="1"/>
  <c r="E58" i="3"/>
  <c r="F58" i="3" s="1"/>
  <c r="H58" i="3" s="1"/>
  <c r="I58" i="3" s="1"/>
  <c r="E13" i="3"/>
  <c r="F13" i="3" s="1"/>
  <c r="H13" i="3" s="1"/>
  <c r="I13" i="3" s="1"/>
  <c r="E108" i="3"/>
  <c r="F108" i="3" s="1"/>
  <c r="H108" i="3" s="1"/>
  <c r="I108" i="3" s="1"/>
  <c r="E59" i="3"/>
  <c r="F59" i="3" s="1"/>
  <c r="H59" i="3" s="1"/>
  <c r="I59" i="3" s="1"/>
  <c r="E47" i="3"/>
  <c r="F47" i="3" s="1"/>
  <c r="H47" i="3" s="1"/>
  <c r="I47" i="3" s="1"/>
  <c r="E23" i="3"/>
  <c r="F23" i="3" s="1"/>
  <c r="H23" i="3" s="1"/>
  <c r="I23" i="3" s="1"/>
  <c r="E98" i="3"/>
  <c r="F98" i="3" s="1"/>
  <c r="H98" i="3" s="1"/>
  <c r="I98" i="3" s="1"/>
  <c r="E61" i="3"/>
  <c r="F61" i="3" s="1"/>
  <c r="H61" i="3" s="1"/>
  <c r="I61" i="3" s="1"/>
  <c r="E94" i="3"/>
  <c r="F94" i="3" s="1"/>
  <c r="H94" i="3" s="1"/>
  <c r="I94" i="3" s="1"/>
  <c r="E82" i="3"/>
  <c r="F82" i="3" s="1"/>
  <c r="H82" i="3" s="1"/>
  <c r="I82" i="3" s="1"/>
  <c r="E70" i="3"/>
  <c r="F70" i="3" s="1"/>
  <c r="H70" i="3" s="1"/>
  <c r="I70" i="3" s="1"/>
  <c r="E25" i="3"/>
  <c r="F25" i="3" s="1"/>
  <c r="H25" i="3" s="1"/>
  <c r="I25" i="3" s="1"/>
  <c r="E50" i="3"/>
  <c r="F50" i="3" s="1"/>
  <c r="H50" i="3" s="1"/>
  <c r="I50" i="3" s="1"/>
  <c r="E26" i="3"/>
  <c r="F26" i="3" s="1"/>
  <c r="H26" i="3" s="1"/>
  <c r="I26" i="3" s="1"/>
  <c r="E9" i="3"/>
  <c r="F9" i="3" s="1"/>
  <c r="H9" i="3" s="1"/>
  <c r="I9" i="3" s="1"/>
  <c r="E35" i="3"/>
  <c r="F35" i="3" s="1"/>
  <c r="H35" i="3" s="1"/>
  <c r="I35" i="3" s="1"/>
  <c r="E85" i="3"/>
  <c r="F85" i="3" s="1"/>
  <c r="H85" i="3" s="1"/>
  <c r="I85" i="3" s="1"/>
  <c r="E86" i="3"/>
  <c r="F86" i="3" s="1"/>
  <c r="H86" i="3" s="1"/>
  <c r="I86" i="3" s="1"/>
  <c r="E74" i="3"/>
  <c r="F74" i="3" s="1"/>
  <c r="H74" i="3" s="1"/>
  <c r="I74" i="3" s="1"/>
  <c r="E37" i="3"/>
  <c r="F37" i="3" s="1"/>
  <c r="H37" i="3" s="1"/>
  <c r="I37" i="3" s="1"/>
  <c r="E95" i="3"/>
  <c r="F95" i="3" s="1"/>
  <c r="H95" i="3" s="1"/>
  <c r="I95" i="3" s="1"/>
  <c r="E83" i="3"/>
  <c r="F83" i="3" s="1"/>
  <c r="H83" i="3" s="1"/>
  <c r="I83" i="3" s="1"/>
  <c r="E34" i="3"/>
  <c r="F34" i="3" s="1"/>
  <c r="H34" i="3" s="1"/>
  <c r="I34" i="3" s="1"/>
  <c r="E22" i="3"/>
  <c r="F22" i="3" s="1"/>
  <c r="H22" i="3" s="1"/>
  <c r="I22" i="3" s="1"/>
  <c r="E109" i="3"/>
  <c r="F109" i="3" s="1"/>
  <c r="H109" i="3" s="1"/>
  <c r="I109" i="3" s="1"/>
  <c r="E48" i="3"/>
  <c r="F48" i="3" s="1"/>
  <c r="H48" i="3" s="1"/>
  <c r="I48" i="3" s="1"/>
  <c r="E62" i="3"/>
  <c r="F62" i="3" s="1"/>
  <c r="H62" i="3" s="1"/>
  <c r="I62" i="3" s="1"/>
  <c r="E14" i="3"/>
  <c r="F14" i="3" s="1"/>
  <c r="H14" i="3" s="1"/>
  <c r="I14" i="3" s="1"/>
  <c r="E97" i="3"/>
  <c r="F97" i="3" s="1"/>
  <c r="H97" i="3" s="1"/>
  <c r="I97" i="3" s="1"/>
  <c r="E46" i="3"/>
  <c r="F46" i="3" s="1"/>
  <c r="H46" i="3" s="1"/>
  <c r="I46" i="3" s="1"/>
  <c r="E72" i="3"/>
  <c r="F72" i="3" s="1"/>
  <c r="H72" i="3" s="1"/>
  <c r="I72" i="3" s="1"/>
  <c r="E38" i="3"/>
  <c r="F38" i="3" s="1"/>
  <c r="H38" i="3" s="1"/>
  <c r="I38" i="3" s="1"/>
  <c r="E71" i="3"/>
  <c r="F71" i="3" s="1"/>
  <c r="H71" i="3" s="1"/>
  <c r="I71" i="3" s="1"/>
  <c r="E84" i="3"/>
  <c r="F84" i="3" s="1"/>
  <c r="H84" i="3" s="1"/>
  <c r="I84" i="3" s="1"/>
  <c r="E60" i="3"/>
  <c r="F60" i="3" s="1"/>
  <c r="H60" i="3" s="1"/>
  <c r="I60" i="3" s="1"/>
  <c r="E11" i="3"/>
  <c r="F11" i="3" s="1"/>
  <c r="H11" i="3" s="1"/>
  <c r="I11" i="3" s="1"/>
  <c r="E96" i="3"/>
  <c r="F96" i="3" s="1"/>
  <c r="H96" i="3" s="1"/>
  <c r="I96" i="3" s="1"/>
  <c r="F2" i="3"/>
  <c r="H112" i="2"/>
  <c r="K4" i="2"/>
  <c r="M4" i="2" s="1"/>
  <c r="O4" i="2" s="1"/>
  <c r="Q4" i="2" s="1"/>
  <c r="S4" i="2" s="1"/>
  <c r="U4" i="2" s="1"/>
  <c r="W4" i="2" s="1"/>
  <c r="Y4" i="2" s="1"/>
  <c r="AA4" i="2" s="1"/>
  <c r="AC4" i="2" s="1"/>
  <c r="AE4" i="2" s="1"/>
  <c r="AG4" i="2" s="1"/>
  <c r="AI4" i="2" s="1"/>
  <c r="AK4" i="2" s="1"/>
  <c r="AM4" i="2" s="1"/>
  <c r="K5" i="2"/>
  <c r="M5" i="2" s="1"/>
  <c r="O5" i="2" s="1"/>
  <c r="Q5" i="2" s="1"/>
  <c r="S5" i="2" s="1"/>
  <c r="U5" i="2" s="1"/>
  <c r="W5" i="2" s="1"/>
  <c r="Y5" i="2" s="1"/>
  <c r="AA5" i="2" s="1"/>
  <c r="AC5" i="2" s="1"/>
  <c r="AE5" i="2" s="1"/>
  <c r="AG5" i="2" s="1"/>
  <c r="AI5" i="2" s="1"/>
  <c r="AK5" i="2" s="1"/>
  <c r="AM5" i="2" s="1"/>
  <c r="K6" i="2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K7" i="2"/>
  <c r="M7" i="2" s="1"/>
  <c r="O7" i="2" s="1"/>
  <c r="Q7" i="2" s="1"/>
  <c r="S7" i="2" s="1"/>
  <c r="U7" i="2" s="1"/>
  <c r="W7" i="2" s="1"/>
  <c r="Y7" i="2" s="1"/>
  <c r="AA7" i="2" s="1"/>
  <c r="AC7" i="2" s="1"/>
  <c r="AE7" i="2" s="1"/>
  <c r="AG7" i="2" s="1"/>
  <c r="AI7" i="2" s="1"/>
  <c r="AK7" i="2" s="1"/>
  <c r="AM7" i="2" s="1"/>
  <c r="K8" i="2"/>
  <c r="M8" i="2" s="1"/>
  <c r="O8" i="2" s="1"/>
  <c r="Q8" i="2" s="1"/>
  <c r="S8" i="2" s="1"/>
  <c r="U8" i="2" s="1"/>
  <c r="W8" i="2" s="1"/>
  <c r="Y8" i="2" s="1"/>
  <c r="AA8" i="2" s="1"/>
  <c r="AC8" i="2" s="1"/>
  <c r="AE8" i="2" s="1"/>
  <c r="AG8" i="2" s="1"/>
  <c r="AI8" i="2" s="1"/>
  <c r="AK8" i="2" s="1"/>
  <c r="AM8" i="2" s="1"/>
  <c r="K9" i="2"/>
  <c r="M9" i="2" s="1"/>
  <c r="O9" i="2" s="1"/>
  <c r="Q9" i="2" s="1"/>
  <c r="S9" i="2" s="1"/>
  <c r="U9" i="2" s="1"/>
  <c r="W9" i="2" s="1"/>
  <c r="Y9" i="2" s="1"/>
  <c r="AA9" i="2" s="1"/>
  <c r="AC9" i="2" s="1"/>
  <c r="AE9" i="2" s="1"/>
  <c r="AG9" i="2" s="1"/>
  <c r="AI9" i="2" s="1"/>
  <c r="AK9" i="2" s="1"/>
  <c r="AM9" i="2" s="1"/>
  <c r="K10" i="2"/>
  <c r="M10" i="2" s="1"/>
  <c r="O10" i="2" s="1"/>
  <c r="Q10" i="2" s="1"/>
  <c r="S10" i="2" s="1"/>
  <c r="U10" i="2" s="1"/>
  <c r="W10" i="2" s="1"/>
  <c r="Y10" i="2" s="1"/>
  <c r="AA10" i="2" s="1"/>
  <c r="AC10" i="2" s="1"/>
  <c r="AE10" i="2" s="1"/>
  <c r="AG10" i="2" s="1"/>
  <c r="AI10" i="2" s="1"/>
  <c r="AK10" i="2" s="1"/>
  <c r="AM10" i="2" s="1"/>
  <c r="K11" i="2"/>
  <c r="M11" i="2" s="1"/>
  <c r="O11" i="2" s="1"/>
  <c r="Q11" i="2" s="1"/>
  <c r="S11" i="2" s="1"/>
  <c r="U11" i="2" s="1"/>
  <c r="W11" i="2" s="1"/>
  <c r="Y11" i="2" s="1"/>
  <c r="AA11" i="2" s="1"/>
  <c r="AC11" i="2" s="1"/>
  <c r="AE11" i="2" s="1"/>
  <c r="AG11" i="2" s="1"/>
  <c r="AI11" i="2" s="1"/>
  <c r="AK11" i="2" s="1"/>
  <c r="AM11" i="2" s="1"/>
  <c r="K12" i="2"/>
  <c r="M12" i="2" s="1"/>
  <c r="O12" i="2" s="1"/>
  <c r="Q12" i="2" s="1"/>
  <c r="S12" i="2" s="1"/>
  <c r="U12" i="2" s="1"/>
  <c r="W12" i="2" s="1"/>
  <c r="Y12" i="2" s="1"/>
  <c r="AA12" i="2" s="1"/>
  <c r="AC12" i="2" s="1"/>
  <c r="AE12" i="2" s="1"/>
  <c r="AG12" i="2" s="1"/>
  <c r="AI12" i="2" s="1"/>
  <c r="AK12" i="2" s="1"/>
  <c r="AM12" i="2" s="1"/>
  <c r="K13" i="2"/>
  <c r="M13" i="2" s="1"/>
  <c r="O13" i="2" s="1"/>
  <c r="Q13" i="2" s="1"/>
  <c r="S13" i="2" s="1"/>
  <c r="U13" i="2" s="1"/>
  <c r="W13" i="2" s="1"/>
  <c r="Y13" i="2" s="1"/>
  <c r="AA13" i="2" s="1"/>
  <c r="AC13" i="2" s="1"/>
  <c r="AE13" i="2" s="1"/>
  <c r="AG13" i="2" s="1"/>
  <c r="AI13" i="2" s="1"/>
  <c r="AK13" i="2" s="1"/>
  <c r="AM13" i="2" s="1"/>
  <c r="K14" i="2"/>
  <c r="M14" i="2" s="1"/>
  <c r="O14" i="2" s="1"/>
  <c r="Q14" i="2" s="1"/>
  <c r="S14" i="2" s="1"/>
  <c r="U14" i="2" s="1"/>
  <c r="W14" i="2" s="1"/>
  <c r="Y14" i="2" s="1"/>
  <c r="AA14" i="2" s="1"/>
  <c r="AC14" i="2" s="1"/>
  <c r="AE14" i="2" s="1"/>
  <c r="AG14" i="2" s="1"/>
  <c r="AI14" i="2" s="1"/>
  <c r="AK14" i="2" s="1"/>
  <c r="AM14" i="2" s="1"/>
  <c r="K15" i="2"/>
  <c r="M15" i="2" s="1"/>
  <c r="O15" i="2" s="1"/>
  <c r="Q15" i="2" s="1"/>
  <c r="S15" i="2" s="1"/>
  <c r="U15" i="2" s="1"/>
  <c r="W15" i="2" s="1"/>
  <c r="Y15" i="2" s="1"/>
  <c r="AA15" i="2" s="1"/>
  <c r="AC15" i="2" s="1"/>
  <c r="AE15" i="2" s="1"/>
  <c r="AG15" i="2" s="1"/>
  <c r="AI15" i="2" s="1"/>
  <c r="AK15" i="2" s="1"/>
  <c r="AM15" i="2" s="1"/>
  <c r="K16" i="2"/>
  <c r="M16" i="2" s="1"/>
  <c r="O16" i="2" s="1"/>
  <c r="Q16" i="2" s="1"/>
  <c r="S16" i="2" s="1"/>
  <c r="U16" i="2" s="1"/>
  <c r="W16" i="2" s="1"/>
  <c r="Y16" i="2" s="1"/>
  <c r="AA16" i="2" s="1"/>
  <c r="AC16" i="2" s="1"/>
  <c r="AE16" i="2" s="1"/>
  <c r="AG16" i="2" s="1"/>
  <c r="AI16" i="2" s="1"/>
  <c r="AK16" i="2" s="1"/>
  <c r="AM16" i="2" s="1"/>
  <c r="K17" i="2"/>
  <c r="M17" i="2" s="1"/>
  <c r="O17" i="2" s="1"/>
  <c r="Q17" i="2" s="1"/>
  <c r="S17" i="2" s="1"/>
  <c r="U17" i="2" s="1"/>
  <c r="W17" i="2" s="1"/>
  <c r="Y17" i="2" s="1"/>
  <c r="AA17" i="2" s="1"/>
  <c r="AC17" i="2" s="1"/>
  <c r="AE17" i="2" s="1"/>
  <c r="AG17" i="2" s="1"/>
  <c r="AK17" i="2" s="1"/>
  <c r="AM17" i="2" s="1"/>
  <c r="K18" i="2"/>
  <c r="M18" i="2" s="1"/>
  <c r="O18" i="2" s="1"/>
  <c r="Q18" i="2" s="1"/>
  <c r="S18" i="2" s="1"/>
  <c r="U18" i="2" s="1"/>
  <c r="W18" i="2" s="1"/>
  <c r="Y18" i="2" s="1"/>
  <c r="AA18" i="2" s="1"/>
  <c r="AC18" i="2" s="1"/>
  <c r="AE18" i="2" s="1"/>
  <c r="AG18" i="2" s="1"/>
  <c r="AI18" i="2" s="1"/>
  <c r="AK18" i="2" s="1"/>
  <c r="AM18" i="2" s="1"/>
  <c r="K19" i="2"/>
  <c r="M19" i="2" s="1"/>
  <c r="O19" i="2" s="1"/>
  <c r="Q19" i="2" s="1"/>
  <c r="S19" i="2" s="1"/>
  <c r="U19" i="2" s="1"/>
  <c r="W19" i="2" s="1"/>
  <c r="Y19" i="2" s="1"/>
  <c r="AA19" i="2" s="1"/>
  <c r="AC19" i="2" s="1"/>
  <c r="AE19" i="2" s="1"/>
  <c r="AG19" i="2" s="1"/>
  <c r="AI19" i="2" s="1"/>
  <c r="AK19" i="2" s="1"/>
  <c r="AM19" i="2" s="1"/>
  <c r="K20" i="2"/>
  <c r="M20" i="2" s="1"/>
  <c r="O20" i="2" s="1"/>
  <c r="Q20" i="2" s="1"/>
  <c r="S20" i="2" s="1"/>
  <c r="U20" i="2" s="1"/>
  <c r="W20" i="2" s="1"/>
  <c r="Y20" i="2" s="1"/>
  <c r="AA20" i="2" s="1"/>
  <c r="AC20" i="2" s="1"/>
  <c r="AE20" i="2" s="1"/>
  <c r="AG20" i="2" s="1"/>
  <c r="AI20" i="2" s="1"/>
  <c r="AK20" i="2" s="1"/>
  <c r="AM20" i="2" s="1"/>
  <c r="K21" i="2"/>
  <c r="M21" i="2" s="1"/>
  <c r="O21" i="2" s="1"/>
  <c r="Q21" i="2" s="1"/>
  <c r="S21" i="2" s="1"/>
  <c r="U21" i="2" s="1"/>
  <c r="W21" i="2" s="1"/>
  <c r="Y21" i="2" s="1"/>
  <c r="AA21" i="2" s="1"/>
  <c r="AC21" i="2" s="1"/>
  <c r="AE21" i="2" s="1"/>
  <c r="AG21" i="2" s="1"/>
  <c r="AI21" i="2" s="1"/>
  <c r="AK21" i="2" s="1"/>
  <c r="AM21" i="2" s="1"/>
  <c r="K22" i="2"/>
  <c r="M22" i="2" s="1"/>
  <c r="O22" i="2" s="1"/>
  <c r="Q22" i="2" s="1"/>
  <c r="S22" i="2" s="1"/>
  <c r="U22" i="2" s="1"/>
  <c r="W22" i="2" s="1"/>
  <c r="Y22" i="2" s="1"/>
  <c r="AA22" i="2" s="1"/>
  <c r="AC22" i="2" s="1"/>
  <c r="AE22" i="2" s="1"/>
  <c r="AG22" i="2" s="1"/>
  <c r="AI22" i="2" s="1"/>
  <c r="AK22" i="2" s="1"/>
  <c r="AM22" i="2" s="1"/>
  <c r="K23" i="2"/>
  <c r="M23" i="2" s="1"/>
  <c r="O23" i="2" s="1"/>
  <c r="Q23" i="2" s="1"/>
  <c r="S23" i="2" s="1"/>
  <c r="U23" i="2" s="1"/>
  <c r="W23" i="2" s="1"/>
  <c r="Y23" i="2" s="1"/>
  <c r="AA23" i="2" s="1"/>
  <c r="AC23" i="2" s="1"/>
  <c r="AE23" i="2" s="1"/>
  <c r="AG23" i="2" s="1"/>
  <c r="AI23" i="2" s="1"/>
  <c r="AK23" i="2" s="1"/>
  <c r="AM23" i="2" s="1"/>
  <c r="K24" i="2"/>
  <c r="M24" i="2" s="1"/>
  <c r="O24" i="2" s="1"/>
  <c r="Q24" i="2" s="1"/>
  <c r="S24" i="2" s="1"/>
  <c r="U24" i="2" s="1"/>
  <c r="W24" i="2" s="1"/>
  <c r="Y24" i="2" s="1"/>
  <c r="AA24" i="2" s="1"/>
  <c r="AC24" i="2" s="1"/>
  <c r="AE24" i="2" s="1"/>
  <c r="AG24" i="2" s="1"/>
  <c r="AI24" i="2" s="1"/>
  <c r="AK24" i="2" s="1"/>
  <c r="AM24" i="2" s="1"/>
  <c r="K25" i="2"/>
  <c r="M25" i="2" s="1"/>
  <c r="O25" i="2" s="1"/>
  <c r="Q25" i="2" s="1"/>
  <c r="S25" i="2" s="1"/>
  <c r="U25" i="2" s="1"/>
  <c r="W25" i="2" s="1"/>
  <c r="Y25" i="2" s="1"/>
  <c r="AA25" i="2" s="1"/>
  <c r="AC25" i="2" s="1"/>
  <c r="AE25" i="2" s="1"/>
  <c r="AG25" i="2" s="1"/>
  <c r="AI25" i="2" s="1"/>
  <c r="AK25" i="2" s="1"/>
  <c r="AM25" i="2" s="1"/>
  <c r="K26" i="2"/>
  <c r="M26" i="2" s="1"/>
  <c r="O26" i="2" s="1"/>
  <c r="Q26" i="2" s="1"/>
  <c r="S26" i="2" s="1"/>
  <c r="U26" i="2" s="1"/>
  <c r="W26" i="2" s="1"/>
  <c r="Y26" i="2" s="1"/>
  <c r="AA26" i="2" s="1"/>
  <c r="AC26" i="2" s="1"/>
  <c r="AE26" i="2" s="1"/>
  <c r="AG26" i="2" s="1"/>
  <c r="AI26" i="2" s="1"/>
  <c r="AK26" i="2" s="1"/>
  <c r="AM26" i="2" s="1"/>
  <c r="K27" i="2"/>
  <c r="M27" i="2" s="1"/>
  <c r="O27" i="2" s="1"/>
  <c r="Q27" i="2" s="1"/>
  <c r="S27" i="2" s="1"/>
  <c r="U27" i="2" s="1"/>
  <c r="W27" i="2" s="1"/>
  <c r="Y27" i="2" s="1"/>
  <c r="AA27" i="2" s="1"/>
  <c r="AC27" i="2" s="1"/>
  <c r="AE27" i="2" s="1"/>
  <c r="AG27" i="2" s="1"/>
  <c r="AI27" i="2" s="1"/>
  <c r="AK27" i="2" s="1"/>
  <c r="AM27" i="2" s="1"/>
  <c r="K28" i="2"/>
  <c r="M28" i="2" s="1"/>
  <c r="O28" i="2" s="1"/>
  <c r="Q28" i="2" s="1"/>
  <c r="S28" i="2" s="1"/>
  <c r="U28" i="2" s="1"/>
  <c r="W28" i="2" s="1"/>
  <c r="Y28" i="2" s="1"/>
  <c r="AA28" i="2" s="1"/>
  <c r="AC28" i="2" s="1"/>
  <c r="AE28" i="2" s="1"/>
  <c r="AG28" i="2" s="1"/>
  <c r="AI28" i="2" s="1"/>
  <c r="AK28" i="2" s="1"/>
  <c r="AM28" i="2" s="1"/>
  <c r="K29" i="2"/>
  <c r="M29" i="2" s="1"/>
  <c r="O29" i="2" s="1"/>
  <c r="Q29" i="2" s="1"/>
  <c r="S29" i="2" s="1"/>
  <c r="U29" i="2" s="1"/>
  <c r="W29" i="2" s="1"/>
  <c r="Y29" i="2" s="1"/>
  <c r="AA29" i="2" s="1"/>
  <c r="AC29" i="2" s="1"/>
  <c r="AE29" i="2" s="1"/>
  <c r="AG29" i="2" s="1"/>
  <c r="AI29" i="2" s="1"/>
  <c r="AK29" i="2" s="1"/>
  <c r="AM29" i="2" s="1"/>
  <c r="K30" i="2"/>
  <c r="M30" i="2" s="1"/>
  <c r="O30" i="2" s="1"/>
  <c r="Q30" i="2" s="1"/>
  <c r="S30" i="2" s="1"/>
  <c r="U30" i="2" s="1"/>
  <c r="W30" i="2" s="1"/>
  <c r="Y30" i="2" s="1"/>
  <c r="AA30" i="2" s="1"/>
  <c r="AC30" i="2" s="1"/>
  <c r="AE30" i="2" s="1"/>
  <c r="AG30" i="2" s="1"/>
  <c r="AI30" i="2" s="1"/>
  <c r="AK30" i="2" s="1"/>
  <c r="AM30" i="2" s="1"/>
  <c r="K31" i="2"/>
  <c r="M31" i="2" s="1"/>
  <c r="O31" i="2" s="1"/>
  <c r="Q31" i="2" s="1"/>
  <c r="S31" i="2" s="1"/>
  <c r="U31" i="2" s="1"/>
  <c r="W31" i="2" s="1"/>
  <c r="Y31" i="2" s="1"/>
  <c r="AA31" i="2" s="1"/>
  <c r="AC31" i="2" s="1"/>
  <c r="AE31" i="2" s="1"/>
  <c r="AG31" i="2" s="1"/>
  <c r="AI31" i="2" s="1"/>
  <c r="AK31" i="2" s="1"/>
  <c r="AM31" i="2" s="1"/>
  <c r="K32" i="2"/>
  <c r="M32" i="2" s="1"/>
  <c r="O32" i="2" s="1"/>
  <c r="Q32" i="2" s="1"/>
  <c r="S32" i="2" s="1"/>
  <c r="U32" i="2" s="1"/>
  <c r="W32" i="2" s="1"/>
  <c r="Y32" i="2" s="1"/>
  <c r="AA32" i="2" s="1"/>
  <c r="AC32" i="2" s="1"/>
  <c r="AE32" i="2" s="1"/>
  <c r="AG32" i="2" s="1"/>
  <c r="AI32" i="2" s="1"/>
  <c r="AK32" i="2" s="1"/>
  <c r="AM32" i="2" s="1"/>
  <c r="K33" i="2"/>
  <c r="M33" i="2" s="1"/>
  <c r="O33" i="2" s="1"/>
  <c r="Q33" i="2" s="1"/>
  <c r="S33" i="2" s="1"/>
  <c r="U33" i="2" s="1"/>
  <c r="W33" i="2" s="1"/>
  <c r="Y33" i="2" s="1"/>
  <c r="AA33" i="2" s="1"/>
  <c r="AC33" i="2" s="1"/>
  <c r="AE33" i="2" s="1"/>
  <c r="AG33" i="2" s="1"/>
  <c r="AI33" i="2" s="1"/>
  <c r="AK33" i="2" s="1"/>
  <c r="AM33" i="2" s="1"/>
  <c r="K34" i="2"/>
  <c r="M34" i="2" s="1"/>
  <c r="O34" i="2" s="1"/>
  <c r="Q34" i="2" s="1"/>
  <c r="S34" i="2" s="1"/>
  <c r="U34" i="2" s="1"/>
  <c r="W34" i="2" s="1"/>
  <c r="Y34" i="2" s="1"/>
  <c r="AA34" i="2" s="1"/>
  <c r="AC34" i="2" s="1"/>
  <c r="AE34" i="2" s="1"/>
  <c r="AG34" i="2" s="1"/>
  <c r="AI34" i="2" s="1"/>
  <c r="AK34" i="2" s="1"/>
  <c r="AM34" i="2" s="1"/>
  <c r="K35" i="2"/>
  <c r="M35" i="2" s="1"/>
  <c r="O35" i="2" s="1"/>
  <c r="Q35" i="2" s="1"/>
  <c r="S35" i="2" s="1"/>
  <c r="U35" i="2" s="1"/>
  <c r="W35" i="2" s="1"/>
  <c r="Y35" i="2" s="1"/>
  <c r="AA35" i="2" s="1"/>
  <c r="AC35" i="2" s="1"/>
  <c r="AE35" i="2" s="1"/>
  <c r="AG35" i="2" s="1"/>
  <c r="AI35" i="2" s="1"/>
  <c r="AK35" i="2" s="1"/>
  <c r="AM35" i="2" s="1"/>
  <c r="K36" i="2"/>
  <c r="M36" i="2" s="1"/>
  <c r="O36" i="2" s="1"/>
  <c r="Q36" i="2" s="1"/>
  <c r="S36" i="2" s="1"/>
  <c r="U36" i="2" s="1"/>
  <c r="W36" i="2" s="1"/>
  <c r="Y36" i="2" s="1"/>
  <c r="AA36" i="2" s="1"/>
  <c r="AC36" i="2" s="1"/>
  <c r="AE36" i="2" s="1"/>
  <c r="AG36" i="2" s="1"/>
  <c r="AI36" i="2" s="1"/>
  <c r="AK36" i="2" s="1"/>
  <c r="AM36" i="2" s="1"/>
  <c r="K37" i="2"/>
  <c r="M37" i="2" s="1"/>
  <c r="O37" i="2" s="1"/>
  <c r="Q37" i="2" s="1"/>
  <c r="S37" i="2" s="1"/>
  <c r="U37" i="2" s="1"/>
  <c r="W37" i="2" s="1"/>
  <c r="Y37" i="2" s="1"/>
  <c r="AA37" i="2" s="1"/>
  <c r="AC37" i="2" s="1"/>
  <c r="AE37" i="2" s="1"/>
  <c r="AG37" i="2" s="1"/>
  <c r="AI37" i="2" s="1"/>
  <c r="AK37" i="2" s="1"/>
  <c r="AM37" i="2" s="1"/>
  <c r="K38" i="2"/>
  <c r="M38" i="2" s="1"/>
  <c r="O38" i="2" s="1"/>
  <c r="Q38" i="2" s="1"/>
  <c r="S38" i="2" s="1"/>
  <c r="U38" i="2" s="1"/>
  <c r="W38" i="2" s="1"/>
  <c r="Y38" i="2" s="1"/>
  <c r="AA38" i="2" s="1"/>
  <c r="AC38" i="2" s="1"/>
  <c r="AE38" i="2" s="1"/>
  <c r="AG38" i="2" s="1"/>
  <c r="AI38" i="2" s="1"/>
  <c r="AK38" i="2" s="1"/>
  <c r="AM38" i="2" s="1"/>
  <c r="K39" i="2"/>
  <c r="M39" i="2" s="1"/>
  <c r="O39" i="2" s="1"/>
  <c r="Q39" i="2" s="1"/>
  <c r="S39" i="2" s="1"/>
  <c r="U39" i="2" s="1"/>
  <c r="W39" i="2" s="1"/>
  <c r="Y39" i="2" s="1"/>
  <c r="AA39" i="2" s="1"/>
  <c r="AC39" i="2" s="1"/>
  <c r="AE39" i="2" s="1"/>
  <c r="AG39" i="2" s="1"/>
  <c r="AI39" i="2" s="1"/>
  <c r="AK39" i="2" s="1"/>
  <c r="AM39" i="2" s="1"/>
  <c r="K40" i="2"/>
  <c r="M40" i="2" s="1"/>
  <c r="O40" i="2" s="1"/>
  <c r="Q40" i="2" s="1"/>
  <c r="S40" i="2" s="1"/>
  <c r="U40" i="2" s="1"/>
  <c r="W40" i="2" s="1"/>
  <c r="Y40" i="2" s="1"/>
  <c r="AA40" i="2" s="1"/>
  <c r="AC40" i="2" s="1"/>
  <c r="AE40" i="2" s="1"/>
  <c r="AG40" i="2" s="1"/>
  <c r="AI40" i="2" s="1"/>
  <c r="AK40" i="2" s="1"/>
  <c r="AM40" i="2" s="1"/>
  <c r="K41" i="2"/>
  <c r="M41" i="2" s="1"/>
  <c r="O41" i="2" s="1"/>
  <c r="Q41" i="2" s="1"/>
  <c r="S41" i="2" s="1"/>
  <c r="U41" i="2" s="1"/>
  <c r="W41" i="2" s="1"/>
  <c r="Y41" i="2" s="1"/>
  <c r="AA41" i="2" s="1"/>
  <c r="AC41" i="2" s="1"/>
  <c r="AE41" i="2" s="1"/>
  <c r="AG41" i="2" s="1"/>
  <c r="AI41" i="2" s="1"/>
  <c r="AK41" i="2" s="1"/>
  <c r="AM41" i="2" s="1"/>
  <c r="K42" i="2"/>
  <c r="M42" i="2" s="1"/>
  <c r="O42" i="2" s="1"/>
  <c r="Q42" i="2" s="1"/>
  <c r="S42" i="2" s="1"/>
  <c r="U42" i="2" s="1"/>
  <c r="W42" i="2" s="1"/>
  <c r="Y42" i="2" s="1"/>
  <c r="AA42" i="2" s="1"/>
  <c r="AC42" i="2" s="1"/>
  <c r="AE42" i="2" s="1"/>
  <c r="AG42" i="2" s="1"/>
  <c r="AI42" i="2" s="1"/>
  <c r="AK42" i="2" s="1"/>
  <c r="AM42" i="2" s="1"/>
  <c r="K43" i="2"/>
  <c r="M43" i="2" s="1"/>
  <c r="O43" i="2" s="1"/>
  <c r="Q43" i="2" s="1"/>
  <c r="S43" i="2" s="1"/>
  <c r="U43" i="2" s="1"/>
  <c r="W43" i="2" s="1"/>
  <c r="Y43" i="2" s="1"/>
  <c r="AA43" i="2" s="1"/>
  <c r="AC43" i="2" s="1"/>
  <c r="AE43" i="2" s="1"/>
  <c r="AG43" i="2" s="1"/>
  <c r="AI43" i="2" s="1"/>
  <c r="AK43" i="2" s="1"/>
  <c r="AM43" i="2" s="1"/>
  <c r="K44" i="2"/>
  <c r="M44" i="2" s="1"/>
  <c r="O44" i="2" s="1"/>
  <c r="Q44" i="2" s="1"/>
  <c r="S44" i="2" s="1"/>
  <c r="U44" i="2" s="1"/>
  <c r="W44" i="2" s="1"/>
  <c r="Y44" i="2" s="1"/>
  <c r="AA44" i="2" s="1"/>
  <c r="AC44" i="2" s="1"/>
  <c r="AE44" i="2" s="1"/>
  <c r="AG44" i="2" s="1"/>
  <c r="AI44" i="2" s="1"/>
  <c r="AK44" i="2" s="1"/>
  <c r="AM44" i="2" s="1"/>
  <c r="K45" i="2"/>
  <c r="M45" i="2" s="1"/>
  <c r="O45" i="2" s="1"/>
  <c r="Q45" i="2" s="1"/>
  <c r="S45" i="2" s="1"/>
  <c r="U45" i="2" s="1"/>
  <c r="W45" i="2" s="1"/>
  <c r="Y45" i="2" s="1"/>
  <c r="AA45" i="2" s="1"/>
  <c r="AC45" i="2" s="1"/>
  <c r="AE45" i="2" s="1"/>
  <c r="AG45" i="2" s="1"/>
  <c r="AI45" i="2" s="1"/>
  <c r="AK45" i="2" s="1"/>
  <c r="AM45" i="2" s="1"/>
  <c r="K46" i="2"/>
  <c r="M46" i="2" s="1"/>
  <c r="O46" i="2" s="1"/>
  <c r="Q46" i="2" s="1"/>
  <c r="S46" i="2" s="1"/>
  <c r="U46" i="2" s="1"/>
  <c r="W46" i="2" s="1"/>
  <c r="Y46" i="2" s="1"/>
  <c r="AA46" i="2" s="1"/>
  <c r="AC46" i="2" s="1"/>
  <c r="AE46" i="2" s="1"/>
  <c r="AG46" i="2" s="1"/>
  <c r="AI46" i="2" s="1"/>
  <c r="AK46" i="2" s="1"/>
  <c r="AM46" i="2" s="1"/>
  <c r="K47" i="2"/>
  <c r="M47" i="2" s="1"/>
  <c r="O47" i="2" s="1"/>
  <c r="Q47" i="2" s="1"/>
  <c r="S47" i="2" s="1"/>
  <c r="U47" i="2" s="1"/>
  <c r="W47" i="2" s="1"/>
  <c r="Y47" i="2" s="1"/>
  <c r="AA47" i="2" s="1"/>
  <c r="AC47" i="2" s="1"/>
  <c r="AE47" i="2" s="1"/>
  <c r="AG47" i="2" s="1"/>
  <c r="AI47" i="2" s="1"/>
  <c r="AK47" i="2" s="1"/>
  <c r="AM47" i="2" s="1"/>
  <c r="K48" i="2"/>
  <c r="M48" i="2" s="1"/>
  <c r="O48" i="2" s="1"/>
  <c r="Q48" i="2" s="1"/>
  <c r="S48" i="2" s="1"/>
  <c r="U48" i="2" s="1"/>
  <c r="W48" i="2" s="1"/>
  <c r="Y48" i="2" s="1"/>
  <c r="AA48" i="2" s="1"/>
  <c r="AC48" i="2" s="1"/>
  <c r="AE48" i="2" s="1"/>
  <c r="AG48" i="2" s="1"/>
  <c r="AI48" i="2" s="1"/>
  <c r="AK48" i="2" s="1"/>
  <c r="AM48" i="2" s="1"/>
  <c r="K49" i="2"/>
  <c r="M49" i="2" s="1"/>
  <c r="O49" i="2" s="1"/>
  <c r="Q49" i="2" s="1"/>
  <c r="S49" i="2" s="1"/>
  <c r="U49" i="2" s="1"/>
  <c r="W49" i="2" s="1"/>
  <c r="Y49" i="2" s="1"/>
  <c r="AA49" i="2" s="1"/>
  <c r="AC49" i="2" s="1"/>
  <c r="AE49" i="2" s="1"/>
  <c r="AG49" i="2" s="1"/>
  <c r="AI49" i="2" s="1"/>
  <c r="AK49" i="2" s="1"/>
  <c r="AM49" i="2" s="1"/>
  <c r="K50" i="2"/>
  <c r="M50" i="2" s="1"/>
  <c r="O50" i="2" s="1"/>
  <c r="Q50" i="2" s="1"/>
  <c r="S50" i="2" s="1"/>
  <c r="U50" i="2" s="1"/>
  <c r="W50" i="2" s="1"/>
  <c r="Y50" i="2" s="1"/>
  <c r="AA50" i="2" s="1"/>
  <c r="AC50" i="2" s="1"/>
  <c r="AE50" i="2" s="1"/>
  <c r="AG50" i="2" s="1"/>
  <c r="AI50" i="2" s="1"/>
  <c r="AK50" i="2" s="1"/>
  <c r="AM50" i="2" s="1"/>
  <c r="K51" i="2"/>
  <c r="M51" i="2" s="1"/>
  <c r="O51" i="2" s="1"/>
  <c r="Q51" i="2" s="1"/>
  <c r="S51" i="2" s="1"/>
  <c r="U51" i="2" s="1"/>
  <c r="W51" i="2" s="1"/>
  <c r="Y51" i="2" s="1"/>
  <c r="AA51" i="2" s="1"/>
  <c r="AC51" i="2" s="1"/>
  <c r="AE51" i="2" s="1"/>
  <c r="AG51" i="2" s="1"/>
  <c r="AI51" i="2" s="1"/>
  <c r="AK51" i="2" s="1"/>
  <c r="AM51" i="2" s="1"/>
  <c r="K52" i="2"/>
  <c r="M52" i="2" s="1"/>
  <c r="O52" i="2" s="1"/>
  <c r="Q52" i="2" s="1"/>
  <c r="S52" i="2" s="1"/>
  <c r="U52" i="2" s="1"/>
  <c r="W52" i="2" s="1"/>
  <c r="Y52" i="2" s="1"/>
  <c r="AA52" i="2" s="1"/>
  <c r="AC52" i="2" s="1"/>
  <c r="AE52" i="2" s="1"/>
  <c r="AG52" i="2" s="1"/>
  <c r="AI52" i="2" s="1"/>
  <c r="AK52" i="2" s="1"/>
  <c r="AM52" i="2" s="1"/>
  <c r="K53" i="2"/>
  <c r="M53" i="2" s="1"/>
  <c r="O53" i="2" s="1"/>
  <c r="Q53" i="2" s="1"/>
  <c r="S53" i="2" s="1"/>
  <c r="U53" i="2" s="1"/>
  <c r="W53" i="2" s="1"/>
  <c r="Y53" i="2" s="1"/>
  <c r="AA53" i="2" s="1"/>
  <c r="AC53" i="2" s="1"/>
  <c r="AE53" i="2" s="1"/>
  <c r="AG53" i="2" s="1"/>
  <c r="AI53" i="2" s="1"/>
  <c r="AK53" i="2" s="1"/>
  <c r="AM53" i="2" s="1"/>
  <c r="K54" i="2"/>
  <c r="M54" i="2" s="1"/>
  <c r="O54" i="2" s="1"/>
  <c r="Q54" i="2" s="1"/>
  <c r="S54" i="2" s="1"/>
  <c r="U54" i="2" s="1"/>
  <c r="W54" i="2" s="1"/>
  <c r="Y54" i="2" s="1"/>
  <c r="AA54" i="2" s="1"/>
  <c r="AC54" i="2" s="1"/>
  <c r="AE54" i="2" s="1"/>
  <c r="AG54" i="2" s="1"/>
  <c r="AI54" i="2" s="1"/>
  <c r="AK54" i="2" s="1"/>
  <c r="AM54" i="2" s="1"/>
  <c r="K57" i="2"/>
  <c r="M57" i="2" s="1"/>
  <c r="O57" i="2" s="1"/>
  <c r="Q57" i="2" s="1"/>
  <c r="S57" i="2" s="1"/>
  <c r="U57" i="2" s="1"/>
  <c r="W57" i="2" s="1"/>
  <c r="Y57" i="2" s="1"/>
  <c r="AA57" i="2" s="1"/>
  <c r="AC57" i="2" s="1"/>
  <c r="AE57" i="2" s="1"/>
  <c r="AG57" i="2" s="1"/>
  <c r="AI57" i="2" s="1"/>
  <c r="AK57" i="2" s="1"/>
  <c r="AM57" i="2" s="1"/>
  <c r="K58" i="2"/>
  <c r="M58" i="2" s="1"/>
  <c r="O58" i="2" s="1"/>
  <c r="Q58" i="2" s="1"/>
  <c r="S58" i="2" s="1"/>
  <c r="U58" i="2" s="1"/>
  <c r="W58" i="2" s="1"/>
  <c r="Y58" i="2" s="1"/>
  <c r="AA58" i="2" s="1"/>
  <c r="AC58" i="2" s="1"/>
  <c r="AE58" i="2" s="1"/>
  <c r="AG58" i="2" s="1"/>
  <c r="AI58" i="2" s="1"/>
  <c r="AK58" i="2" s="1"/>
  <c r="AM58" i="2" s="1"/>
  <c r="K59" i="2"/>
  <c r="M59" i="2" s="1"/>
  <c r="O59" i="2" s="1"/>
  <c r="Q59" i="2" s="1"/>
  <c r="S59" i="2" s="1"/>
  <c r="U59" i="2" s="1"/>
  <c r="W59" i="2" s="1"/>
  <c r="Y59" i="2" s="1"/>
  <c r="AA59" i="2" s="1"/>
  <c r="AC59" i="2" s="1"/>
  <c r="AE59" i="2" s="1"/>
  <c r="AG59" i="2" s="1"/>
  <c r="AI59" i="2" s="1"/>
  <c r="AK59" i="2" s="1"/>
  <c r="AM59" i="2" s="1"/>
  <c r="K60" i="2"/>
  <c r="M60" i="2" s="1"/>
  <c r="O60" i="2" s="1"/>
  <c r="Q60" i="2" s="1"/>
  <c r="S60" i="2" s="1"/>
  <c r="U60" i="2" s="1"/>
  <c r="W60" i="2" s="1"/>
  <c r="Y60" i="2" s="1"/>
  <c r="AA60" i="2" s="1"/>
  <c r="AC60" i="2" s="1"/>
  <c r="AE60" i="2" s="1"/>
  <c r="AG60" i="2" s="1"/>
  <c r="AI60" i="2" s="1"/>
  <c r="AK60" i="2" s="1"/>
  <c r="AM60" i="2" s="1"/>
  <c r="K61" i="2"/>
  <c r="M61" i="2" s="1"/>
  <c r="O61" i="2" s="1"/>
  <c r="Q61" i="2" s="1"/>
  <c r="S61" i="2" s="1"/>
  <c r="U61" i="2" s="1"/>
  <c r="W61" i="2" s="1"/>
  <c r="Y61" i="2" s="1"/>
  <c r="AA61" i="2" s="1"/>
  <c r="AC61" i="2" s="1"/>
  <c r="AE61" i="2" s="1"/>
  <c r="AG61" i="2" s="1"/>
  <c r="AI61" i="2" s="1"/>
  <c r="AK61" i="2" s="1"/>
  <c r="AM61" i="2" s="1"/>
  <c r="K62" i="2"/>
  <c r="M62" i="2" s="1"/>
  <c r="O62" i="2" s="1"/>
  <c r="Q62" i="2" s="1"/>
  <c r="S62" i="2" s="1"/>
  <c r="U62" i="2" s="1"/>
  <c r="W62" i="2" s="1"/>
  <c r="Y62" i="2" s="1"/>
  <c r="AA62" i="2" s="1"/>
  <c r="AC62" i="2" s="1"/>
  <c r="AE62" i="2" s="1"/>
  <c r="AG62" i="2" s="1"/>
  <c r="AI62" i="2" s="1"/>
  <c r="AK62" i="2" s="1"/>
  <c r="AM62" i="2" s="1"/>
  <c r="K63" i="2"/>
  <c r="M63" i="2" s="1"/>
  <c r="O63" i="2" s="1"/>
  <c r="Q63" i="2" s="1"/>
  <c r="S63" i="2" s="1"/>
  <c r="U63" i="2" s="1"/>
  <c r="W63" i="2" s="1"/>
  <c r="Y63" i="2" s="1"/>
  <c r="AA63" i="2" s="1"/>
  <c r="AC63" i="2" s="1"/>
  <c r="AE63" i="2" s="1"/>
  <c r="AG63" i="2" s="1"/>
  <c r="AI63" i="2" s="1"/>
  <c r="AK63" i="2" s="1"/>
  <c r="AM63" i="2" s="1"/>
  <c r="K64" i="2"/>
  <c r="M64" i="2" s="1"/>
  <c r="O64" i="2" s="1"/>
  <c r="Q64" i="2" s="1"/>
  <c r="S64" i="2" s="1"/>
  <c r="U64" i="2" s="1"/>
  <c r="W64" i="2" s="1"/>
  <c r="Y64" i="2" s="1"/>
  <c r="AA64" i="2" s="1"/>
  <c r="AC64" i="2" s="1"/>
  <c r="AE64" i="2" s="1"/>
  <c r="AG64" i="2" s="1"/>
  <c r="AI64" i="2" s="1"/>
  <c r="AK64" i="2" s="1"/>
  <c r="AM64" i="2" s="1"/>
  <c r="K65" i="2"/>
  <c r="M65" i="2" s="1"/>
  <c r="O65" i="2" s="1"/>
  <c r="Q65" i="2" s="1"/>
  <c r="S65" i="2" s="1"/>
  <c r="U65" i="2" s="1"/>
  <c r="W65" i="2" s="1"/>
  <c r="Y65" i="2" s="1"/>
  <c r="AA65" i="2" s="1"/>
  <c r="AC65" i="2" s="1"/>
  <c r="AE65" i="2" s="1"/>
  <c r="AG65" i="2" s="1"/>
  <c r="AI65" i="2" s="1"/>
  <c r="AK65" i="2" s="1"/>
  <c r="AM65" i="2" s="1"/>
  <c r="K66" i="2"/>
  <c r="M66" i="2" s="1"/>
  <c r="O66" i="2" s="1"/>
  <c r="Q66" i="2" s="1"/>
  <c r="S66" i="2" s="1"/>
  <c r="U66" i="2" s="1"/>
  <c r="W66" i="2" s="1"/>
  <c r="Y66" i="2" s="1"/>
  <c r="AA66" i="2" s="1"/>
  <c r="AC66" i="2" s="1"/>
  <c r="AE66" i="2" s="1"/>
  <c r="AG66" i="2" s="1"/>
  <c r="AI66" i="2" s="1"/>
  <c r="AK66" i="2" s="1"/>
  <c r="AM66" i="2" s="1"/>
  <c r="K67" i="2"/>
  <c r="M67" i="2" s="1"/>
  <c r="O67" i="2" s="1"/>
  <c r="Q67" i="2" s="1"/>
  <c r="S67" i="2" s="1"/>
  <c r="U67" i="2" s="1"/>
  <c r="W67" i="2" s="1"/>
  <c r="Y67" i="2" s="1"/>
  <c r="AA67" i="2" s="1"/>
  <c r="AC67" i="2" s="1"/>
  <c r="AE67" i="2" s="1"/>
  <c r="AG67" i="2" s="1"/>
  <c r="AI67" i="2" s="1"/>
  <c r="AK67" i="2" s="1"/>
  <c r="AM67" i="2" s="1"/>
  <c r="K68" i="2"/>
  <c r="M68" i="2" s="1"/>
  <c r="O68" i="2" s="1"/>
  <c r="Q68" i="2" s="1"/>
  <c r="S68" i="2" s="1"/>
  <c r="U68" i="2" s="1"/>
  <c r="W68" i="2" s="1"/>
  <c r="Y68" i="2" s="1"/>
  <c r="AA68" i="2" s="1"/>
  <c r="AC68" i="2" s="1"/>
  <c r="AE68" i="2" s="1"/>
  <c r="AG68" i="2" s="1"/>
  <c r="AI68" i="2" s="1"/>
  <c r="AK68" i="2" s="1"/>
  <c r="AM68" i="2" s="1"/>
  <c r="K69" i="2"/>
  <c r="M69" i="2" s="1"/>
  <c r="O69" i="2" s="1"/>
  <c r="Q69" i="2" s="1"/>
  <c r="S69" i="2" s="1"/>
  <c r="U69" i="2" s="1"/>
  <c r="W69" i="2" s="1"/>
  <c r="Y69" i="2" s="1"/>
  <c r="AA69" i="2" s="1"/>
  <c r="AC69" i="2" s="1"/>
  <c r="AE69" i="2" s="1"/>
  <c r="AG69" i="2" s="1"/>
  <c r="AI69" i="2" s="1"/>
  <c r="AK69" i="2" s="1"/>
  <c r="AM69" i="2" s="1"/>
  <c r="K70" i="2"/>
  <c r="M70" i="2" s="1"/>
  <c r="O70" i="2" s="1"/>
  <c r="Q70" i="2" s="1"/>
  <c r="S70" i="2" s="1"/>
  <c r="U70" i="2" s="1"/>
  <c r="W70" i="2" s="1"/>
  <c r="Y70" i="2" s="1"/>
  <c r="AA70" i="2" s="1"/>
  <c r="AC70" i="2" s="1"/>
  <c r="AE70" i="2" s="1"/>
  <c r="AG70" i="2" s="1"/>
  <c r="AI70" i="2" s="1"/>
  <c r="AK70" i="2" s="1"/>
  <c r="AM70" i="2" s="1"/>
  <c r="K71" i="2"/>
  <c r="M71" i="2" s="1"/>
  <c r="O71" i="2" s="1"/>
  <c r="Q71" i="2" s="1"/>
  <c r="S71" i="2" s="1"/>
  <c r="U71" i="2" s="1"/>
  <c r="W71" i="2" s="1"/>
  <c r="Y71" i="2" s="1"/>
  <c r="AA71" i="2" s="1"/>
  <c r="AC71" i="2" s="1"/>
  <c r="AE71" i="2" s="1"/>
  <c r="AG71" i="2" s="1"/>
  <c r="AI71" i="2" s="1"/>
  <c r="AK71" i="2" s="1"/>
  <c r="AM71" i="2" s="1"/>
  <c r="K72" i="2"/>
  <c r="M72" i="2" s="1"/>
  <c r="O72" i="2" s="1"/>
  <c r="Q72" i="2" s="1"/>
  <c r="S72" i="2" s="1"/>
  <c r="U72" i="2" s="1"/>
  <c r="W72" i="2" s="1"/>
  <c r="Y72" i="2" s="1"/>
  <c r="AA72" i="2" s="1"/>
  <c r="AC72" i="2" s="1"/>
  <c r="AE72" i="2" s="1"/>
  <c r="AG72" i="2" s="1"/>
  <c r="AI72" i="2" s="1"/>
  <c r="AK72" i="2" s="1"/>
  <c r="AM72" i="2" s="1"/>
  <c r="K73" i="2"/>
  <c r="M73" i="2" s="1"/>
  <c r="O73" i="2" s="1"/>
  <c r="Q73" i="2" s="1"/>
  <c r="S73" i="2" s="1"/>
  <c r="U73" i="2" s="1"/>
  <c r="W73" i="2" s="1"/>
  <c r="Y73" i="2" s="1"/>
  <c r="AA73" i="2" s="1"/>
  <c r="AC73" i="2" s="1"/>
  <c r="AE73" i="2" s="1"/>
  <c r="AG73" i="2" s="1"/>
  <c r="AI73" i="2" s="1"/>
  <c r="AK73" i="2" s="1"/>
  <c r="AM73" i="2" s="1"/>
  <c r="K74" i="2"/>
  <c r="M74" i="2" s="1"/>
  <c r="O74" i="2" s="1"/>
  <c r="Q74" i="2" s="1"/>
  <c r="S74" i="2" s="1"/>
  <c r="U74" i="2" s="1"/>
  <c r="W74" i="2" s="1"/>
  <c r="Y74" i="2" s="1"/>
  <c r="AA74" i="2" s="1"/>
  <c r="AC74" i="2" s="1"/>
  <c r="AE74" i="2" s="1"/>
  <c r="AG74" i="2" s="1"/>
  <c r="AI74" i="2" s="1"/>
  <c r="AK74" i="2" s="1"/>
  <c r="AM74" i="2" s="1"/>
  <c r="K75" i="2"/>
  <c r="M75" i="2" s="1"/>
  <c r="O75" i="2" s="1"/>
  <c r="Q75" i="2" s="1"/>
  <c r="S75" i="2" s="1"/>
  <c r="U75" i="2" s="1"/>
  <c r="W75" i="2" s="1"/>
  <c r="Y75" i="2" s="1"/>
  <c r="AA75" i="2" s="1"/>
  <c r="AC75" i="2" s="1"/>
  <c r="AE75" i="2" s="1"/>
  <c r="AG75" i="2" s="1"/>
  <c r="AI75" i="2" s="1"/>
  <c r="AK75" i="2" s="1"/>
  <c r="AM75" i="2" s="1"/>
  <c r="K76" i="2"/>
  <c r="M76" i="2" s="1"/>
  <c r="O76" i="2" s="1"/>
  <c r="Q76" i="2" s="1"/>
  <c r="S76" i="2" s="1"/>
  <c r="U76" i="2" s="1"/>
  <c r="W76" i="2" s="1"/>
  <c r="Y76" i="2" s="1"/>
  <c r="AA76" i="2" s="1"/>
  <c r="AC76" i="2" s="1"/>
  <c r="AE76" i="2" s="1"/>
  <c r="AG76" i="2" s="1"/>
  <c r="AI76" i="2" s="1"/>
  <c r="AK76" i="2" s="1"/>
  <c r="AM76" i="2" s="1"/>
  <c r="K77" i="2"/>
  <c r="M77" i="2" s="1"/>
  <c r="O77" i="2" s="1"/>
  <c r="Q77" i="2" s="1"/>
  <c r="S77" i="2" s="1"/>
  <c r="U77" i="2" s="1"/>
  <c r="W77" i="2" s="1"/>
  <c r="Y77" i="2" s="1"/>
  <c r="AA77" i="2" s="1"/>
  <c r="AC77" i="2" s="1"/>
  <c r="AE77" i="2" s="1"/>
  <c r="AG77" i="2" s="1"/>
  <c r="AI77" i="2" s="1"/>
  <c r="AK77" i="2" s="1"/>
  <c r="AM77" i="2" s="1"/>
  <c r="K78" i="2"/>
  <c r="M78" i="2" s="1"/>
  <c r="O78" i="2" s="1"/>
  <c r="Q78" i="2" s="1"/>
  <c r="S78" i="2" s="1"/>
  <c r="U78" i="2" s="1"/>
  <c r="W78" i="2" s="1"/>
  <c r="Y78" i="2" s="1"/>
  <c r="AA78" i="2" s="1"/>
  <c r="AC78" i="2" s="1"/>
  <c r="AE78" i="2" s="1"/>
  <c r="AG78" i="2" s="1"/>
  <c r="AI78" i="2" s="1"/>
  <c r="AK78" i="2" s="1"/>
  <c r="AM78" i="2" s="1"/>
  <c r="K79" i="2"/>
  <c r="M79" i="2" s="1"/>
  <c r="O79" i="2" s="1"/>
  <c r="Q79" i="2" s="1"/>
  <c r="S79" i="2" s="1"/>
  <c r="U79" i="2" s="1"/>
  <c r="W79" i="2" s="1"/>
  <c r="Y79" i="2" s="1"/>
  <c r="AA79" i="2" s="1"/>
  <c r="AC79" i="2" s="1"/>
  <c r="AE79" i="2" s="1"/>
  <c r="AG79" i="2" s="1"/>
  <c r="AI79" i="2" s="1"/>
  <c r="AK79" i="2" s="1"/>
  <c r="AM79" i="2" s="1"/>
  <c r="K80" i="2"/>
  <c r="M80" i="2" s="1"/>
  <c r="O80" i="2" s="1"/>
  <c r="Q80" i="2" s="1"/>
  <c r="S80" i="2" s="1"/>
  <c r="U80" i="2" s="1"/>
  <c r="W80" i="2" s="1"/>
  <c r="Y80" i="2" s="1"/>
  <c r="AA80" i="2" s="1"/>
  <c r="AC80" i="2" s="1"/>
  <c r="AE80" i="2" s="1"/>
  <c r="AG80" i="2" s="1"/>
  <c r="AI80" i="2" s="1"/>
  <c r="AK80" i="2" s="1"/>
  <c r="AM80" i="2" s="1"/>
  <c r="K81" i="2"/>
  <c r="M81" i="2" s="1"/>
  <c r="O81" i="2" s="1"/>
  <c r="Q81" i="2" s="1"/>
  <c r="S81" i="2" s="1"/>
  <c r="U81" i="2" s="1"/>
  <c r="W81" i="2" s="1"/>
  <c r="Y81" i="2" s="1"/>
  <c r="AA81" i="2" s="1"/>
  <c r="AC81" i="2" s="1"/>
  <c r="AE81" i="2" s="1"/>
  <c r="AG81" i="2" s="1"/>
  <c r="AI81" i="2" s="1"/>
  <c r="AK81" i="2" s="1"/>
  <c r="AM81" i="2" s="1"/>
  <c r="K82" i="2"/>
  <c r="M82" i="2" s="1"/>
  <c r="O82" i="2" s="1"/>
  <c r="Q82" i="2" s="1"/>
  <c r="S82" i="2" s="1"/>
  <c r="U82" i="2" s="1"/>
  <c r="W82" i="2" s="1"/>
  <c r="Y82" i="2" s="1"/>
  <c r="AA82" i="2" s="1"/>
  <c r="AC82" i="2" s="1"/>
  <c r="AE82" i="2" s="1"/>
  <c r="AG82" i="2" s="1"/>
  <c r="AI82" i="2" s="1"/>
  <c r="AK82" i="2" s="1"/>
  <c r="AM82" i="2" s="1"/>
  <c r="K83" i="2"/>
  <c r="M83" i="2" s="1"/>
  <c r="O83" i="2" s="1"/>
  <c r="Q83" i="2" s="1"/>
  <c r="S83" i="2" s="1"/>
  <c r="U83" i="2" s="1"/>
  <c r="W83" i="2" s="1"/>
  <c r="Y83" i="2" s="1"/>
  <c r="AA83" i="2" s="1"/>
  <c r="AC83" i="2" s="1"/>
  <c r="AE83" i="2" s="1"/>
  <c r="AG83" i="2" s="1"/>
  <c r="AI83" i="2" s="1"/>
  <c r="AK83" i="2" s="1"/>
  <c r="AM83" i="2" s="1"/>
  <c r="K84" i="2"/>
  <c r="M84" i="2" s="1"/>
  <c r="O84" i="2" s="1"/>
  <c r="Q84" i="2" s="1"/>
  <c r="S84" i="2" s="1"/>
  <c r="U84" i="2" s="1"/>
  <c r="W84" i="2" s="1"/>
  <c r="Y84" i="2" s="1"/>
  <c r="AA84" i="2" s="1"/>
  <c r="AC84" i="2" s="1"/>
  <c r="AE84" i="2" s="1"/>
  <c r="AG84" i="2" s="1"/>
  <c r="AI84" i="2" s="1"/>
  <c r="AK84" i="2" s="1"/>
  <c r="AM84" i="2" s="1"/>
  <c r="K85" i="2"/>
  <c r="M85" i="2" s="1"/>
  <c r="O85" i="2" s="1"/>
  <c r="Q85" i="2" s="1"/>
  <c r="S85" i="2" s="1"/>
  <c r="U85" i="2" s="1"/>
  <c r="W85" i="2" s="1"/>
  <c r="Y85" i="2" s="1"/>
  <c r="AA85" i="2" s="1"/>
  <c r="AC85" i="2" s="1"/>
  <c r="AE85" i="2" s="1"/>
  <c r="AG85" i="2" s="1"/>
  <c r="AI85" i="2" s="1"/>
  <c r="AK85" i="2" s="1"/>
  <c r="AM85" i="2" s="1"/>
  <c r="K86" i="2"/>
  <c r="M86" i="2" s="1"/>
  <c r="O86" i="2" s="1"/>
  <c r="Q86" i="2" s="1"/>
  <c r="S86" i="2" s="1"/>
  <c r="U86" i="2" s="1"/>
  <c r="W86" i="2" s="1"/>
  <c r="Y86" i="2" s="1"/>
  <c r="AA86" i="2" s="1"/>
  <c r="AC86" i="2" s="1"/>
  <c r="AE86" i="2" s="1"/>
  <c r="AG86" i="2" s="1"/>
  <c r="AI86" i="2" s="1"/>
  <c r="AK86" i="2" s="1"/>
  <c r="AM86" i="2" s="1"/>
  <c r="K87" i="2"/>
  <c r="M87" i="2" s="1"/>
  <c r="O87" i="2" s="1"/>
  <c r="Q87" i="2" s="1"/>
  <c r="S87" i="2" s="1"/>
  <c r="U87" i="2" s="1"/>
  <c r="W87" i="2" s="1"/>
  <c r="Y87" i="2" s="1"/>
  <c r="AA87" i="2" s="1"/>
  <c r="AC87" i="2" s="1"/>
  <c r="AE87" i="2" s="1"/>
  <c r="AG87" i="2" s="1"/>
  <c r="AI87" i="2" s="1"/>
  <c r="AK87" i="2" s="1"/>
  <c r="AM87" i="2" s="1"/>
  <c r="K88" i="2"/>
  <c r="M88" i="2" s="1"/>
  <c r="O88" i="2" s="1"/>
  <c r="Q88" i="2" s="1"/>
  <c r="S88" i="2" s="1"/>
  <c r="U88" i="2" s="1"/>
  <c r="W88" i="2" s="1"/>
  <c r="Y88" i="2" s="1"/>
  <c r="AA88" i="2" s="1"/>
  <c r="AC88" i="2" s="1"/>
  <c r="AE88" i="2" s="1"/>
  <c r="AG88" i="2" s="1"/>
  <c r="AI88" i="2" s="1"/>
  <c r="AK88" i="2" s="1"/>
  <c r="AM88" i="2" s="1"/>
  <c r="K89" i="2"/>
  <c r="M89" i="2" s="1"/>
  <c r="O89" i="2" s="1"/>
  <c r="Q89" i="2" s="1"/>
  <c r="S89" i="2" s="1"/>
  <c r="U89" i="2" s="1"/>
  <c r="W89" i="2" s="1"/>
  <c r="Y89" i="2" s="1"/>
  <c r="AA89" i="2" s="1"/>
  <c r="AC89" i="2" s="1"/>
  <c r="AE89" i="2" s="1"/>
  <c r="AG89" i="2" s="1"/>
  <c r="AI89" i="2" s="1"/>
  <c r="AK89" i="2" s="1"/>
  <c r="AM89" i="2" s="1"/>
  <c r="K90" i="2"/>
  <c r="M90" i="2" s="1"/>
  <c r="O90" i="2" s="1"/>
  <c r="Q90" i="2" s="1"/>
  <c r="S90" i="2" s="1"/>
  <c r="U90" i="2" s="1"/>
  <c r="W90" i="2" s="1"/>
  <c r="Y90" i="2" s="1"/>
  <c r="AA90" i="2" s="1"/>
  <c r="AC90" i="2" s="1"/>
  <c r="AE90" i="2" s="1"/>
  <c r="AG90" i="2" s="1"/>
  <c r="AI90" i="2" s="1"/>
  <c r="AK90" i="2" s="1"/>
  <c r="AM90" i="2" s="1"/>
  <c r="K91" i="2"/>
  <c r="M91" i="2" s="1"/>
  <c r="O91" i="2" s="1"/>
  <c r="Q91" i="2" s="1"/>
  <c r="S91" i="2" s="1"/>
  <c r="U91" i="2" s="1"/>
  <c r="W91" i="2" s="1"/>
  <c r="Y91" i="2" s="1"/>
  <c r="AA91" i="2" s="1"/>
  <c r="AC91" i="2" s="1"/>
  <c r="AE91" i="2" s="1"/>
  <c r="AG91" i="2" s="1"/>
  <c r="AI91" i="2" s="1"/>
  <c r="AK91" i="2" s="1"/>
  <c r="AM91" i="2" s="1"/>
  <c r="K92" i="2"/>
  <c r="M92" i="2" s="1"/>
  <c r="O92" i="2" s="1"/>
  <c r="Q92" i="2" s="1"/>
  <c r="S92" i="2" s="1"/>
  <c r="U92" i="2" s="1"/>
  <c r="W92" i="2" s="1"/>
  <c r="Y92" i="2" s="1"/>
  <c r="AA92" i="2" s="1"/>
  <c r="AC92" i="2" s="1"/>
  <c r="AE92" i="2" s="1"/>
  <c r="AG92" i="2" s="1"/>
  <c r="AI92" i="2" s="1"/>
  <c r="AK92" i="2" s="1"/>
  <c r="AM92" i="2" s="1"/>
  <c r="K93" i="2"/>
  <c r="M93" i="2" s="1"/>
  <c r="O93" i="2" s="1"/>
  <c r="Q93" i="2" s="1"/>
  <c r="S93" i="2" s="1"/>
  <c r="U93" i="2" s="1"/>
  <c r="W93" i="2" s="1"/>
  <c r="Y93" i="2" s="1"/>
  <c r="AA93" i="2" s="1"/>
  <c r="AC93" i="2" s="1"/>
  <c r="AE93" i="2" s="1"/>
  <c r="AG93" i="2" s="1"/>
  <c r="AI93" i="2" s="1"/>
  <c r="AK93" i="2" s="1"/>
  <c r="AM93" i="2" s="1"/>
  <c r="K94" i="2"/>
  <c r="M94" i="2" s="1"/>
  <c r="O94" i="2" s="1"/>
  <c r="Q94" i="2" s="1"/>
  <c r="S94" i="2" s="1"/>
  <c r="U94" i="2" s="1"/>
  <c r="W94" i="2" s="1"/>
  <c r="Y94" i="2" s="1"/>
  <c r="AA94" i="2" s="1"/>
  <c r="AC94" i="2" s="1"/>
  <c r="AE94" i="2" s="1"/>
  <c r="AG94" i="2" s="1"/>
  <c r="AI94" i="2" s="1"/>
  <c r="AK94" i="2" s="1"/>
  <c r="AM94" i="2" s="1"/>
  <c r="K95" i="2"/>
  <c r="M95" i="2" s="1"/>
  <c r="O95" i="2" s="1"/>
  <c r="Q95" i="2" s="1"/>
  <c r="S95" i="2" s="1"/>
  <c r="U95" i="2" s="1"/>
  <c r="W95" i="2" s="1"/>
  <c r="Y95" i="2" s="1"/>
  <c r="AA95" i="2" s="1"/>
  <c r="AC95" i="2" s="1"/>
  <c r="AE95" i="2" s="1"/>
  <c r="AG95" i="2" s="1"/>
  <c r="AI95" i="2" s="1"/>
  <c r="AK95" i="2" s="1"/>
  <c r="AM95" i="2" s="1"/>
  <c r="K96" i="2"/>
  <c r="M96" i="2" s="1"/>
  <c r="O96" i="2" s="1"/>
  <c r="Q96" i="2" s="1"/>
  <c r="S96" i="2" s="1"/>
  <c r="U96" i="2" s="1"/>
  <c r="W96" i="2" s="1"/>
  <c r="Y96" i="2" s="1"/>
  <c r="AA96" i="2" s="1"/>
  <c r="AC96" i="2" s="1"/>
  <c r="AE96" i="2" s="1"/>
  <c r="AG96" i="2" s="1"/>
  <c r="AI96" i="2" s="1"/>
  <c r="AK96" i="2" s="1"/>
  <c r="AM96" i="2" s="1"/>
  <c r="K97" i="2"/>
  <c r="M97" i="2" s="1"/>
  <c r="O97" i="2" s="1"/>
  <c r="Q97" i="2" s="1"/>
  <c r="S97" i="2" s="1"/>
  <c r="U97" i="2" s="1"/>
  <c r="W97" i="2" s="1"/>
  <c r="Y97" i="2" s="1"/>
  <c r="AA97" i="2" s="1"/>
  <c r="AC97" i="2" s="1"/>
  <c r="AE97" i="2" s="1"/>
  <c r="AG97" i="2" s="1"/>
  <c r="AI97" i="2" s="1"/>
  <c r="AK97" i="2" s="1"/>
  <c r="AM97" i="2" s="1"/>
  <c r="K98" i="2"/>
  <c r="M98" i="2" s="1"/>
  <c r="O98" i="2" s="1"/>
  <c r="Q98" i="2" s="1"/>
  <c r="S98" i="2" s="1"/>
  <c r="U98" i="2" s="1"/>
  <c r="W98" i="2" s="1"/>
  <c r="Y98" i="2" s="1"/>
  <c r="AA98" i="2" s="1"/>
  <c r="AC98" i="2" s="1"/>
  <c r="AE98" i="2" s="1"/>
  <c r="AG98" i="2" s="1"/>
  <c r="AI98" i="2" s="1"/>
  <c r="AK98" i="2" s="1"/>
  <c r="AM98" i="2" s="1"/>
  <c r="K99" i="2"/>
  <c r="M99" i="2" s="1"/>
  <c r="O99" i="2" s="1"/>
  <c r="Q99" i="2" s="1"/>
  <c r="S99" i="2" s="1"/>
  <c r="U99" i="2" s="1"/>
  <c r="W99" i="2" s="1"/>
  <c r="Y99" i="2" s="1"/>
  <c r="AA99" i="2" s="1"/>
  <c r="AC99" i="2" s="1"/>
  <c r="AE99" i="2" s="1"/>
  <c r="AG99" i="2" s="1"/>
  <c r="AI99" i="2" s="1"/>
  <c r="AK99" i="2" s="1"/>
  <c r="AM99" i="2" s="1"/>
  <c r="K100" i="2"/>
  <c r="M100" i="2" s="1"/>
  <c r="O100" i="2" s="1"/>
  <c r="Q100" i="2" s="1"/>
  <c r="S100" i="2" s="1"/>
  <c r="U100" i="2" s="1"/>
  <c r="W100" i="2" s="1"/>
  <c r="Y100" i="2" s="1"/>
  <c r="AA100" i="2" s="1"/>
  <c r="AC100" i="2" s="1"/>
  <c r="AE100" i="2" s="1"/>
  <c r="AG100" i="2" s="1"/>
  <c r="AI100" i="2" s="1"/>
  <c r="AK100" i="2" s="1"/>
  <c r="AM100" i="2" s="1"/>
  <c r="K101" i="2"/>
  <c r="M101" i="2" s="1"/>
  <c r="O101" i="2" s="1"/>
  <c r="Q101" i="2" s="1"/>
  <c r="S101" i="2" s="1"/>
  <c r="U101" i="2" s="1"/>
  <c r="W101" i="2" s="1"/>
  <c r="Y101" i="2" s="1"/>
  <c r="AA101" i="2" s="1"/>
  <c r="AC101" i="2" s="1"/>
  <c r="AE101" i="2" s="1"/>
  <c r="AG101" i="2" s="1"/>
  <c r="AI101" i="2" s="1"/>
  <c r="AK101" i="2" s="1"/>
  <c r="AM101" i="2" s="1"/>
  <c r="K102" i="2"/>
  <c r="M102" i="2" s="1"/>
  <c r="O102" i="2" s="1"/>
  <c r="Q102" i="2" s="1"/>
  <c r="S102" i="2" s="1"/>
  <c r="U102" i="2" s="1"/>
  <c r="W102" i="2" s="1"/>
  <c r="Y102" i="2" s="1"/>
  <c r="AA102" i="2" s="1"/>
  <c r="AC102" i="2" s="1"/>
  <c r="AE102" i="2" s="1"/>
  <c r="AG102" i="2" s="1"/>
  <c r="AI102" i="2" s="1"/>
  <c r="AK102" i="2" s="1"/>
  <c r="AM102" i="2" s="1"/>
  <c r="K103" i="2"/>
  <c r="M103" i="2" s="1"/>
  <c r="O103" i="2" s="1"/>
  <c r="Q103" i="2" s="1"/>
  <c r="S103" i="2" s="1"/>
  <c r="U103" i="2" s="1"/>
  <c r="W103" i="2" s="1"/>
  <c r="Y103" i="2" s="1"/>
  <c r="AA103" i="2" s="1"/>
  <c r="AC103" i="2" s="1"/>
  <c r="AE103" i="2" s="1"/>
  <c r="AG103" i="2" s="1"/>
  <c r="AI103" i="2" s="1"/>
  <c r="AK103" i="2" s="1"/>
  <c r="AM103" i="2" s="1"/>
  <c r="K104" i="2"/>
  <c r="M104" i="2" s="1"/>
  <c r="O104" i="2" s="1"/>
  <c r="Q104" i="2" s="1"/>
  <c r="S104" i="2" s="1"/>
  <c r="U104" i="2" s="1"/>
  <c r="W104" i="2" s="1"/>
  <c r="Y104" i="2" s="1"/>
  <c r="AA104" i="2" s="1"/>
  <c r="AC104" i="2" s="1"/>
  <c r="AE104" i="2" s="1"/>
  <c r="AG104" i="2" s="1"/>
  <c r="AI104" i="2" s="1"/>
  <c r="AK104" i="2" s="1"/>
  <c r="AM104" i="2" s="1"/>
  <c r="K105" i="2"/>
  <c r="M105" i="2" s="1"/>
  <c r="O105" i="2" s="1"/>
  <c r="Q105" i="2" s="1"/>
  <c r="S105" i="2" s="1"/>
  <c r="U105" i="2" s="1"/>
  <c r="W105" i="2" s="1"/>
  <c r="Y105" i="2" s="1"/>
  <c r="AA105" i="2" s="1"/>
  <c r="AC105" i="2" s="1"/>
  <c r="AE105" i="2" s="1"/>
  <c r="AG105" i="2" s="1"/>
  <c r="AI105" i="2" s="1"/>
  <c r="AK105" i="2" s="1"/>
  <c r="AM105" i="2" s="1"/>
  <c r="K106" i="2"/>
  <c r="M106" i="2" s="1"/>
  <c r="O106" i="2" s="1"/>
  <c r="Q106" i="2" s="1"/>
  <c r="S106" i="2" s="1"/>
  <c r="U106" i="2" s="1"/>
  <c r="W106" i="2" s="1"/>
  <c r="Y106" i="2" s="1"/>
  <c r="AA106" i="2" s="1"/>
  <c r="AC106" i="2" s="1"/>
  <c r="AE106" i="2" s="1"/>
  <c r="AG106" i="2" s="1"/>
  <c r="AI106" i="2" s="1"/>
  <c r="AK106" i="2" s="1"/>
  <c r="AM106" i="2" s="1"/>
  <c r="K107" i="2"/>
  <c r="M107" i="2" s="1"/>
  <c r="O107" i="2" s="1"/>
  <c r="Q107" i="2" s="1"/>
  <c r="S107" i="2" s="1"/>
  <c r="U107" i="2" s="1"/>
  <c r="W107" i="2" s="1"/>
  <c r="Y107" i="2" s="1"/>
  <c r="AA107" i="2" s="1"/>
  <c r="AC107" i="2" s="1"/>
  <c r="AE107" i="2" s="1"/>
  <c r="AG107" i="2" s="1"/>
  <c r="AI107" i="2" s="1"/>
  <c r="AK107" i="2" s="1"/>
  <c r="AM107" i="2" s="1"/>
  <c r="K108" i="2"/>
  <c r="M108" i="2" s="1"/>
  <c r="O108" i="2" s="1"/>
  <c r="Q108" i="2" s="1"/>
  <c r="S108" i="2" s="1"/>
  <c r="U108" i="2" s="1"/>
  <c r="W108" i="2" s="1"/>
  <c r="Y108" i="2" s="1"/>
  <c r="AA108" i="2" s="1"/>
  <c r="AC108" i="2" s="1"/>
  <c r="AE108" i="2" s="1"/>
  <c r="AG108" i="2" s="1"/>
  <c r="AI108" i="2" s="1"/>
  <c r="AK108" i="2" s="1"/>
  <c r="AM108" i="2" s="1"/>
  <c r="K109" i="2"/>
  <c r="M109" i="2" s="1"/>
  <c r="O109" i="2" s="1"/>
  <c r="Q109" i="2" s="1"/>
  <c r="S109" i="2" s="1"/>
  <c r="U109" i="2" s="1"/>
  <c r="W109" i="2" s="1"/>
  <c r="Y109" i="2" s="1"/>
  <c r="AA109" i="2" s="1"/>
  <c r="AC109" i="2" s="1"/>
  <c r="AE109" i="2" s="1"/>
  <c r="AG109" i="2" s="1"/>
  <c r="AI109" i="2" s="1"/>
  <c r="AK109" i="2" s="1"/>
  <c r="AM109" i="2" s="1"/>
  <c r="K110" i="2"/>
  <c r="M110" i="2" s="1"/>
  <c r="O110" i="2" s="1"/>
  <c r="Q110" i="2" s="1"/>
  <c r="S110" i="2" s="1"/>
  <c r="U110" i="2" s="1"/>
  <c r="W110" i="2" s="1"/>
  <c r="Y110" i="2" s="1"/>
  <c r="AA110" i="2" s="1"/>
  <c r="AC110" i="2" s="1"/>
  <c r="AE110" i="2" s="1"/>
  <c r="AG110" i="2" s="1"/>
  <c r="AI110" i="2" s="1"/>
  <c r="AK110" i="2" s="1"/>
  <c r="AM110" i="2" s="1"/>
  <c r="K111" i="2"/>
  <c r="M111" i="2" s="1"/>
  <c r="O111" i="2" s="1"/>
  <c r="Q111" i="2" s="1"/>
  <c r="S111" i="2" s="1"/>
  <c r="U111" i="2" s="1"/>
  <c r="W111" i="2" s="1"/>
  <c r="Y111" i="2" s="1"/>
  <c r="AA111" i="2" s="1"/>
  <c r="AC111" i="2" s="1"/>
  <c r="AE111" i="2" s="1"/>
  <c r="AG111" i="2" s="1"/>
  <c r="AI111" i="2" s="1"/>
  <c r="AK111" i="2" s="1"/>
  <c r="AM111" i="2" s="1"/>
  <c r="O54" i="3" l="1"/>
  <c r="O3" i="3"/>
  <c r="F112" i="3"/>
  <c r="H2" i="3"/>
  <c r="AO24" i="2"/>
  <c r="AO97" i="2"/>
  <c r="AO73" i="2"/>
  <c r="AO47" i="2"/>
  <c r="AO35" i="2"/>
  <c r="AO23" i="2"/>
  <c r="AO22" i="2"/>
  <c r="AO59" i="2"/>
  <c r="AO82" i="2"/>
  <c r="AO70" i="2"/>
  <c r="AO58" i="2"/>
  <c r="AO44" i="2"/>
  <c r="AO32" i="2"/>
  <c r="AO20" i="2"/>
  <c r="AO8" i="2"/>
  <c r="AO74" i="2"/>
  <c r="AO60" i="2"/>
  <c r="AO71" i="2"/>
  <c r="AO105" i="2"/>
  <c r="AO93" i="2"/>
  <c r="AO81" i="2"/>
  <c r="AO69" i="2"/>
  <c r="AO43" i="2"/>
  <c r="AO31" i="2"/>
  <c r="AO19" i="2"/>
  <c r="AO21" i="2"/>
  <c r="AO104" i="2"/>
  <c r="AO92" i="2"/>
  <c r="AO80" i="2"/>
  <c r="AO68" i="2"/>
  <c r="AO42" i="2"/>
  <c r="AO30" i="2"/>
  <c r="AO18" i="2"/>
  <c r="AO6" i="2"/>
  <c r="AO48" i="2"/>
  <c r="AO46" i="2"/>
  <c r="AO83" i="2"/>
  <c r="AO103" i="2"/>
  <c r="AO91" i="2"/>
  <c r="AO79" i="2"/>
  <c r="AO67" i="2"/>
  <c r="AO41" i="2"/>
  <c r="AO29" i="2"/>
  <c r="AO17" i="2"/>
  <c r="AO5" i="2"/>
  <c r="AO34" i="2"/>
  <c r="AO33" i="2"/>
  <c r="AO90" i="2"/>
  <c r="AO66" i="2"/>
  <c r="AO52" i="2"/>
  <c r="AO40" i="2"/>
  <c r="AO28" i="2"/>
  <c r="AO16" i="2"/>
  <c r="AO4" i="2"/>
  <c r="AO110" i="2"/>
  <c r="AO84" i="2"/>
  <c r="AO95" i="2"/>
  <c r="AO106" i="2"/>
  <c r="AO102" i="2"/>
  <c r="AO101" i="2"/>
  <c r="AO89" i="2"/>
  <c r="AO65" i="2"/>
  <c r="AO51" i="2"/>
  <c r="AO39" i="2"/>
  <c r="AO27" i="2"/>
  <c r="AO15" i="2"/>
  <c r="AO62" i="2"/>
  <c r="AO72" i="2"/>
  <c r="AO9" i="2"/>
  <c r="AO88" i="2"/>
  <c r="AO64" i="2"/>
  <c r="AO50" i="2"/>
  <c r="AO38" i="2"/>
  <c r="AO26" i="2"/>
  <c r="AO14" i="2"/>
  <c r="AO108" i="2"/>
  <c r="AO107" i="2"/>
  <c r="AO45" i="2"/>
  <c r="AO99" i="2"/>
  <c r="AO87" i="2"/>
  <c r="AO63" i="2"/>
  <c r="AO49" i="2"/>
  <c r="AO37" i="2"/>
  <c r="AO25" i="2"/>
  <c r="I112" i="2"/>
  <c r="J2" i="2" s="1"/>
  <c r="K112" i="2" s="1"/>
  <c r="L2" i="2" s="1"/>
  <c r="M76" i="3"/>
  <c r="M78" i="3"/>
  <c r="M53" i="3"/>
  <c r="K13" i="3"/>
  <c r="M13" i="3"/>
  <c r="K12" i="3"/>
  <c r="M12" i="3"/>
  <c r="M77" i="3"/>
  <c r="M75" i="3"/>
  <c r="K11" i="3"/>
  <c r="M11" i="3"/>
  <c r="M10" i="3"/>
  <c r="K10" i="3"/>
  <c r="AO94" i="2"/>
  <c r="AO10" i="2"/>
  <c r="AO57" i="2"/>
  <c r="AO7" i="2"/>
  <c r="AO78" i="2"/>
  <c r="AO54" i="2"/>
  <c r="AO53" i="2"/>
  <c r="AO75" i="2"/>
  <c r="AO3" i="2"/>
  <c r="AO86" i="2"/>
  <c r="AO100" i="2"/>
  <c r="AO76" i="2"/>
  <c r="AO111" i="2"/>
  <c r="AO98" i="2"/>
  <c r="AO109" i="2"/>
  <c r="AO85" i="2"/>
  <c r="AO61" i="2"/>
  <c r="AO13" i="2"/>
  <c r="AO77" i="2"/>
  <c r="AO96" i="2"/>
  <c r="AO36" i="2"/>
  <c r="AO12" i="2"/>
  <c r="AO11" i="2"/>
  <c r="AR111" i="2" l="1"/>
  <c r="D111" i="1" s="1"/>
  <c r="AP111" i="2"/>
  <c r="AR99" i="2"/>
  <c r="D99" i="1" s="1"/>
  <c r="AP99" i="2"/>
  <c r="AP110" i="2"/>
  <c r="AR110" i="2"/>
  <c r="D110" i="1" s="1"/>
  <c r="AR91" i="2"/>
  <c r="D91" i="1" s="1"/>
  <c r="AP91" i="2"/>
  <c r="AR43" i="2"/>
  <c r="D43" i="1" s="1"/>
  <c r="AP43" i="2"/>
  <c r="AR8" i="2"/>
  <c r="D8" i="1" s="1"/>
  <c r="AP8" i="2"/>
  <c r="AP22" i="2"/>
  <c r="AR22" i="2"/>
  <c r="D22" i="1" s="1"/>
  <c r="AR76" i="2"/>
  <c r="D76" i="1" s="1"/>
  <c r="AP76" i="2"/>
  <c r="AR7" i="2"/>
  <c r="D7" i="1" s="1"/>
  <c r="AP7" i="2"/>
  <c r="AP45" i="2"/>
  <c r="AR45" i="2"/>
  <c r="D45" i="1" s="1"/>
  <c r="AR88" i="2"/>
  <c r="D88" i="1" s="1"/>
  <c r="AP88" i="2"/>
  <c r="AR4" i="2"/>
  <c r="D4" i="1" s="1"/>
  <c r="AP4" i="2"/>
  <c r="AR34" i="2"/>
  <c r="D34" i="1" s="1"/>
  <c r="AP34" i="2"/>
  <c r="AR103" i="2"/>
  <c r="D103" i="1" s="1"/>
  <c r="AP103" i="2"/>
  <c r="AR68" i="2"/>
  <c r="D68" i="1" s="1"/>
  <c r="AP68" i="2"/>
  <c r="AP69" i="2"/>
  <c r="AR69" i="2"/>
  <c r="D69" i="1" s="1"/>
  <c r="AR20" i="2"/>
  <c r="D20" i="1" s="1"/>
  <c r="AP20" i="2"/>
  <c r="AP77" i="2"/>
  <c r="AR77" i="2"/>
  <c r="D77" i="1" s="1"/>
  <c r="AR100" i="2"/>
  <c r="D100" i="1" s="1"/>
  <c r="AP100" i="2"/>
  <c r="AP57" i="2"/>
  <c r="AR57" i="2"/>
  <c r="D57" i="1" s="1"/>
  <c r="AP13" i="2"/>
  <c r="AR13" i="2"/>
  <c r="D13" i="1" s="1"/>
  <c r="AP86" i="2"/>
  <c r="AR86" i="2"/>
  <c r="D86" i="1" s="1"/>
  <c r="AR10" i="2"/>
  <c r="D10" i="1" s="1"/>
  <c r="AP10" i="2"/>
  <c r="AP25" i="2"/>
  <c r="AR25" i="2"/>
  <c r="D25" i="1" s="1"/>
  <c r="AR108" i="2"/>
  <c r="D108" i="1" s="1"/>
  <c r="AP108" i="2"/>
  <c r="AR72" i="2"/>
  <c r="D72" i="1" s="1"/>
  <c r="AP72" i="2"/>
  <c r="AP101" i="2"/>
  <c r="AR101" i="2"/>
  <c r="D101" i="1" s="1"/>
  <c r="AR28" i="2"/>
  <c r="D28" i="1" s="1"/>
  <c r="AP28" i="2"/>
  <c r="AR17" i="2"/>
  <c r="D17" i="1" s="1"/>
  <c r="AP17" i="2"/>
  <c r="AP46" i="2"/>
  <c r="AR46" i="2"/>
  <c r="D46" i="1" s="1"/>
  <c r="AR92" i="2"/>
  <c r="D92" i="1" s="1"/>
  <c r="AP92" i="2"/>
  <c r="AR93" i="2"/>
  <c r="D93" i="1" s="1"/>
  <c r="AP93" i="2"/>
  <c r="AR44" i="2"/>
  <c r="D44" i="1" s="1"/>
  <c r="AP44" i="2"/>
  <c r="AR47" i="2"/>
  <c r="D47" i="1" s="1"/>
  <c r="AP47" i="2"/>
  <c r="AR61" i="2"/>
  <c r="D61" i="1" s="1"/>
  <c r="AP61" i="2"/>
  <c r="AR3" i="2"/>
  <c r="D3" i="1" s="1"/>
  <c r="AP3" i="2"/>
  <c r="AP94" i="2"/>
  <c r="AR94" i="2"/>
  <c r="D94" i="1" s="1"/>
  <c r="AP37" i="2"/>
  <c r="AR37" i="2"/>
  <c r="D37" i="1" s="1"/>
  <c r="AP14" i="2"/>
  <c r="AR14" i="2"/>
  <c r="D14" i="1" s="1"/>
  <c r="AP62" i="2"/>
  <c r="AR62" i="2"/>
  <c r="D62" i="1" s="1"/>
  <c r="AP102" i="2"/>
  <c r="AR102" i="2"/>
  <c r="D102" i="1" s="1"/>
  <c r="AR40" i="2"/>
  <c r="D40" i="1" s="1"/>
  <c r="AP40" i="2"/>
  <c r="AR29" i="2"/>
  <c r="D29" i="1" s="1"/>
  <c r="AP29" i="2"/>
  <c r="AR48" i="2"/>
  <c r="D48" i="1" s="1"/>
  <c r="AP48" i="2"/>
  <c r="AR104" i="2"/>
  <c r="D104" i="1" s="1"/>
  <c r="AP104" i="2"/>
  <c r="AR105" i="2"/>
  <c r="D105" i="1" s="1"/>
  <c r="AP105" i="2"/>
  <c r="AR58" i="2"/>
  <c r="D58" i="1" s="1"/>
  <c r="AP58" i="2"/>
  <c r="AR73" i="2"/>
  <c r="D73" i="1" s="1"/>
  <c r="AP73" i="2"/>
  <c r="AP85" i="2"/>
  <c r="AR85" i="2"/>
  <c r="D85" i="1" s="1"/>
  <c r="AR75" i="2"/>
  <c r="D75" i="1" s="1"/>
  <c r="AP75" i="2"/>
  <c r="AR49" i="2"/>
  <c r="D49" i="1" s="1"/>
  <c r="AP49" i="2"/>
  <c r="AP26" i="2"/>
  <c r="AR26" i="2"/>
  <c r="D26" i="1" s="1"/>
  <c r="AR15" i="2"/>
  <c r="D15" i="1" s="1"/>
  <c r="AP15" i="2"/>
  <c r="AR106" i="2"/>
  <c r="D106" i="1" s="1"/>
  <c r="AP106" i="2"/>
  <c r="AR52" i="2"/>
  <c r="D52" i="1" s="1"/>
  <c r="AP52" i="2"/>
  <c r="AP41" i="2"/>
  <c r="AR41" i="2"/>
  <c r="D41" i="1" s="1"/>
  <c r="AP6" i="2"/>
  <c r="AR6" i="2"/>
  <c r="D6" i="1" s="1"/>
  <c r="AP21" i="2"/>
  <c r="AR21" i="2"/>
  <c r="D21" i="1" s="1"/>
  <c r="AR71" i="2"/>
  <c r="D71" i="1" s="1"/>
  <c r="AP71" i="2"/>
  <c r="AP70" i="2"/>
  <c r="AR70" i="2"/>
  <c r="D70" i="1" s="1"/>
  <c r="AR97" i="2"/>
  <c r="D97" i="1" s="1"/>
  <c r="AP97" i="2"/>
  <c r="AR11" i="2"/>
  <c r="D11" i="1" s="1"/>
  <c r="AP11" i="2"/>
  <c r="AR109" i="2"/>
  <c r="D109" i="1" s="1"/>
  <c r="AP109" i="2"/>
  <c r="AP53" i="2"/>
  <c r="AR53" i="2"/>
  <c r="D53" i="1" s="1"/>
  <c r="AR63" i="2"/>
  <c r="D63" i="1" s="1"/>
  <c r="AP63" i="2"/>
  <c r="AP38" i="2"/>
  <c r="AR38" i="2"/>
  <c r="D38" i="1" s="1"/>
  <c r="AR27" i="2"/>
  <c r="D27" i="1" s="1"/>
  <c r="AP27" i="2"/>
  <c r="AR95" i="2"/>
  <c r="D95" i="1" s="1"/>
  <c r="AP95" i="2"/>
  <c r="AP66" i="2"/>
  <c r="AR66" i="2"/>
  <c r="D66" i="1" s="1"/>
  <c r="AR67" i="2"/>
  <c r="D67" i="1" s="1"/>
  <c r="AP67" i="2"/>
  <c r="AR18" i="2"/>
  <c r="D18" i="1" s="1"/>
  <c r="AP18" i="2"/>
  <c r="AR19" i="2"/>
  <c r="D19" i="1" s="1"/>
  <c r="AP19" i="2"/>
  <c r="AR60" i="2"/>
  <c r="D60" i="1" s="1"/>
  <c r="AP60" i="2"/>
  <c r="AR82" i="2"/>
  <c r="D82" i="1" s="1"/>
  <c r="AP82" i="2"/>
  <c r="AR24" i="2"/>
  <c r="D24" i="1" s="1"/>
  <c r="AP24" i="2"/>
  <c r="AR12" i="2"/>
  <c r="D12" i="1" s="1"/>
  <c r="AP12" i="2"/>
  <c r="AR98" i="2"/>
  <c r="D98" i="1" s="1"/>
  <c r="AP98" i="2"/>
  <c r="AP54" i="2"/>
  <c r="AR54" i="2"/>
  <c r="D54" i="1" s="1"/>
  <c r="AR87" i="2"/>
  <c r="D87" i="1" s="1"/>
  <c r="AP87" i="2"/>
  <c r="AR50" i="2"/>
  <c r="D50" i="1" s="1"/>
  <c r="AP50" i="2"/>
  <c r="AR39" i="2"/>
  <c r="D39" i="1" s="1"/>
  <c r="AP39" i="2"/>
  <c r="AR84" i="2"/>
  <c r="D84" i="1" s="1"/>
  <c r="AP84" i="2"/>
  <c r="AR90" i="2"/>
  <c r="D90" i="1" s="1"/>
  <c r="AP90" i="2"/>
  <c r="AR79" i="2"/>
  <c r="D79" i="1" s="1"/>
  <c r="AP79" i="2"/>
  <c r="AP30" i="2"/>
  <c r="AR30" i="2"/>
  <c r="D30" i="1" s="1"/>
  <c r="AR31" i="2"/>
  <c r="D31" i="1" s="1"/>
  <c r="AP31" i="2"/>
  <c r="AR74" i="2"/>
  <c r="D74" i="1" s="1"/>
  <c r="AP74" i="2"/>
  <c r="AR59" i="2"/>
  <c r="D59" i="1" s="1"/>
  <c r="AP59" i="2"/>
  <c r="AR51" i="2"/>
  <c r="D51" i="1" s="1"/>
  <c r="AP51" i="2"/>
  <c r="AR36" i="2"/>
  <c r="D36" i="1" s="1"/>
  <c r="AP36" i="2"/>
  <c r="AP78" i="2"/>
  <c r="AR78" i="2"/>
  <c r="D78" i="1" s="1"/>
  <c r="AR64" i="2"/>
  <c r="D64" i="1" s="1"/>
  <c r="AP64" i="2"/>
  <c r="AR33" i="2"/>
  <c r="D33" i="1" s="1"/>
  <c r="AP33" i="2"/>
  <c r="AR42" i="2"/>
  <c r="D42" i="1" s="1"/>
  <c r="AP42" i="2"/>
  <c r="AR96" i="2"/>
  <c r="D96" i="1" s="1"/>
  <c r="AP96" i="2"/>
  <c r="AP65" i="2"/>
  <c r="AR65" i="2"/>
  <c r="D65" i="1" s="1"/>
  <c r="AR23" i="2"/>
  <c r="D23" i="1" s="1"/>
  <c r="AP23" i="2"/>
  <c r="AR107" i="2"/>
  <c r="D107" i="1" s="1"/>
  <c r="AP107" i="2"/>
  <c r="AR9" i="2"/>
  <c r="D9" i="1" s="1"/>
  <c r="AP9" i="2"/>
  <c r="AR89" i="2"/>
  <c r="D89" i="1" s="1"/>
  <c r="AP89" i="2"/>
  <c r="AR16" i="2"/>
  <c r="D16" i="1" s="1"/>
  <c r="AP16" i="2"/>
  <c r="AP5" i="2"/>
  <c r="AR5" i="2"/>
  <c r="D5" i="1" s="1"/>
  <c r="AR83" i="2"/>
  <c r="D83" i="1" s="1"/>
  <c r="AP83" i="2"/>
  <c r="AR80" i="2"/>
  <c r="D80" i="1" s="1"/>
  <c r="AP80" i="2"/>
  <c r="AP81" i="2"/>
  <c r="AR81" i="2"/>
  <c r="D81" i="1" s="1"/>
  <c r="AR32" i="2"/>
  <c r="D32" i="1" s="1"/>
  <c r="AP32" i="2"/>
  <c r="AR35" i="2"/>
  <c r="D35" i="1" s="1"/>
  <c r="AP35" i="2"/>
  <c r="O75" i="3"/>
  <c r="O53" i="3"/>
  <c r="O11" i="3"/>
  <c r="O77" i="3"/>
  <c r="O78" i="3"/>
  <c r="O10" i="3"/>
  <c r="O76" i="3"/>
  <c r="O12" i="3"/>
  <c r="O13" i="3"/>
  <c r="I2" i="3"/>
  <c r="H112" i="3"/>
  <c r="M112" i="2"/>
  <c r="N2" i="2" s="1"/>
  <c r="O112" i="2" s="1"/>
  <c r="P2" i="2" s="1"/>
  <c r="Q112" i="2" s="1"/>
  <c r="R2" i="2" s="1"/>
  <c r="S112" i="2" s="1"/>
  <c r="T2" i="2" s="1"/>
  <c r="U112" i="2" s="1"/>
  <c r="V2" i="2" s="1"/>
  <c r="W112" i="2" s="1"/>
  <c r="X2" i="2" s="1"/>
  <c r="Y112" i="2" s="1"/>
  <c r="Z2" i="2" s="1"/>
  <c r="K2" i="3" l="1"/>
  <c r="M2" i="3" s="1"/>
  <c r="I112" i="3"/>
  <c r="J2" i="3" s="1"/>
  <c r="O2" i="3" l="1"/>
  <c r="J70" i="3"/>
  <c r="K70" i="3" s="1"/>
  <c r="J107" i="3"/>
  <c r="K107" i="3" s="1"/>
  <c r="J61" i="3"/>
  <c r="K61" i="3" s="1"/>
  <c r="J110" i="3"/>
  <c r="K110" i="3" s="1"/>
  <c r="J40" i="3"/>
  <c r="K40" i="3" s="1"/>
  <c r="J77" i="3"/>
  <c r="J7" i="3"/>
  <c r="K7" i="3" s="1"/>
  <c r="J103" i="3"/>
  <c r="K103" i="3" s="1"/>
  <c r="J45" i="3"/>
  <c r="K45" i="3" s="1"/>
  <c r="J34" i="3"/>
  <c r="K34" i="3" s="1"/>
  <c r="J58" i="3"/>
  <c r="K58" i="3" s="1"/>
  <c r="J32" i="3"/>
  <c r="K32" i="3" s="1"/>
  <c r="J82" i="3"/>
  <c r="K82" i="3" s="1"/>
  <c r="J12" i="3"/>
  <c r="J73" i="3"/>
  <c r="K73" i="3" s="1"/>
  <c r="J15" i="3"/>
  <c r="K15" i="3" s="1"/>
  <c r="J52" i="3"/>
  <c r="K52" i="3" s="1"/>
  <c r="J89" i="3"/>
  <c r="K89" i="3" s="1"/>
  <c r="J19" i="3"/>
  <c r="K19" i="3" s="1"/>
  <c r="J104" i="3"/>
  <c r="K104" i="3" s="1"/>
  <c r="J105" i="3"/>
  <c r="K105" i="3" s="1"/>
  <c r="J71" i="3"/>
  <c r="K71" i="3" s="1"/>
  <c r="J102" i="3"/>
  <c r="K102" i="3" s="1"/>
  <c r="J72" i="3"/>
  <c r="K72" i="3" s="1"/>
  <c r="J94" i="3"/>
  <c r="K94" i="3" s="1"/>
  <c r="J24" i="3"/>
  <c r="K24" i="3" s="1"/>
  <c r="J85" i="3"/>
  <c r="K85" i="3" s="1"/>
  <c r="J27" i="3"/>
  <c r="K27" i="3" s="1"/>
  <c r="J64" i="3"/>
  <c r="K64" i="3" s="1"/>
  <c r="J101" i="3"/>
  <c r="K101" i="3" s="1"/>
  <c r="J31" i="3"/>
  <c r="K31" i="3" s="1"/>
  <c r="J57" i="3"/>
  <c r="K57" i="3" s="1"/>
  <c r="J56" i="3"/>
  <c r="J111" i="3"/>
  <c r="K111" i="3" s="1"/>
  <c r="J33" i="3"/>
  <c r="K33" i="3" s="1"/>
  <c r="J98" i="3"/>
  <c r="K98" i="3" s="1"/>
  <c r="J49" i="3"/>
  <c r="K49" i="3" s="1"/>
  <c r="J106" i="3"/>
  <c r="K106" i="3" s="1"/>
  <c r="J36" i="3"/>
  <c r="K36" i="3" s="1"/>
  <c r="J97" i="3"/>
  <c r="K97" i="3" s="1"/>
  <c r="J39" i="3"/>
  <c r="K39" i="3" s="1"/>
  <c r="J76" i="3"/>
  <c r="J6" i="3"/>
  <c r="K6" i="3" s="1"/>
  <c r="J43" i="3"/>
  <c r="K43" i="3" s="1"/>
  <c r="J8" i="3"/>
  <c r="K8" i="3" s="1"/>
  <c r="J109" i="3"/>
  <c r="K109" i="3" s="1"/>
  <c r="J88" i="3"/>
  <c r="K88" i="3" s="1"/>
  <c r="J55" i="3"/>
  <c r="K55" i="3" s="1"/>
  <c r="J80" i="3"/>
  <c r="K80" i="3" s="1"/>
  <c r="J14" i="3"/>
  <c r="K14" i="3" s="1"/>
  <c r="J11" i="3"/>
  <c r="J48" i="3"/>
  <c r="K48" i="3" s="1"/>
  <c r="J51" i="3"/>
  <c r="K51" i="3" s="1"/>
  <c r="J18" i="3"/>
  <c r="K18" i="3" s="1"/>
  <c r="J13" i="3"/>
  <c r="J91" i="3"/>
  <c r="K91" i="3" s="1"/>
  <c r="J16" i="3"/>
  <c r="K16" i="3" s="1"/>
  <c r="J92" i="3"/>
  <c r="K92" i="3" s="1"/>
  <c r="J3" i="3"/>
  <c r="J23" i="3"/>
  <c r="K23" i="3" s="1"/>
  <c r="J60" i="3"/>
  <c r="K60" i="3" s="1"/>
  <c r="J26" i="3"/>
  <c r="K26" i="3" s="1"/>
  <c r="J63" i="3"/>
  <c r="K63" i="3" s="1"/>
  <c r="J100" i="3"/>
  <c r="K100" i="3" s="1"/>
  <c r="J30" i="3"/>
  <c r="K30" i="3" s="1"/>
  <c r="J67" i="3"/>
  <c r="K67" i="3" s="1"/>
  <c r="J9" i="3"/>
  <c r="K9" i="3" s="1"/>
  <c r="J74" i="3"/>
  <c r="K74" i="3" s="1"/>
  <c r="J78" i="3"/>
  <c r="J65" i="3"/>
  <c r="K65" i="3" s="1"/>
  <c r="J4" i="3"/>
  <c r="K4" i="3" s="1"/>
  <c r="J35" i="3"/>
  <c r="K35" i="3" s="1"/>
  <c r="J84" i="3"/>
  <c r="K84" i="3" s="1"/>
  <c r="J38" i="3"/>
  <c r="K38" i="3" s="1"/>
  <c r="J75" i="3"/>
  <c r="J5" i="3"/>
  <c r="K5" i="3" s="1"/>
  <c r="J42" i="3"/>
  <c r="K42" i="3" s="1"/>
  <c r="J79" i="3"/>
  <c r="K79" i="3" s="1"/>
  <c r="J81" i="3"/>
  <c r="K81" i="3" s="1"/>
  <c r="J93" i="3"/>
  <c r="K93" i="3" s="1"/>
  <c r="J90" i="3"/>
  <c r="K90" i="3" s="1"/>
  <c r="J28" i="3"/>
  <c r="K28" i="3" s="1"/>
  <c r="J10" i="3"/>
  <c r="J47" i="3"/>
  <c r="K47" i="3" s="1"/>
  <c r="J96" i="3"/>
  <c r="K96" i="3" s="1"/>
  <c r="J50" i="3"/>
  <c r="K50" i="3" s="1"/>
  <c r="J87" i="3"/>
  <c r="K87" i="3" s="1"/>
  <c r="J17" i="3"/>
  <c r="K17" i="3" s="1"/>
  <c r="J54" i="3"/>
  <c r="J68" i="3"/>
  <c r="K68" i="3" s="1"/>
  <c r="J20" i="3"/>
  <c r="K20" i="3" s="1"/>
  <c r="J37" i="3"/>
  <c r="K37" i="3" s="1"/>
  <c r="J22" i="3"/>
  <c r="K22" i="3" s="1"/>
  <c r="J59" i="3"/>
  <c r="K59" i="3" s="1"/>
  <c r="J108" i="3"/>
  <c r="K108" i="3" s="1"/>
  <c r="J62" i="3"/>
  <c r="K62" i="3" s="1"/>
  <c r="J99" i="3"/>
  <c r="K99" i="3" s="1"/>
  <c r="J29" i="3"/>
  <c r="K29" i="3" s="1"/>
  <c r="J66" i="3"/>
  <c r="K66" i="3" s="1"/>
  <c r="J69" i="3"/>
  <c r="K69" i="3" s="1"/>
  <c r="J21" i="3"/>
  <c r="K21" i="3" s="1"/>
  <c r="J41" i="3"/>
  <c r="K41" i="3" s="1"/>
  <c r="J86" i="3"/>
  <c r="K86" i="3" s="1"/>
  <c r="J95" i="3"/>
  <c r="K95" i="3" s="1"/>
  <c r="J44" i="3"/>
  <c r="K44" i="3" s="1"/>
  <c r="J46" i="3"/>
  <c r="K46" i="3" s="1"/>
  <c r="J83" i="3"/>
  <c r="K83" i="3" s="1"/>
  <c r="J25" i="3"/>
  <c r="K25" i="3" s="1"/>
  <c r="J53" i="3"/>
  <c r="K112" i="3" l="1"/>
  <c r="L2" i="3" s="1"/>
  <c r="L105" i="3" l="1"/>
  <c r="M105" i="3" s="1"/>
  <c r="L35" i="3"/>
  <c r="M35" i="3" s="1"/>
  <c r="L72" i="3"/>
  <c r="M72" i="3" s="1"/>
  <c r="L109" i="3"/>
  <c r="M109" i="3" s="1"/>
  <c r="L27" i="3"/>
  <c r="M27" i="3" s="1"/>
  <c r="L64" i="3"/>
  <c r="M64" i="3" s="1"/>
  <c r="L101" i="3"/>
  <c r="M101" i="3" s="1"/>
  <c r="L31" i="3"/>
  <c r="M31" i="3" s="1"/>
  <c r="L66" i="3"/>
  <c r="M66" i="3" s="1"/>
  <c r="L5" i="3"/>
  <c r="M5" i="3" s="1"/>
  <c r="L15" i="3"/>
  <c r="M15" i="3" s="1"/>
  <c r="L4" i="3"/>
  <c r="M4" i="3" s="1"/>
  <c r="L10" i="3"/>
  <c r="L47" i="3"/>
  <c r="M47" i="3" s="1"/>
  <c r="L84" i="3"/>
  <c r="M84" i="3" s="1"/>
  <c r="L14" i="3"/>
  <c r="M14" i="3" s="1"/>
  <c r="L39" i="3"/>
  <c r="M39" i="3" s="1"/>
  <c r="L76" i="3"/>
  <c r="L18" i="3"/>
  <c r="M18" i="3" s="1"/>
  <c r="L90" i="3"/>
  <c r="M90" i="3" s="1"/>
  <c r="L67" i="3"/>
  <c r="M67" i="3" s="1"/>
  <c r="L68" i="3"/>
  <c r="M68" i="3" s="1"/>
  <c r="L60" i="3"/>
  <c r="M60" i="3" s="1"/>
  <c r="L6" i="3"/>
  <c r="M6" i="3" s="1"/>
  <c r="L22" i="3"/>
  <c r="M22" i="3" s="1"/>
  <c r="L59" i="3"/>
  <c r="M59" i="3" s="1"/>
  <c r="L96" i="3"/>
  <c r="M96" i="3" s="1"/>
  <c r="L26" i="3"/>
  <c r="M26" i="3" s="1"/>
  <c r="L51" i="3"/>
  <c r="M51" i="3" s="1"/>
  <c r="L88" i="3"/>
  <c r="M88" i="3" s="1"/>
  <c r="L30" i="3"/>
  <c r="M30" i="3" s="1"/>
  <c r="L32" i="3"/>
  <c r="M32" i="3" s="1"/>
  <c r="L42" i="3"/>
  <c r="M42" i="3" s="1"/>
  <c r="L54" i="3"/>
  <c r="L78" i="3"/>
  <c r="L56" i="3"/>
  <c r="L93" i="3"/>
  <c r="M93" i="3" s="1"/>
  <c r="L97" i="3"/>
  <c r="M97" i="3" s="1"/>
  <c r="L7" i="3"/>
  <c r="M7" i="3" s="1"/>
  <c r="L34" i="3"/>
  <c r="M34" i="3" s="1"/>
  <c r="L71" i="3"/>
  <c r="M71" i="3" s="1"/>
  <c r="L108" i="3"/>
  <c r="M108" i="3" s="1"/>
  <c r="L38" i="3"/>
  <c r="M38" i="3" s="1"/>
  <c r="L63" i="3"/>
  <c r="L100" i="3"/>
  <c r="M100" i="3" s="1"/>
  <c r="L91" i="3"/>
  <c r="M91" i="3" s="1"/>
  <c r="L92" i="3"/>
  <c r="M92" i="3" s="1"/>
  <c r="L8" i="3"/>
  <c r="M8" i="3" s="1"/>
  <c r="L110" i="3"/>
  <c r="M110" i="3" s="1"/>
  <c r="L80" i="3"/>
  <c r="M80" i="3" s="1"/>
  <c r="L9" i="3"/>
  <c r="M9" i="3" s="1"/>
  <c r="L46" i="3"/>
  <c r="M46" i="3" s="1"/>
  <c r="L83" i="3"/>
  <c r="M83" i="3" s="1"/>
  <c r="L13" i="3"/>
  <c r="L50" i="3"/>
  <c r="M50" i="3" s="1"/>
  <c r="L75" i="3"/>
  <c r="L73" i="3"/>
  <c r="M73" i="3" s="1"/>
  <c r="L89" i="3"/>
  <c r="M89" i="3" s="1"/>
  <c r="L21" i="3"/>
  <c r="M21" i="3" s="1"/>
  <c r="L58" i="3"/>
  <c r="M58" i="3" s="1"/>
  <c r="L95" i="3"/>
  <c r="M95" i="3" s="1"/>
  <c r="L25" i="3"/>
  <c r="M25" i="3" s="1"/>
  <c r="L62" i="3"/>
  <c r="M62" i="3" s="1"/>
  <c r="L87" i="3"/>
  <c r="M87" i="3" s="1"/>
  <c r="L17" i="3"/>
  <c r="M17" i="3" s="1"/>
  <c r="L44" i="3"/>
  <c r="M44" i="3" s="1"/>
  <c r="L69" i="3"/>
  <c r="M69" i="3" s="1"/>
  <c r="L28" i="3"/>
  <c r="M28" i="3" s="1"/>
  <c r="L33" i="3"/>
  <c r="M33" i="3" s="1"/>
  <c r="L70" i="3"/>
  <c r="M70" i="3" s="1"/>
  <c r="L107" i="3"/>
  <c r="M107" i="3" s="1"/>
  <c r="L37" i="3"/>
  <c r="M37" i="3" s="1"/>
  <c r="L74" i="3"/>
  <c r="M74" i="3" s="1"/>
  <c r="L99" i="3"/>
  <c r="M99" i="3" s="1"/>
  <c r="L29" i="3"/>
  <c r="M29" i="3" s="1"/>
  <c r="L102" i="3"/>
  <c r="M102" i="3" s="1"/>
  <c r="L106" i="3"/>
  <c r="M106" i="3" s="1"/>
  <c r="L65" i="3"/>
  <c r="M65" i="3" s="1"/>
  <c r="L45" i="3"/>
  <c r="M45" i="3" s="1"/>
  <c r="L82" i="3"/>
  <c r="M82" i="3" s="1"/>
  <c r="L12" i="3"/>
  <c r="L49" i="3"/>
  <c r="M49" i="3" s="1"/>
  <c r="L86" i="3"/>
  <c r="M86" i="3" s="1"/>
  <c r="L111" i="3"/>
  <c r="M111" i="3" s="1"/>
  <c r="L41" i="3"/>
  <c r="M41" i="3" s="1"/>
  <c r="L55" i="3"/>
  <c r="L36" i="3"/>
  <c r="M36" i="3" s="1"/>
  <c r="L79" i="3"/>
  <c r="M79" i="3" s="1"/>
  <c r="L43" i="3"/>
  <c r="M43" i="3" s="1"/>
  <c r="L57" i="3"/>
  <c r="M57" i="3" s="1"/>
  <c r="L94" i="3"/>
  <c r="M94" i="3" s="1"/>
  <c r="L24" i="3"/>
  <c r="M24" i="3" s="1"/>
  <c r="L61" i="3"/>
  <c r="M61" i="3" s="1"/>
  <c r="L98" i="3"/>
  <c r="M98" i="3" s="1"/>
  <c r="L16" i="3"/>
  <c r="M16" i="3" s="1"/>
  <c r="L53" i="3"/>
  <c r="L19" i="3"/>
  <c r="M19" i="3" s="1"/>
  <c r="L103" i="3"/>
  <c r="M103" i="3" s="1"/>
  <c r="L52" i="3"/>
  <c r="M52" i="3" s="1"/>
  <c r="L81" i="3"/>
  <c r="M81" i="3" s="1"/>
  <c r="L11" i="3"/>
  <c r="L48" i="3"/>
  <c r="M48" i="3" s="1"/>
  <c r="L85" i="3"/>
  <c r="M85" i="3" s="1"/>
  <c r="L3" i="3"/>
  <c r="L40" i="3"/>
  <c r="M40" i="3" s="1"/>
  <c r="L77" i="3"/>
  <c r="L20" i="3"/>
  <c r="M20" i="3" s="1"/>
  <c r="L104" i="3"/>
  <c r="M104" i="3" s="1"/>
  <c r="L23" i="3"/>
  <c r="M23" i="3" s="1"/>
  <c r="O49" i="3" l="1"/>
  <c r="O37" i="3"/>
  <c r="O8" i="3"/>
  <c r="O6" i="3"/>
  <c r="O4" i="3"/>
  <c r="O68" i="3"/>
  <c r="O104" i="3"/>
  <c r="O111" i="3"/>
  <c r="O58" i="3"/>
  <c r="O20" i="3"/>
  <c r="O16" i="3"/>
  <c r="O86" i="3"/>
  <c r="O107" i="3"/>
  <c r="O21" i="3"/>
  <c r="O92" i="3"/>
  <c r="O60" i="3"/>
  <c r="O15" i="3"/>
  <c r="O89" i="3"/>
  <c r="O33" i="3"/>
  <c r="O66" i="3"/>
  <c r="O85" i="3"/>
  <c r="O50" i="3"/>
  <c r="O48" i="3"/>
  <c r="O43" i="3"/>
  <c r="O83" i="3"/>
  <c r="O71" i="3"/>
  <c r="O51" i="3"/>
  <c r="O39" i="3"/>
  <c r="O27" i="3"/>
  <c r="O91" i="3"/>
  <c r="O61" i="3"/>
  <c r="O100" i="3"/>
  <c r="O24" i="3"/>
  <c r="O31" i="3"/>
  <c r="O38" i="3"/>
  <c r="O57" i="3"/>
  <c r="O88" i="3"/>
  <c r="O17" i="3"/>
  <c r="O81" i="3"/>
  <c r="O79" i="3"/>
  <c r="O102" i="3"/>
  <c r="O87" i="3"/>
  <c r="O46" i="3"/>
  <c r="O34" i="3"/>
  <c r="O26" i="3"/>
  <c r="O14" i="3"/>
  <c r="O109" i="3"/>
  <c r="O5" i="3"/>
  <c r="O67" i="3"/>
  <c r="O32" i="3"/>
  <c r="O45" i="3"/>
  <c r="O18" i="3"/>
  <c r="O65" i="3"/>
  <c r="O64" i="3"/>
  <c r="O52" i="3"/>
  <c r="O36" i="3"/>
  <c r="O29" i="3"/>
  <c r="O62" i="3"/>
  <c r="O9" i="3"/>
  <c r="O7" i="3"/>
  <c r="O96" i="3"/>
  <c r="O84" i="3"/>
  <c r="O72" i="3"/>
  <c r="O98" i="3"/>
  <c r="O40" i="3"/>
  <c r="O42" i="3"/>
  <c r="O82" i="3"/>
  <c r="O90" i="3"/>
  <c r="O69" i="3"/>
  <c r="O101" i="3"/>
  <c r="O44" i="3"/>
  <c r="O106" i="3"/>
  <c r="O103" i="3"/>
  <c r="O99" i="3"/>
  <c r="O25" i="3"/>
  <c r="O80" i="3"/>
  <c r="O97" i="3"/>
  <c r="O59" i="3"/>
  <c r="O47" i="3"/>
  <c r="O35" i="3"/>
  <c r="O70" i="3"/>
  <c r="O73" i="3"/>
  <c r="O28" i="3"/>
  <c r="O94" i="3"/>
  <c r="O30" i="3"/>
  <c r="O108" i="3"/>
  <c r="O23" i="3"/>
  <c r="O19" i="3"/>
  <c r="O41" i="3"/>
  <c r="O74" i="3"/>
  <c r="O95" i="3"/>
  <c r="O110" i="3"/>
  <c r="O93" i="3"/>
  <c r="O22" i="3"/>
  <c r="O105" i="3"/>
  <c r="M112" i="3"/>
  <c r="N2" i="3" s="1"/>
  <c r="N11" i="3" l="1"/>
  <c r="N23" i="3"/>
  <c r="N35" i="3"/>
  <c r="N47" i="3"/>
  <c r="N59" i="3"/>
  <c r="N71" i="3"/>
  <c r="N83" i="3"/>
  <c r="N95" i="3"/>
  <c r="N107" i="3"/>
  <c r="N25" i="3"/>
  <c r="N61" i="3"/>
  <c r="N97" i="3"/>
  <c r="N31" i="3"/>
  <c r="N91" i="3"/>
  <c r="N56" i="3"/>
  <c r="N12" i="3"/>
  <c r="N24" i="3"/>
  <c r="N36" i="3"/>
  <c r="N48" i="3"/>
  <c r="N60" i="3"/>
  <c r="N72" i="3"/>
  <c r="N84" i="3"/>
  <c r="N96" i="3"/>
  <c r="N108" i="3"/>
  <c r="N37" i="3"/>
  <c r="N85" i="3"/>
  <c r="N55" i="3"/>
  <c r="N70" i="3"/>
  <c r="N13" i="3"/>
  <c r="N49" i="3"/>
  <c r="N73" i="3"/>
  <c r="N109" i="3"/>
  <c r="N43" i="3"/>
  <c r="N46" i="3"/>
  <c r="N14" i="3"/>
  <c r="N26" i="3"/>
  <c r="N38" i="3"/>
  <c r="N50" i="3"/>
  <c r="N62" i="3"/>
  <c r="N74" i="3"/>
  <c r="N86" i="3"/>
  <c r="N98" i="3"/>
  <c r="N110" i="3"/>
  <c r="N17" i="3"/>
  <c r="N65" i="3"/>
  <c r="N67" i="3"/>
  <c r="N68" i="3"/>
  <c r="N58" i="3"/>
  <c r="N3" i="3"/>
  <c r="N15" i="3"/>
  <c r="N27" i="3"/>
  <c r="N39" i="3"/>
  <c r="N51" i="3"/>
  <c r="N63" i="3"/>
  <c r="N75" i="3"/>
  <c r="N87" i="3"/>
  <c r="N99" i="3"/>
  <c r="N111" i="3"/>
  <c r="N5" i="3"/>
  <c r="N29" i="3"/>
  <c r="N77" i="3"/>
  <c r="N101" i="3"/>
  <c r="N19" i="3"/>
  <c r="N103" i="3"/>
  <c r="N32" i="3"/>
  <c r="N94" i="3"/>
  <c r="N4" i="3"/>
  <c r="N16" i="3"/>
  <c r="N28" i="3"/>
  <c r="N40" i="3"/>
  <c r="N52" i="3"/>
  <c r="N64" i="3"/>
  <c r="N76" i="3"/>
  <c r="N88" i="3"/>
  <c r="N100" i="3"/>
  <c r="N53" i="3"/>
  <c r="N89" i="3"/>
  <c r="N7" i="3"/>
  <c r="N20" i="3"/>
  <c r="N92" i="3"/>
  <c r="N34" i="3"/>
  <c r="N41" i="3"/>
  <c r="N44" i="3"/>
  <c r="N104" i="3"/>
  <c r="N22" i="3"/>
  <c r="N6" i="3"/>
  <c r="N18" i="3"/>
  <c r="N30" i="3"/>
  <c r="N42" i="3"/>
  <c r="N54" i="3"/>
  <c r="N66" i="3"/>
  <c r="N78" i="3"/>
  <c r="N90" i="3"/>
  <c r="N102" i="3"/>
  <c r="N79" i="3"/>
  <c r="N8" i="3"/>
  <c r="N80" i="3"/>
  <c r="N10" i="3"/>
  <c r="N106" i="3"/>
  <c r="N9" i="3"/>
  <c r="N21" i="3"/>
  <c r="N33" i="3"/>
  <c r="N45" i="3"/>
  <c r="N57" i="3"/>
  <c r="N69" i="3"/>
  <c r="N81" i="3"/>
  <c r="N93" i="3"/>
  <c r="N105" i="3"/>
  <c r="N82" i="3"/>
  <c r="O112" i="3"/>
  <c r="E112" i="1"/>
  <c r="P112" i="3" l="1"/>
  <c r="AA112" i="2"/>
  <c r="AB2" i="2" s="1"/>
  <c r="AC2" i="2"/>
  <c r="AC112" i="2" s="1"/>
  <c r="AD2" i="2" s="1"/>
  <c r="AE2" i="2" l="1"/>
  <c r="AE112" i="2" s="1"/>
  <c r="AF2" i="2" s="1"/>
  <c r="AG2" i="2" l="1"/>
  <c r="AG112" i="2" s="1"/>
  <c r="AH2" i="2" s="1"/>
  <c r="AI2" i="2" l="1"/>
  <c r="AK2" i="2"/>
  <c r="AI112" i="2"/>
  <c r="AJ2" i="2" s="1"/>
  <c r="AM2" i="2" l="1"/>
  <c r="AK112" i="2"/>
  <c r="AL2" i="2" s="1"/>
  <c r="AO2" i="2" l="1"/>
  <c r="AM112" i="2"/>
  <c r="AN2" i="2" s="1"/>
  <c r="AO112" i="2" l="1"/>
  <c r="AR2" i="2"/>
  <c r="AP2" i="2"/>
  <c r="AP112" i="2" s="1"/>
  <c r="AR112" i="2" l="1"/>
  <c r="D2" i="1"/>
  <c r="D112" i="1" s="1"/>
</calcChain>
</file>

<file path=xl/sharedStrings.xml><?xml version="1.0" encoding="utf-8"?>
<sst xmlns="http://schemas.openxmlformats.org/spreadsheetml/2006/main" count="1507" uniqueCount="165">
  <si>
    <t>Facility Name</t>
  </si>
  <si>
    <t>Facility ID (ORISPL)</t>
  </si>
  <si>
    <t>Unit ID</t>
  </si>
  <si>
    <t>Three Highest Non-Zero Annual Heat Input Average (MMBtu)</t>
  </si>
  <si>
    <t>Sum of Three Highest Annual Heat Input Averages (MMBtu)</t>
  </si>
  <si>
    <t>Unit's Percentage Share of Sum of Three Highest Annual Heat Input Averages</t>
  </si>
  <si>
    <t>First Reapportionment of Allocations Adjustments (tons)</t>
  </si>
  <si>
    <t>Second Reapportionment of Allocations Adjustments (tons)</t>
  </si>
  <si>
    <t>Third Reapportionment of Allocations Adjustments (tons)</t>
  </si>
  <si>
    <t>Fourth Reapportionment of Allocations Adjustments (tons)</t>
  </si>
  <si>
    <t>Fifth Reapportionment of Allocations Adjustments (tons)</t>
  </si>
  <si>
    <t>Sixth Reapportionment of Allocations Adjustments (tons)</t>
  </si>
  <si>
    <t>Seventh Reapportionment of Allocations Adjustments (tons)</t>
  </si>
  <si>
    <t>Eighth Reapportionment of Allocations Adjustments (tons)</t>
  </si>
  <si>
    <t>Ninth Reapportionment of Allocations Adjustments (tons)</t>
  </si>
  <si>
    <t>Tenth Reapportionment of Allocations Adjustments (tons)</t>
  </si>
  <si>
    <t>Eleventh Reapportionment of Allocations Adjustments (tons)</t>
  </si>
  <si>
    <t>Twelfth Reapportionment of Allocations Adjustments (tons)</t>
  </si>
  <si>
    <t>Thirteenth Reapportionment of Allocations Adjustments (tons)</t>
  </si>
  <si>
    <t>Fourteenth Reapportionment of Allocations Adjustments (tons)</t>
  </si>
  <si>
    <t>Fifthteenth Reapportionment of Allocations Adjustments (tons)</t>
  </si>
  <si>
    <t>A B Brown Generating Station</t>
  </si>
  <si>
    <t>Alcoa Allowance Management Inc</t>
  </si>
  <si>
    <t>Anderson</t>
  </si>
  <si>
    <t>Bailly Generating Station</t>
  </si>
  <si>
    <t>Broadway Avenue Generating Station</t>
  </si>
  <si>
    <t>Cayuga</t>
  </si>
  <si>
    <t>Clifty Creek</t>
  </si>
  <si>
    <t>Edwardsport Generating Station</t>
  </si>
  <si>
    <t>F B Culley Generating Station</t>
  </si>
  <si>
    <t>Georgetown Substation</t>
  </si>
  <si>
    <t>Gibson</t>
  </si>
  <si>
    <t>Henry County Generating Station</t>
  </si>
  <si>
    <t>Hoosier Energy Lawrence Co Station</t>
  </si>
  <si>
    <t>IPL Eagle Valley Generating Station</t>
  </si>
  <si>
    <t>IPL Harding Street Station (EW Stout)</t>
  </si>
  <si>
    <t>IPL Petersburg Generating Station</t>
  </si>
  <si>
    <t>Lawrenceburg Energy Facility</t>
  </si>
  <si>
    <t>Merom</t>
  </si>
  <si>
    <t>Michigan City Generating Station</t>
  </si>
  <si>
    <t>Montpelier Electric Gen Station</t>
  </si>
  <si>
    <t>Noblesville</t>
  </si>
  <si>
    <t>R Gallagher</t>
  </si>
  <si>
    <t>R M Schahfer Generating Station</t>
  </si>
  <si>
    <t>Richmond (IN)</t>
  </si>
  <si>
    <t>Rockport</t>
  </si>
  <si>
    <t>St. Joseph Energy Center LLC</t>
  </si>
  <si>
    <t>Sugar Creek Generating Station</t>
  </si>
  <si>
    <t>Vermillion Generating Station</t>
  </si>
  <si>
    <t>Wabash River Gen Station</t>
  </si>
  <si>
    <t>Wheatland Generating Facility LLC</t>
  </si>
  <si>
    <t>Whitewater Valley</t>
  </si>
  <si>
    <t>Whiting Clean Energy, Inc.</t>
  </si>
  <si>
    <t>Worthington Generation</t>
  </si>
  <si>
    <t>Totals</t>
  </si>
  <si>
    <t>ACT1</t>
  </si>
  <si>
    <t>ACT2</t>
  </si>
  <si>
    <t>ACT3</t>
  </si>
  <si>
    <t>CTG1</t>
  </si>
  <si>
    <t>CTG2</t>
  </si>
  <si>
    <t>GT1</t>
  </si>
  <si>
    <t>GT2</t>
  </si>
  <si>
    <t>GT3</t>
  </si>
  <si>
    <t>GT4</t>
  </si>
  <si>
    <t>GT5</t>
  </si>
  <si>
    <t>GT6</t>
  </si>
  <si>
    <t>1SG1</t>
  </si>
  <si>
    <t>2SG1</t>
  </si>
  <si>
    <t>G1CT1</t>
  </si>
  <si>
    <t>G1CT2</t>
  </si>
  <si>
    <t>G2CT1</t>
  </si>
  <si>
    <t>G2CT2</t>
  </si>
  <si>
    <t>G3CT1</t>
  </si>
  <si>
    <t>G3CT2</t>
  </si>
  <si>
    <t>G4CT1</t>
  </si>
  <si>
    <t>G4CT2</t>
  </si>
  <si>
    <t>CT3</t>
  </si>
  <si>
    <t>CT4</t>
  </si>
  <si>
    <t>CT5</t>
  </si>
  <si>
    <t>16A</t>
  </si>
  <si>
    <t>16B</t>
  </si>
  <si>
    <t>RCT1</t>
  </si>
  <si>
    <t>RCT2</t>
  </si>
  <si>
    <t>MB1</t>
  </si>
  <si>
    <t>MB2</t>
  </si>
  <si>
    <t>CTG01A</t>
  </si>
  <si>
    <t>CTG01B</t>
  </si>
  <si>
    <t>CT11</t>
  </si>
  <si>
    <t>CT12</t>
  </si>
  <si>
    <t>EU-01</t>
  </si>
  <si>
    <t>EU-02</t>
  </si>
  <si>
    <t>EU-03</t>
  </si>
  <si>
    <t>EU-04</t>
  </si>
  <si>
    <t>CT1</t>
  </si>
  <si>
    <t>CT2</t>
  </si>
  <si>
    <t>Total Annual Allocations</t>
  </si>
  <si>
    <t>2017           Heat Input (MMBtu)</t>
  </si>
  <si>
    <t>2018            Heat Input (MMBtu)</t>
  </si>
  <si>
    <t>2019            Heat Input (MMBtu)</t>
  </si>
  <si>
    <t>2020            Heat Input (MMBtu)</t>
  </si>
  <si>
    <t>2021            Heat Input (MMBtu)</t>
  </si>
  <si>
    <t>2022            Heat Input (MMBtu)</t>
  </si>
  <si>
    <t>2017 SO2 Emissions (tons)</t>
  </si>
  <si>
    <t>2018 SO2 Emissions (tons)</t>
  </si>
  <si>
    <t>2019 SO2 Emissions (tons)</t>
  </si>
  <si>
    <t>2020 SO2 Emissions (tons)</t>
  </si>
  <si>
    <t>Maximum Historic Baseline Emissions (tons)</t>
  </si>
  <si>
    <t>2021 SO2 Emissions (tons)</t>
  </si>
  <si>
    <t>2022 SO2 Emissions (tons)</t>
  </si>
  <si>
    <t>2017 NOx Emissions (tons)</t>
  </si>
  <si>
    <t>2018 NOx Emissions (tons)</t>
  </si>
  <si>
    <t>2019 NOx Emissions (tons)</t>
  </si>
  <si>
    <t>2020 NOx Emissions (tons)</t>
  </si>
  <si>
    <t>2021 NOx Emissions (tons)</t>
  </si>
  <si>
    <t>2022 NOx Emissions (tons)</t>
  </si>
  <si>
    <t>Note:  Consent decree caps are the same for 2027 and 2028.</t>
  </si>
  <si>
    <t>Retirement in 2021</t>
  </si>
  <si>
    <t>Retirement in 2022</t>
  </si>
  <si>
    <t>Retirement in 2019</t>
  </si>
  <si>
    <t>Retirement in 2020</t>
  </si>
  <si>
    <t>Sum of Initial Allocations Adjustments (tons) /  Remaining Budget Allowances</t>
  </si>
  <si>
    <t>Sum of Allocations Adjustments for First Reapportionment (tons) /  Remaining Budget Allowances</t>
  </si>
  <si>
    <t>Sum of Allocations Adjustments for Second Reapportionment (tons) /  Remaining Budget Allowances</t>
  </si>
  <si>
    <t>Sum of Allocations Adjustments for Third Reapportionment (tons) /  Remaining Budget Allowances</t>
  </si>
  <si>
    <t>Sum of Allocations Adjustments for Fourth Reapportionment (tons) /  Remaining Budget Allowances</t>
  </si>
  <si>
    <t>Sum of Allocations Adjustments for Fifth Reapportionment (tons) /  Remaining Budget Allowances</t>
  </si>
  <si>
    <t>Sum of Allocations Adjustments for Sixth Reapportionment (tons) /  Remaining Budget Allowances</t>
  </si>
  <si>
    <t>Sum of Allocations Adjustments for Seventh Reapportionment (tons) /  Remaining Budget Allowances</t>
  </si>
  <si>
    <t>Allocation Adjustments (lesser of initial allocations based on heat input, CD cap, max baseline emissions, or retirement) (tons)</t>
  </si>
  <si>
    <t>Sum of Allocations Adjustments for Eighth Reapportionment (tons) /  Remaining Budget Allowances</t>
  </si>
  <si>
    <t>Sum of Allocations Adjustments for Ninth Reapportionment (tons) /  Remaining Budget Allowances</t>
  </si>
  <si>
    <t>Sum of Allocations Adjustments for Tenth Reapportionment (tons) /  Remaining Budget Allowances</t>
  </si>
  <si>
    <t>Sum of Allocations Adjustments for Eleventh Reapportionment (tons) /  Remaining Budget Allowances</t>
  </si>
  <si>
    <t>Sum of Allocations Adjustments for Twelfth Reapportionment (tons) /  Remaining Budget Allowances</t>
  </si>
  <si>
    <t>Sum of Allocations Adjustments for Thirteenth Reapportionment (tons) /  Remaining Budget Allowances</t>
  </si>
  <si>
    <t>Sum of Allocations Adjustments for Fourteenth Reapportionment (tons) /  Remaining Budget Allowances</t>
  </si>
  <si>
    <t>Sum of Allocations Adjustments for Fifthteenth Reapportionment (tons) /  Remaining Budget Allowances</t>
  </si>
  <si>
    <t>These caps were not used in the allocation calculations due to the retirement of units 14 &amp; 15 and a plant wide limit of 12,000 tons.</t>
  </si>
  <si>
    <t>Note:</t>
  </si>
  <si>
    <t xml:space="preserve">NOx Consent Decree Cap was met.  </t>
  </si>
  <si>
    <t>Remaining Allowances after Final Allocations (tons)</t>
  </si>
  <si>
    <t xml:space="preserve">Note: </t>
  </si>
  <si>
    <t xml:space="preserve">SO2 Consent Decree Cap was met.  </t>
  </si>
  <si>
    <t>These caps were not used in the allocation calculations due to a plant wide limit of 4,800 tons.</t>
  </si>
  <si>
    <t>Retirement in 2023</t>
  </si>
  <si>
    <t>Retirement in 2024</t>
  </si>
  <si>
    <t>2023            Heat Input (MMBtu)</t>
  </si>
  <si>
    <t>2023 SO2 Emissions (tons)</t>
  </si>
  <si>
    <t>2023 NOx Emissions (tons)</t>
  </si>
  <si>
    <t>2029-2030         Annual SO2        (tons)</t>
  </si>
  <si>
    <t>2029-2030        Annual NOx          (tons)</t>
  </si>
  <si>
    <t>SO2 2029-30 Annual State Budget for Existing Units (tons)</t>
  </si>
  <si>
    <t>NOx 2029-30 Annual State Budget for Existing Units (tons)</t>
  </si>
  <si>
    <t>Initial NOx 2029-30 Annual Allocations (based on Heat Input) (tons)</t>
  </si>
  <si>
    <t>Initial SO2 2029-30 Annual Allocations (based on Heat Input) (tons)</t>
  </si>
  <si>
    <t>2024            Heat Input (MMBtu)</t>
  </si>
  <si>
    <t>2024 SO2 Emissions (tons)</t>
  </si>
  <si>
    <t>2024 NOx Emissions (tons)</t>
  </si>
  <si>
    <t>Final Transport Rule Unit Level SO2 2029-30 Annual Allocations (whole tons)</t>
  </si>
  <si>
    <t>Rounded Annual Allocations (whole tons)</t>
  </si>
  <si>
    <t>Gave Allowance (closest to -0.5 tons)</t>
  </si>
  <si>
    <t>Deducted Allowance (all rounded up &amp; closest to -0.01 tons)</t>
  </si>
  <si>
    <t>Rounding Overage (tons)</t>
  </si>
  <si>
    <t>2029-30 Annual NOx Consent Decree Cap (if applicable)     (tons)</t>
  </si>
  <si>
    <t>2029-30 Annual SO2 Consent Decree Cap (if applicable)    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</si>
</sst>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12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1" xfId="0" applyNumberFormat="1" applyBorder="1"/>
    <xf numFmtId="164" fontId="8" fillId="0" borderId="1" xfId="0" applyNumberFormat="1" applyFont="1" applyBorder="1"/>
    <xf numFmtId="164" fontId="0" fillId="0" borderId="6" xfId="0" applyNumberFormat="1" applyBorder="1"/>
    <xf numFmtId="16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 wrapText="1"/>
    </xf>
    <xf numFmtId="164" fontId="9" fillId="0" borderId="1" xfId="1" applyNumberFormat="1" applyFont="1" applyFill="1" applyBorder="1" applyAlignment="1">
      <alignment horizontal="right"/>
    </xf>
    <xf numFmtId="49" fontId="5" fillId="0" borderId="1" xfId="3" applyNumberFormat="1" applyFont="1" applyBorder="1" applyAlignment="1">
      <alignment horizontal="right"/>
    </xf>
    <xf numFmtId="0" fontId="0" fillId="0" borderId="5" xfId="0" applyBorder="1" applyAlignment="1">
      <alignment horizontal="right" wrapText="1"/>
    </xf>
    <xf numFmtId="164" fontId="0" fillId="0" borderId="5" xfId="0" applyNumberFormat="1" applyBorder="1"/>
    <xf numFmtId="164" fontId="8" fillId="0" borderId="5" xfId="0" applyNumberFormat="1" applyFont="1" applyBorder="1"/>
    <xf numFmtId="164" fontId="0" fillId="0" borderId="8" xfId="0" applyNumberFormat="1" applyBorder="1"/>
    <xf numFmtId="0" fontId="0" fillId="0" borderId="6" xfId="0" applyBorder="1" applyAlignment="1">
      <alignment wrapText="1"/>
    </xf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43" fontId="9" fillId="0" borderId="0" xfId="1" applyFont="1" applyFill="1" applyBorder="1" applyAlignment="1">
      <alignment horizontal="right"/>
    </xf>
    <xf numFmtId="166" fontId="0" fillId="0" borderId="0" xfId="0" applyNumberFormat="1"/>
    <xf numFmtId="4" fontId="0" fillId="0" borderId="1" xfId="0" applyNumberFormat="1" applyBorder="1"/>
    <xf numFmtId="0" fontId="0" fillId="0" borderId="2" xfId="0" applyBorder="1" applyAlignment="1">
      <alignment wrapText="1"/>
    </xf>
    <xf numFmtId="4" fontId="0" fillId="0" borderId="0" xfId="0" applyNumberFormat="1"/>
    <xf numFmtId="164" fontId="7" fillId="0" borderId="1" xfId="1" applyNumberFormat="1" applyFont="1" applyFill="1" applyBorder="1"/>
    <xf numFmtId="164" fontId="2" fillId="0" borderId="4" xfId="1" applyNumberFormat="1" applyFill="1" applyBorder="1" applyAlignment="1">
      <alignment horizontal="right"/>
    </xf>
    <xf numFmtId="164" fontId="0" fillId="0" borderId="1" xfId="0" applyNumberFormat="1" applyBorder="1" applyAlignment="1">
      <alignment wrapText="1"/>
    </xf>
    <xf numFmtId="1" fontId="5" fillId="0" borderId="1" xfId="3" applyNumberFormat="1" applyFont="1" applyBorder="1"/>
    <xf numFmtId="164" fontId="2" fillId="0" borderId="4" xfId="1" applyNumberFormat="1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3" fontId="0" fillId="0" borderId="0" xfId="0" applyNumberFormat="1"/>
    <xf numFmtId="3" fontId="2" fillId="0" borderId="0" xfId="1" applyNumberFormat="1" applyFill="1"/>
    <xf numFmtId="3" fontId="2" fillId="0" borderId="0" xfId="1" applyNumberForma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2" fillId="0" borderId="0" xfId="1" applyNumberFormat="1" applyFill="1"/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3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4" fontId="1" fillId="0" borderId="0" xfId="0" applyNumberFormat="1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/>
    <xf numFmtId="1" fontId="0" fillId="0" borderId="0" xfId="0" applyNumberFormat="1"/>
    <xf numFmtId="164" fontId="5" fillId="0" borderId="1" xfId="2" applyNumberFormat="1" applyFont="1" applyBorder="1"/>
    <xf numFmtId="164" fontId="0" fillId="0" borderId="1" xfId="0" applyNumberFormat="1" applyBorder="1" applyAlignment="1">
      <alignment horizontal="right" vertical="center"/>
    </xf>
    <xf numFmtId="3" fontId="0" fillId="0" borderId="1" xfId="0" applyNumberFormat="1" applyBorder="1"/>
    <xf numFmtId="3" fontId="1" fillId="0" borderId="1" xfId="0" applyNumberFormat="1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left" wrapText="1"/>
    </xf>
    <xf numFmtId="0" fontId="1" fillId="2" borderId="0" xfId="0" applyFont="1" applyFill="1"/>
    <xf numFmtId="164" fontId="1" fillId="2" borderId="0" xfId="0" applyNumberFormat="1" applyFont="1" applyFill="1"/>
    <xf numFmtId="164" fontId="1" fillId="2" borderId="9" xfId="0" applyNumberFormat="1" applyFont="1" applyFill="1" applyBorder="1"/>
    <xf numFmtId="3" fontId="1" fillId="2" borderId="0" xfId="0" applyNumberFormat="1" applyFont="1" applyFill="1"/>
    <xf numFmtId="164" fontId="0" fillId="3" borderId="1" xfId="0" applyNumberFormat="1" applyFill="1" applyBorder="1"/>
    <xf numFmtId="0" fontId="0" fillId="0" borderId="0" xfId="0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1" fontId="0" fillId="0" borderId="1" xfId="0" applyNumberFormat="1" applyBorder="1" applyAlignment="1">
      <alignment horizontal="right" wrapText="1"/>
    </xf>
    <xf numFmtId="1" fontId="5" fillId="0" borderId="1" xfId="3" applyNumberFormat="1" applyFont="1" applyBorder="1" applyAlignment="1">
      <alignment horizontal="right"/>
    </xf>
    <xf numFmtId="1" fontId="0" fillId="0" borderId="1" xfId="0" applyNumberFormat="1" applyBorder="1"/>
    <xf numFmtId="1" fontId="0" fillId="0" borderId="1" xfId="0" applyNumberFormat="1" applyBorder="1" applyAlignment="1">
      <alignment horizontal="right"/>
    </xf>
    <xf numFmtId="164" fontId="5" fillId="0" borderId="1" xfId="3" applyNumberFormat="1" applyFont="1" applyBorder="1"/>
    <xf numFmtId="1" fontId="0" fillId="3" borderId="0" xfId="0" applyNumberFormat="1" applyFill="1"/>
    <xf numFmtId="164" fontId="0" fillId="3" borderId="0" xfId="0" applyNumberFormat="1" applyFill="1"/>
    <xf numFmtId="164" fontId="0" fillId="0" borderId="0" xfId="0" applyNumberFormat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left" wrapText="1"/>
    </xf>
    <xf numFmtId="1" fontId="1" fillId="2" borderId="0" xfId="0" applyNumberFormat="1" applyFont="1" applyFill="1"/>
    <xf numFmtId="9" fontId="1" fillId="2" borderId="0" xfId="0" applyNumberFormat="1" applyFont="1" applyFill="1"/>
    <xf numFmtId="3" fontId="0" fillId="0" borderId="1" xfId="0" applyNumberFormat="1" applyBorder="1" applyAlignment="1">
      <alignment wrapText="1"/>
    </xf>
    <xf numFmtId="3" fontId="5" fillId="0" borderId="1" xfId="3" applyNumberFormat="1" applyFont="1" applyBorder="1"/>
    <xf numFmtId="3" fontId="0" fillId="0" borderId="3" xfId="0" applyNumberFormat="1" applyBorder="1" applyAlignment="1">
      <alignment wrapText="1"/>
    </xf>
    <xf numFmtId="0" fontId="0" fillId="0" borderId="6" xfId="0" applyBorder="1" applyAlignment="1">
      <alignment horizontal="right" wrapText="1"/>
    </xf>
    <xf numFmtId="3" fontId="5" fillId="0" borderId="10" xfId="3" applyNumberFormat="1" applyFont="1" applyBorder="1"/>
    <xf numFmtId="3" fontId="5" fillId="0" borderId="14" xfId="3" applyNumberFormat="1" applyFont="1" applyBorder="1"/>
    <xf numFmtId="3" fontId="5" fillId="0" borderId="5" xfId="3" applyNumberFormat="1" applyFont="1" applyBorder="1"/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3" fontId="5" fillId="0" borderId="16" xfId="3" applyNumberFormat="1" applyFont="1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right" wrapText="1"/>
    </xf>
    <xf numFmtId="0" fontId="0" fillId="0" borderId="14" xfId="0" applyBorder="1" applyAlignment="1">
      <alignment wrapText="1"/>
    </xf>
    <xf numFmtId="3" fontId="5" fillId="0" borderId="17" xfId="3" applyNumberFormat="1" applyFont="1" applyBorder="1"/>
    <xf numFmtId="3" fontId="0" fillId="0" borderId="5" xfId="0" applyNumberFormat="1" applyBorder="1" applyAlignment="1">
      <alignment wrapText="1"/>
    </xf>
    <xf numFmtId="0" fontId="6" fillId="0" borderId="0" xfId="0" applyFont="1" applyAlignment="1">
      <alignment vertical="top"/>
    </xf>
    <xf numFmtId="1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 wrapText="1"/>
    </xf>
    <xf numFmtId="49" fontId="5" fillId="0" borderId="6" xfId="3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5" fillId="0" borderId="6" xfId="3" applyFont="1" applyBorder="1" applyAlignment="1">
      <alignment horizontal="right"/>
    </xf>
    <xf numFmtId="0" fontId="1" fillId="2" borderId="6" xfId="0" applyFont="1" applyFill="1" applyBorder="1" applyAlignment="1">
      <alignment horizontal="center" vertical="center" wrapText="1"/>
    </xf>
    <xf numFmtId="3" fontId="0" fillId="2" borderId="0" xfId="0" applyNumberFormat="1" applyFill="1"/>
    <xf numFmtId="0" fontId="1" fillId="2" borderId="3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 applyAlignment="1">
      <alignment horizontal="left"/>
    </xf>
    <xf numFmtId="0" fontId="6" fillId="0" borderId="7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 xr:uid="{0472188E-3AAD-4759-A7A5-DD6A594357DD}"/>
    <cellStyle name="Normal_HIUnitWithEmissionGovernorAndRateGovernor_006_006_95th_121610" xfId="2" xr:uid="{EF04C139-1161-4F2A-A2FB-4A9B9C898F6C}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849C-23FC-4241-A414-DD474E5EF726}">
  <dimension ref="A1:I120"/>
  <sheetViews>
    <sheetView topLeftCell="A37" workbookViewId="0">
      <selection activeCell="A57" sqref="A57:XFD60"/>
    </sheetView>
  </sheetViews>
  <sheetFormatPr defaultColWidth="9.140625" defaultRowHeight="15" x14ac:dyDescent="0.25"/>
  <cols>
    <col min="1" max="1" width="34.85546875" bestFit="1" customWidth="1"/>
    <col min="2" max="2" width="13.42578125" customWidth="1"/>
    <col min="3" max="3" width="13" customWidth="1"/>
    <col min="4" max="4" width="11.28515625" customWidth="1"/>
    <col min="5" max="5" width="11.42578125" customWidth="1"/>
  </cols>
  <sheetData>
    <row r="1" spans="1:9" ht="60" x14ac:dyDescent="0.25">
      <c r="A1" s="58" t="s">
        <v>0</v>
      </c>
      <c r="B1" s="58" t="s">
        <v>1</v>
      </c>
      <c r="C1" s="58" t="s">
        <v>2</v>
      </c>
      <c r="D1" s="60" t="s">
        <v>149</v>
      </c>
      <c r="E1" s="64" t="s">
        <v>150</v>
      </c>
      <c r="F1" s="71"/>
      <c r="G1" s="71"/>
      <c r="H1" s="71"/>
      <c r="I1" s="71"/>
    </row>
    <row r="2" spans="1:9" ht="15" customHeight="1" x14ac:dyDescent="0.25">
      <c r="A2" s="10" t="s">
        <v>21</v>
      </c>
      <c r="B2" s="10">
        <v>6137</v>
      </c>
      <c r="C2" s="10">
        <v>1</v>
      </c>
      <c r="D2" s="56">
        <f>'SO2 Annual Allocations'!AR2</f>
        <v>0</v>
      </c>
      <c r="E2" s="56">
        <f>'NOx Annual Allocations'!R2</f>
        <v>0</v>
      </c>
    </row>
    <row r="3" spans="1:9" ht="15" customHeight="1" x14ac:dyDescent="0.25">
      <c r="A3" s="10" t="s">
        <v>21</v>
      </c>
      <c r="B3" s="10">
        <v>6137</v>
      </c>
      <c r="C3" s="10">
        <v>2</v>
      </c>
      <c r="D3" s="56">
        <f>'SO2 Annual Allocations'!AR3</f>
        <v>0</v>
      </c>
      <c r="E3" s="56">
        <f>'NOx Annual Allocations'!R3</f>
        <v>0</v>
      </c>
    </row>
    <row r="4" spans="1:9" ht="15" customHeight="1" x14ac:dyDescent="0.25">
      <c r="A4" s="10" t="s">
        <v>21</v>
      </c>
      <c r="B4" s="10">
        <v>6137</v>
      </c>
      <c r="C4" s="10">
        <v>3</v>
      </c>
      <c r="D4" s="56">
        <f>'SO2 Annual Allocations'!AR4</f>
        <v>46</v>
      </c>
      <c r="E4" s="56">
        <f>'NOx Annual Allocations'!R4</f>
        <v>48</v>
      </c>
    </row>
    <row r="5" spans="1:9" ht="15" customHeight="1" x14ac:dyDescent="0.25">
      <c r="A5" s="10" t="s">
        <v>21</v>
      </c>
      <c r="B5" s="10">
        <v>6137</v>
      </c>
      <c r="C5" s="10">
        <v>4</v>
      </c>
      <c r="D5" s="56">
        <f>'SO2 Annual Allocations'!AR5</f>
        <v>61</v>
      </c>
      <c r="E5" s="56">
        <f>'NOx Annual Allocations'!R5</f>
        <v>29</v>
      </c>
    </row>
    <row r="6" spans="1:9" ht="15" customHeight="1" x14ac:dyDescent="0.25">
      <c r="A6" s="10" t="s">
        <v>22</v>
      </c>
      <c r="B6" s="10">
        <v>6705</v>
      </c>
      <c r="C6" s="10">
        <v>4</v>
      </c>
      <c r="D6" s="56">
        <f>'SO2 Annual Allocations'!AR6</f>
        <v>4649</v>
      </c>
      <c r="E6" s="56">
        <f>'NOx Annual Allocations'!R6</f>
        <v>3410</v>
      </c>
    </row>
    <row r="7" spans="1:9" ht="15" customHeight="1" x14ac:dyDescent="0.25">
      <c r="A7" s="10" t="s">
        <v>23</v>
      </c>
      <c r="B7" s="10">
        <v>7336</v>
      </c>
      <c r="C7" s="44" t="s">
        <v>55</v>
      </c>
      <c r="D7" s="56">
        <f>'SO2 Annual Allocations'!AR7</f>
        <v>28</v>
      </c>
      <c r="E7" s="56">
        <f>'NOx Annual Allocations'!R7</f>
        <v>30</v>
      </c>
    </row>
    <row r="8" spans="1:9" ht="15" customHeight="1" x14ac:dyDescent="0.25">
      <c r="A8" s="10" t="s">
        <v>23</v>
      </c>
      <c r="B8" s="10">
        <v>7336</v>
      </c>
      <c r="C8" s="44" t="s">
        <v>56</v>
      </c>
      <c r="D8" s="56">
        <f>'SO2 Annual Allocations'!AR8</f>
        <v>27</v>
      </c>
      <c r="E8" s="56">
        <f>'NOx Annual Allocations'!R8</f>
        <v>28</v>
      </c>
    </row>
    <row r="9" spans="1:9" ht="15" customHeight="1" x14ac:dyDescent="0.25">
      <c r="A9" s="10" t="s">
        <v>23</v>
      </c>
      <c r="B9" s="10">
        <v>7336</v>
      </c>
      <c r="C9" s="44" t="s">
        <v>57</v>
      </c>
      <c r="D9" s="56">
        <f>'SO2 Annual Allocations'!AR9</f>
        <v>95</v>
      </c>
      <c r="E9" s="56">
        <f>'NOx Annual Allocations'!R9</f>
        <v>57</v>
      </c>
    </row>
    <row r="10" spans="1:9" ht="15" customHeight="1" x14ac:dyDescent="0.25">
      <c r="A10" s="10" t="s">
        <v>24</v>
      </c>
      <c r="B10" s="10">
        <v>995</v>
      </c>
      <c r="C10" s="10">
        <v>10</v>
      </c>
      <c r="D10" s="56">
        <f>'SO2 Annual Allocations'!AR10</f>
        <v>0</v>
      </c>
      <c r="E10" s="56">
        <f>'NOx Annual Allocations'!R10</f>
        <v>0</v>
      </c>
    </row>
    <row r="11" spans="1:9" ht="15" customHeight="1" x14ac:dyDescent="0.25">
      <c r="A11" s="10" t="s">
        <v>24</v>
      </c>
      <c r="B11" s="10">
        <v>995</v>
      </c>
      <c r="C11" s="10">
        <v>7</v>
      </c>
      <c r="D11" s="56">
        <f>'SO2 Annual Allocations'!AR11</f>
        <v>0</v>
      </c>
      <c r="E11" s="56">
        <f>'NOx Annual Allocations'!R11</f>
        <v>0</v>
      </c>
    </row>
    <row r="12" spans="1:9" ht="15" customHeight="1" x14ac:dyDescent="0.25">
      <c r="A12" s="10" t="s">
        <v>24</v>
      </c>
      <c r="B12" s="10">
        <v>995</v>
      </c>
      <c r="C12" s="10">
        <v>8</v>
      </c>
      <c r="D12" s="56">
        <f>'SO2 Annual Allocations'!AR12</f>
        <v>0</v>
      </c>
      <c r="E12" s="56">
        <f>'NOx Annual Allocations'!R12</f>
        <v>0</v>
      </c>
    </row>
    <row r="13" spans="1:9" ht="15" customHeight="1" x14ac:dyDescent="0.25">
      <c r="A13" s="10" t="s">
        <v>25</v>
      </c>
      <c r="B13" s="10">
        <v>1011</v>
      </c>
      <c r="C13" s="10">
        <v>2</v>
      </c>
      <c r="D13" s="56">
        <f>'SO2 Annual Allocations'!AR13</f>
        <v>0</v>
      </c>
      <c r="E13" s="56">
        <f>'NOx Annual Allocations'!R13</f>
        <v>0</v>
      </c>
    </row>
    <row r="14" spans="1:9" ht="15" customHeight="1" x14ac:dyDescent="0.25">
      <c r="A14" s="10" t="s">
        <v>26</v>
      </c>
      <c r="B14" s="10">
        <v>1001</v>
      </c>
      <c r="C14" s="10">
        <v>1</v>
      </c>
      <c r="D14" s="56">
        <f>'SO2 Annual Allocations'!AR14</f>
        <v>5760</v>
      </c>
      <c r="E14" s="56">
        <f>'NOx Annual Allocations'!R14</f>
        <v>4608</v>
      </c>
    </row>
    <row r="15" spans="1:9" ht="15" customHeight="1" x14ac:dyDescent="0.25">
      <c r="A15" s="10" t="s">
        <v>26</v>
      </c>
      <c r="B15" s="10">
        <v>1001</v>
      </c>
      <c r="C15" s="10">
        <v>2</v>
      </c>
      <c r="D15" s="56">
        <f>'SO2 Annual Allocations'!AR15</f>
        <v>5449</v>
      </c>
      <c r="E15" s="56">
        <f>'NOx Annual Allocations'!R15</f>
        <v>4420</v>
      </c>
    </row>
    <row r="16" spans="1:9" ht="15" customHeight="1" x14ac:dyDescent="0.25">
      <c r="A16" s="10" t="s">
        <v>26</v>
      </c>
      <c r="B16" s="10">
        <v>1001</v>
      </c>
      <c r="C16" s="10">
        <v>4</v>
      </c>
      <c r="D16" s="56">
        <f>'SO2 Annual Allocations'!AR16</f>
        <v>33</v>
      </c>
      <c r="E16" s="56">
        <f>'NOx Annual Allocations'!R16</f>
        <v>21</v>
      </c>
    </row>
    <row r="17" spans="1:5" ht="15" customHeight="1" x14ac:dyDescent="0.25">
      <c r="A17" s="10" t="s">
        <v>27</v>
      </c>
      <c r="B17" s="10">
        <v>983</v>
      </c>
      <c r="C17" s="10">
        <v>1</v>
      </c>
      <c r="D17" s="56">
        <f>'SO2 Annual Allocations'!AR17</f>
        <v>2653</v>
      </c>
      <c r="E17" s="56">
        <f>'NOx Annual Allocations'!R17</f>
        <v>1514</v>
      </c>
    </row>
    <row r="18" spans="1:5" ht="15" customHeight="1" x14ac:dyDescent="0.25">
      <c r="A18" s="10" t="s">
        <v>27</v>
      </c>
      <c r="B18" s="10">
        <v>983</v>
      </c>
      <c r="C18" s="10">
        <v>2</v>
      </c>
      <c r="D18" s="56">
        <f>'SO2 Annual Allocations'!AR18</f>
        <v>2656</v>
      </c>
      <c r="E18" s="56">
        <f>'NOx Annual Allocations'!R18</f>
        <v>1719</v>
      </c>
    </row>
    <row r="19" spans="1:5" ht="15" customHeight="1" x14ac:dyDescent="0.25">
      <c r="A19" s="10" t="s">
        <v>27</v>
      </c>
      <c r="B19" s="10">
        <v>983</v>
      </c>
      <c r="C19" s="10">
        <v>3</v>
      </c>
      <c r="D19" s="56">
        <f>'SO2 Annual Allocations'!AR19</f>
        <v>2674</v>
      </c>
      <c r="E19" s="56">
        <f>'NOx Annual Allocations'!R19</f>
        <v>1631</v>
      </c>
    </row>
    <row r="20" spans="1:5" ht="15" customHeight="1" x14ac:dyDescent="0.25">
      <c r="A20" s="10" t="s">
        <v>27</v>
      </c>
      <c r="B20" s="10">
        <v>983</v>
      </c>
      <c r="C20" s="10">
        <v>4</v>
      </c>
      <c r="D20" s="56">
        <f>'SO2 Annual Allocations'!AR20</f>
        <v>2734</v>
      </c>
      <c r="E20" s="56">
        <f>'NOx Annual Allocations'!R20</f>
        <v>1864</v>
      </c>
    </row>
    <row r="21" spans="1:5" ht="15" customHeight="1" x14ac:dyDescent="0.25">
      <c r="A21" s="10" t="s">
        <v>27</v>
      </c>
      <c r="B21" s="10">
        <v>983</v>
      </c>
      <c r="C21" s="10">
        <v>5</v>
      </c>
      <c r="D21" s="56">
        <f>'SO2 Annual Allocations'!AR21</f>
        <v>2853</v>
      </c>
      <c r="E21" s="56">
        <f>'NOx Annual Allocations'!R21</f>
        <v>2022</v>
      </c>
    </row>
    <row r="22" spans="1:5" ht="15" customHeight="1" x14ac:dyDescent="0.25">
      <c r="A22" s="10" t="s">
        <v>27</v>
      </c>
      <c r="B22" s="10">
        <v>983</v>
      </c>
      <c r="C22" s="10">
        <v>6</v>
      </c>
      <c r="D22" s="56">
        <f>'SO2 Annual Allocations'!AR22</f>
        <v>1712</v>
      </c>
      <c r="E22" s="56">
        <f>'NOx Annual Allocations'!R22</f>
        <v>1150</v>
      </c>
    </row>
    <row r="23" spans="1:5" ht="15" customHeight="1" x14ac:dyDescent="0.25">
      <c r="A23" s="10" t="s">
        <v>28</v>
      </c>
      <c r="B23" s="10">
        <v>1004</v>
      </c>
      <c r="C23" s="13" t="s">
        <v>58</v>
      </c>
      <c r="D23" s="56">
        <f>'SO2 Annual Allocations'!AR23</f>
        <v>2239</v>
      </c>
      <c r="E23" s="56">
        <f>'NOx Annual Allocations'!R23</f>
        <v>1263</v>
      </c>
    </row>
    <row r="24" spans="1:5" ht="15" customHeight="1" x14ac:dyDescent="0.25">
      <c r="A24" s="10" t="s">
        <v>28</v>
      </c>
      <c r="B24" s="10">
        <v>1004</v>
      </c>
      <c r="C24" s="13" t="s">
        <v>59</v>
      </c>
      <c r="D24" s="56">
        <f>'SO2 Annual Allocations'!AR24</f>
        <v>2282</v>
      </c>
      <c r="E24" s="56">
        <f>'NOx Annual Allocations'!R24</f>
        <v>1278</v>
      </c>
    </row>
    <row r="25" spans="1:5" ht="15" customHeight="1" x14ac:dyDescent="0.25">
      <c r="A25" s="10" t="s">
        <v>29</v>
      </c>
      <c r="B25" s="10">
        <v>1012</v>
      </c>
      <c r="C25" s="10">
        <v>2</v>
      </c>
      <c r="D25" s="56">
        <f>'SO2 Annual Allocations'!AR25</f>
        <v>736</v>
      </c>
      <c r="E25" s="56">
        <f>'NOx Annual Allocations'!R25</f>
        <v>525</v>
      </c>
    </row>
    <row r="26" spans="1:5" ht="15" customHeight="1" x14ac:dyDescent="0.25">
      <c r="A26" s="10" t="s">
        <v>29</v>
      </c>
      <c r="B26" s="10">
        <v>1012</v>
      </c>
      <c r="C26" s="10">
        <v>3</v>
      </c>
      <c r="D26" s="56">
        <f>'SO2 Annual Allocations'!AR26</f>
        <v>4798</v>
      </c>
      <c r="E26" s="56">
        <f>'NOx Annual Allocations'!R26</f>
        <v>2524</v>
      </c>
    </row>
    <row r="27" spans="1:5" ht="15" customHeight="1" x14ac:dyDescent="0.25">
      <c r="A27" s="10" t="s">
        <v>30</v>
      </c>
      <c r="B27" s="10">
        <v>7759</v>
      </c>
      <c r="C27" s="44" t="s">
        <v>60</v>
      </c>
      <c r="D27" s="56">
        <f>'SO2 Annual Allocations'!AR27</f>
        <v>256</v>
      </c>
      <c r="E27" s="56">
        <f>'NOx Annual Allocations'!R27</f>
        <v>127</v>
      </c>
    </row>
    <row r="28" spans="1:5" ht="15" customHeight="1" x14ac:dyDescent="0.25">
      <c r="A28" s="10" t="s">
        <v>30</v>
      </c>
      <c r="B28" s="10">
        <v>7759</v>
      </c>
      <c r="C28" s="44" t="s">
        <v>61</v>
      </c>
      <c r="D28" s="56">
        <f>'SO2 Annual Allocations'!AR28</f>
        <v>144</v>
      </c>
      <c r="E28" s="56">
        <f>'NOx Annual Allocations'!R28</f>
        <v>75</v>
      </c>
    </row>
    <row r="29" spans="1:5" ht="15" customHeight="1" x14ac:dyDescent="0.25">
      <c r="A29" s="10" t="s">
        <v>30</v>
      </c>
      <c r="B29" s="10">
        <v>7759</v>
      </c>
      <c r="C29" s="44" t="s">
        <v>62</v>
      </c>
      <c r="D29" s="56">
        <f>'SO2 Annual Allocations'!AR29</f>
        <v>143</v>
      </c>
      <c r="E29" s="56">
        <f>'NOx Annual Allocations'!R29</f>
        <v>72</v>
      </c>
    </row>
    <row r="30" spans="1:5" ht="15" customHeight="1" x14ac:dyDescent="0.25">
      <c r="A30" s="10" t="s">
        <v>30</v>
      </c>
      <c r="B30" s="10">
        <v>7759</v>
      </c>
      <c r="C30" s="44" t="s">
        <v>63</v>
      </c>
      <c r="D30" s="56">
        <f>'SO2 Annual Allocations'!AR30</f>
        <v>292</v>
      </c>
      <c r="E30" s="56">
        <f>'NOx Annual Allocations'!R30</f>
        <v>155</v>
      </c>
    </row>
    <row r="31" spans="1:5" ht="15" customHeight="1" x14ac:dyDescent="0.25">
      <c r="A31" s="10" t="s">
        <v>31</v>
      </c>
      <c r="B31" s="10">
        <v>6113</v>
      </c>
      <c r="C31" s="10">
        <v>1</v>
      </c>
      <c r="D31" s="56">
        <f>'SO2 Annual Allocations'!AR31</f>
        <v>7071</v>
      </c>
      <c r="E31" s="56">
        <f>'NOx Annual Allocations'!R31</f>
        <v>4392</v>
      </c>
    </row>
    <row r="32" spans="1:5" ht="15" customHeight="1" x14ac:dyDescent="0.25">
      <c r="A32" s="10" t="s">
        <v>31</v>
      </c>
      <c r="B32" s="10">
        <v>6113</v>
      </c>
      <c r="C32" s="10">
        <v>2</v>
      </c>
      <c r="D32" s="56">
        <f>'SO2 Annual Allocations'!AR32</f>
        <v>6984</v>
      </c>
      <c r="E32" s="56">
        <f>'NOx Annual Allocations'!R32</f>
        <v>4693</v>
      </c>
    </row>
    <row r="33" spans="1:5" ht="15" customHeight="1" x14ac:dyDescent="0.25">
      <c r="A33" s="10" t="s">
        <v>31</v>
      </c>
      <c r="B33" s="10">
        <v>6113</v>
      </c>
      <c r="C33" s="10">
        <v>3</v>
      </c>
      <c r="D33" s="56">
        <f>'SO2 Annual Allocations'!AR33</f>
        <v>6627</v>
      </c>
      <c r="E33" s="56">
        <f>'NOx Annual Allocations'!R33</f>
        <v>3965</v>
      </c>
    </row>
    <row r="34" spans="1:5" ht="15" customHeight="1" x14ac:dyDescent="0.25">
      <c r="A34" s="10" t="s">
        <v>31</v>
      </c>
      <c r="B34" s="10">
        <v>6113</v>
      </c>
      <c r="C34" s="10">
        <v>4</v>
      </c>
      <c r="D34" s="56">
        <f>'SO2 Annual Allocations'!AR34</f>
        <v>8221</v>
      </c>
      <c r="E34" s="56">
        <f>'NOx Annual Allocations'!R34</f>
        <v>4074</v>
      </c>
    </row>
    <row r="35" spans="1:5" ht="15" customHeight="1" x14ac:dyDescent="0.25">
      <c r="A35" s="10" t="s">
        <v>31</v>
      </c>
      <c r="B35" s="10">
        <v>6113</v>
      </c>
      <c r="C35" s="10">
        <v>5</v>
      </c>
      <c r="D35" s="56">
        <f>'SO2 Annual Allocations'!AR35</f>
        <v>8899</v>
      </c>
      <c r="E35" s="56">
        <f>'NOx Annual Allocations'!R35</f>
        <v>4395</v>
      </c>
    </row>
    <row r="36" spans="1:5" ht="15" customHeight="1" x14ac:dyDescent="0.25">
      <c r="A36" s="10" t="s">
        <v>32</v>
      </c>
      <c r="B36" s="10">
        <v>7763</v>
      </c>
      <c r="C36" s="10">
        <v>1</v>
      </c>
      <c r="D36" s="56">
        <f>'SO2 Annual Allocations'!AR36</f>
        <v>155</v>
      </c>
      <c r="E36" s="56">
        <f>'NOx Annual Allocations'!R36</f>
        <v>112</v>
      </c>
    </row>
    <row r="37" spans="1:5" ht="15" customHeight="1" x14ac:dyDescent="0.25">
      <c r="A37" s="10" t="s">
        <v>32</v>
      </c>
      <c r="B37" s="10">
        <v>7763</v>
      </c>
      <c r="C37" s="10">
        <v>2</v>
      </c>
      <c r="D37" s="56">
        <f>'SO2 Annual Allocations'!AR37</f>
        <v>162</v>
      </c>
      <c r="E37" s="56">
        <f>'NOx Annual Allocations'!R37</f>
        <v>114</v>
      </c>
    </row>
    <row r="38" spans="1:5" ht="15" customHeight="1" x14ac:dyDescent="0.25">
      <c r="A38" s="10" t="s">
        <v>32</v>
      </c>
      <c r="B38" s="10">
        <v>7763</v>
      </c>
      <c r="C38" s="10">
        <v>3</v>
      </c>
      <c r="D38" s="56">
        <f>'SO2 Annual Allocations'!AR38</f>
        <v>162</v>
      </c>
      <c r="E38" s="56">
        <f>'NOx Annual Allocations'!R38</f>
        <v>114</v>
      </c>
    </row>
    <row r="39" spans="1:5" ht="15" customHeight="1" x14ac:dyDescent="0.25">
      <c r="A39" s="10" t="s">
        <v>33</v>
      </c>
      <c r="B39" s="10">
        <v>7948</v>
      </c>
      <c r="C39" s="10">
        <v>1</v>
      </c>
      <c r="D39" s="56">
        <f>'SO2 Annual Allocations'!AR39</f>
        <v>27</v>
      </c>
      <c r="E39" s="56">
        <f>'NOx Annual Allocations'!R39</f>
        <v>20</v>
      </c>
    </row>
    <row r="40" spans="1:5" ht="15" customHeight="1" x14ac:dyDescent="0.25">
      <c r="A40" s="10" t="s">
        <v>33</v>
      </c>
      <c r="B40" s="10">
        <v>7948</v>
      </c>
      <c r="C40" s="10">
        <v>2</v>
      </c>
      <c r="D40" s="56">
        <f>'SO2 Annual Allocations'!AR40</f>
        <v>33</v>
      </c>
      <c r="E40" s="56">
        <f>'NOx Annual Allocations'!R40</f>
        <v>23</v>
      </c>
    </row>
    <row r="41" spans="1:5" ht="15" customHeight="1" x14ac:dyDescent="0.25">
      <c r="A41" s="10" t="s">
        <v>33</v>
      </c>
      <c r="B41" s="10">
        <v>7948</v>
      </c>
      <c r="C41" s="10">
        <v>3</v>
      </c>
      <c r="D41" s="56">
        <f>'SO2 Annual Allocations'!AR41</f>
        <v>31</v>
      </c>
      <c r="E41" s="56">
        <f>'NOx Annual Allocations'!R41</f>
        <v>21</v>
      </c>
    </row>
    <row r="42" spans="1:5" ht="15" customHeight="1" x14ac:dyDescent="0.25">
      <c r="A42" s="10" t="s">
        <v>33</v>
      </c>
      <c r="B42" s="10">
        <v>7948</v>
      </c>
      <c r="C42" s="10">
        <v>4</v>
      </c>
      <c r="D42" s="56">
        <f>'SO2 Annual Allocations'!AR42</f>
        <v>33</v>
      </c>
      <c r="E42" s="56">
        <f>'NOx Annual Allocations'!R42</f>
        <v>23</v>
      </c>
    </row>
    <row r="43" spans="1:5" ht="15" customHeight="1" x14ac:dyDescent="0.25">
      <c r="A43" s="10" t="s">
        <v>33</v>
      </c>
      <c r="B43" s="10">
        <v>7948</v>
      </c>
      <c r="C43" s="10">
        <v>5</v>
      </c>
      <c r="D43" s="56">
        <f>'SO2 Annual Allocations'!AR43</f>
        <v>33</v>
      </c>
      <c r="E43" s="56">
        <f>'NOx Annual Allocations'!R43</f>
        <v>25</v>
      </c>
    </row>
    <row r="44" spans="1:5" ht="15" customHeight="1" x14ac:dyDescent="0.25">
      <c r="A44" s="10" t="s">
        <v>33</v>
      </c>
      <c r="B44" s="10">
        <v>7948</v>
      </c>
      <c r="C44" s="10">
        <v>6</v>
      </c>
      <c r="D44" s="56">
        <f>'SO2 Annual Allocations'!AR44</f>
        <v>37</v>
      </c>
      <c r="E44" s="56">
        <f>'NOx Annual Allocations'!R44</f>
        <v>29</v>
      </c>
    </row>
    <row r="45" spans="1:5" ht="15" customHeight="1" x14ac:dyDescent="0.25">
      <c r="A45" s="4" t="s">
        <v>34</v>
      </c>
      <c r="B45" s="4">
        <v>991</v>
      </c>
      <c r="C45" s="11" t="s">
        <v>60</v>
      </c>
      <c r="D45" s="56">
        <f>'SO2 Annual Allocations'!AR45</f>
        <v>2508</v>
      </c>
      <c r="E45" s="56">
        <f>'NOx Annual Allocations'!R45</f>
        <v>1005</v>
      </c>
    </row>
    <row r="46" spans="1:5" ht="15" customHeight="1" x14ac:dyDescent="0.25">
      <c r="A46" s="4" t="s">
        <v>34</v>
      </c>
      <c r="B46" s="4">
        <v>991</v>
      </c>
      <c r="C46" s="11" t="s">
        <v>61</v>
      </c>
      <c r="D46" s="56">
        <f>'SO2 Annual Allocations'!AR46</f>
        <v>2529</v>
      </c>
      <c r="E46" s="56">
        <f>'NOx Annual Allocations'!R46</f>
        <v>1011</v>
      </c>
    </row>
    <row r="47" spans="1:5" ht="15" customHeight="1" x14ac:dyDescent="0.25">
      <c r="A47" s="10" t="s">
        <v>35</v>
      </c>
      <c r="B47" s="10">
        <v>990</v>
      </c>
      <c r="C47" s="10">
        <v>50</v>
      </c>
      <c r="D47" s="56">
        <f>'SO2 Annual Allocations'!AR47</f>
        <v>692</v>
      </c>
      <c r="E47" s="56">
        <f>'NOx Annual Allocations'!R47</f>
        <v>391</v>
      </c>
    </row>
    <row r="48" spans="1:5" ht="15" customHeight="1" x14ac:dyDescent="0.25">
      <c r="A48" s="10" t="s">
        <v>35</v>
      </c>
      <c r="B48" s="10">
        <v>990</v>
      </c>
      <c r="C48" s="10">
        <v>60</v>
      </c>
      <c r="D48" s="56">
        <f>'SO2 Annual Allocations'!AR48</f>
        <v>599</v>
      </c>
      <c r="E48" s="56">
        <f>'NOx Annual Allocations'!R48</f>
        <v>342</v>
      </c>
    </row>
    <row r="49" spans="1:5" ht="15" customHeight="1" x14ac:dyDescent="0.25">
      <c r="A49" s="10" t="s">
        <v>35</v>
      </c>
      <c r="B49" s="10">
        <v>990</v>
      </c>
      <c r="C49" s="10">
        <v>70</v>
      </c>
      <c r="D49" s="56">
        <f>'SO2 Annual Allocations'!AR49</f>
        <v>2610</v>
      </c>
      <c r="E49" s="56">
        <f>'NOx Annual Allocations'!R49</f>
        <v>1650</v>
      </c>
    </row>
    <row r="50" spans="1:5" ht="15" customHeight="1" x14ac:dyDescent="0.25">
      <c r="A50" s="10" t="s">
        <v>35</v>
      </c>
      <c r="B50" s="10">
        <v>990</v>
      </c>
      <c r="C50" s="44" t="s">
        <v>63</v>
      </c>
      <c r="D50" s="56">
        <f>'SO2 Annual Allocations'!AR50</f>
        <v>206</v>
      </c>
      <c r="E50" s="56">
        <f>'NOx Annual Allocations'!R50</f>
        <v>222</v>
      </c>
    </row>
    <row r="51" spans="1:5" ht="15" customHeight="1" x14ac:dyDescent="0.25">
      <c r="A51" s="10" t="s">
        <v>35</v>
      </c>
      <c r="B51" s="10">
        <v>990</v>
      </c>
      <c r="C51" s="44" t="s">
        <v>64</v>
      </c>
      <c r="D51" s="56">
        <f>'SO2 Annual Allocations'!AR51</f>
        <v>173</v>
      </c>
      <c r="E51" s="56">
        <f>'NOx Annual Allocations'!R51</f>
        <v>170</v>
      </c>
    </row>
    <row r="52" spans="1:5" ht="15" customHeight="1" x14ac:dyDescent="0.25">
      <c r="A52" s="10" t="s">
        <v>35</v>
      </c>
      <c r="B52" s="10">
        <v>990</v>
      </c>
      <c r="C52" s="44" t="s">
        <v>65</v>
      </c>
      <c r="D52" s="56">
        <f>'SO2 Annual Allocations'!AR52</f>
        <v>289</v>
      </c>
      <c r="E52" s="56">
        <f>'NOx Annual Allocations'!R52</f>
        <v>147</v>
      </c>
    </row>
    <row r="53" spans="1:5" ht="15" customHeight="1" x14ac:dyDescent="0.25">
      <c r="A53" s="10" t="s">
        <v>36</v>
      </c>
      <c r="B53" s="10">
        <v>994</v>
      </c>
      <c r="C53" s="10">
        <v>1</v>
      </c>
      <c r="D53" s="56">
        <f>'SO2 Annual Allocations'!AR53</f>
        <v>0</v>
      </c>
      <c r="E53" s="56">
        <f>'NOx Annual Allocations'!R53</f>
        <v>0</v>
      </c>
    </row>
    <row r="54" spans="1:5" ht="15" customHeight="1" x14ac:dyDescent="0.25">
      <c r="A54" s="10" t="s">
        <v>36</v>
      </c>
      <c r="B54" s="10">
        <v>994</v>
      </c>
      <c r="C54" s="10">
        <v>2</v>
      </c>
      <c r="D54" s="56">
        <f>'SO2 Annual Allocations'!AR54</f>
        <v>0</v>
      </c>
      <c r="E54" s="56">
        <f>'NOx Annual Allocations'!R54</f>
        <v>0</v>
      </c>
    </row>
    <row r="55" spans="1:5" ht="15" customHeight="1" x14ac:dyDescent="0.25">
      <c r="A55" s="10" t="s">
        <v>36</v>
      </c>
      <c r="B55" s="10">
        <v>994</v>
      </c>
      <c r="C55" s="10">
        <v>3</v>
      </c>
      <c r="D55" s="56">
        <f>'SO2 Annual Allocations'!AR55</f>
        <v>5050</v>
      </c>
      <c r="E55" s="56">
        <f>'NOx Annual Allocations'!R55</f>
        <v>4250</v>
      </c>
    </row>
    <row r="56" spans="1:5" ht="15" customHeight="1" x14ac:dyDescent="0.25">
      <c r="A56" s="10" t="s">
        <v>36</v>
      </c>
      <c r="B56" s="10">
        <v>994</v>
      </c>
      <c r="C56" s="10">
        <v>4</v>
      </c>
      <c r="D56" s="56">
        <f>'SO2 Annual Allocations'!AR56</f>
        <v>5050</v>
      </c>
      <c r="E56" s="56">
        <f>'NOx Annual Allocations'!R56</f>
        <v>4250</v>
      </c>
    </row>
    <row r="57" spans="1:5" ht="15" customHeight="1" x14ac:dyDescent="0.25">
      <c r="A57" s="10" t="s">
        <v>37</v>
      </c>
      <c r="B57" s="10">
        <v>55502</v>
      </c>
      <c r="C57" s="10">
        <v>1</v>
      </c>
      <c r="D57" s="56">
        <f>'SO2 Annual Allocations'!AR57</f>
        <v>2326</v>
      </c>
      <c r="E57" s="56">
        <f>'NOx Annual Allocations'!R57</f>
        <v>979</v>
      </c>
    </row>
    <row r="58" spans="1:5" ht="15" customHeight="1" x14ac:dyDescent="0.25">
      <c r="A58" s="10" t="s">
        <v>37</v>
      </c>
      <c r="B58" s="10">
        <v>55502</v>
      </c>
      <c r="C58" s="10">
        <v>2</v>
      </c>
      <c r="D58" s="56">
        <f>'SO2 Annual Allocations'!AR58</f>
        <v>2338</v>
      </c>
      <c r="E58" s="56">
        <f>'NOx Annual Allocations'!R58</f>
        <v>959</v>
      </c>
    </row>
    <row r="59" spans="1:5" ht="15" customHeight="1" x14ac:dyDescent="0.25">
      <c r="A59" s="10" t="s">
        <v>37</v>
      </c>
      <c r="B59" s="10">
        <v>55502</v>
      </c>
      <c r="C59" s="10">
        <v>3</v>
      </c>
      <c r="D59" s="56">
        <f>'SO2 Annual Allocations'!AR59</f>
        <v>2296</v>
      </c>
      <c r="E59" s="56">
        <f>'NOx Annual Allocations'!R59</f>
        <v>943</v>
      </c>
    </row>
    <row r="60" spans="1:5" ht="15" customHeight="1" x14ac:dyDescent="0.25">
      <c r="A60" s="10" t="s">
        <v>37</v>
      </c>
      <c r="B60" s="10">
        <v>55502</v>
      </c>
      <c r="C60" s="10">
        <v>4</v>
      </c>
      <c r="D60" s="56">
        <f>'SO2 Annual Allocations'!AR60</f>
        <v>2271</v>
      </c>
      <c r="E60" s="56">
        <f>'NOx Annual Allocations'!R60</f>
        <v>929</v>
      </c>
    </row>
    <row r="61" spans="1:5" ht="15" customHeight="1" x14ac:dyDescent="0.25">
      <c r="A61" s="10" t="s">
        <v>38</v>
      </c>
      <c r="B61" s="10">
        <v>6213</v>
      </c>
      <c r="C61" s="44" t="s">
        <v>66</v>
      </c>
      <c r="D61" s="56">
        <f>'SO2 Annual Allocations'!AR61</f>
        <v>6713</v>
      </c>
      <c r="E61" s="56">
        <f>'NOx Annual Allocations'!R61</f>
        <v>2686</v>
      </c>
    </row>
    <row r="62" spans="1:5" ht="15" customHeight="1" x14ac:dyDescent="0.25">
      <c r="A62" s="10" t="s">
        <v>38</v>
      </c>
      <c r="B62" s="10">
        <v>6213</v>
      </c>
      <c r="C62" s="44" t="s">
        <v>67</v>
      </c>
      <c r="D62" s="56">
        <f>'SO2 Annual Allocations'!AR62</f>
        <v>6116</v>
      </c>
      <c r="E62" s="56">
        <f>'NOx Annual Allocations'!R62</f>
        <v>2486</v>
      </c>
    </row>
    <row r="63" spans="1:5" ht="15" customHeight="1" x14ac:dyDescent="0.25">
      <c r="A63" s="10" t="s">
        <v>39</v>
      </c>
      <c r="B63" s="10">
        <v>997</v>
      </c>
      <c r="C63" s="10">
        <v>12</v>
      </c>
      <c r="D63" s="56">
        <f>'SO2 Annual Allocations'!AR63</f>
        <v>3609</v>
      </c>
      <c r="E63" s="56">
        <f>'NOx Annual Allocations'!R63</f>
        <v>1977</v>
      </c>
    </row>
    <row r="64" spans="1:5" ht="15" customHeight="1" x14ac:dyDescent="0.25">
      <c r="A64" s="10" t="s">
        <v>40</v>
      </c>
      <c r="B64" s="10">
        <v>55229</v>
      </c>
      <c r="C64" s="44" t="s">
        <v>68</v>
      </c>
      <c r="D64" s="56">
        <f>'SO2 Annual Allocations'!AR64</f>
        <v>66</v>
      </c>
      <c r="E64" s="56">
        <f>'NOx Annual Allocations'!R64</f>
        <v>70</v>
      </c>
    </row>
    <row r="65" spans="1:5" ht="15" customHeight="1" x14ac:dyDescent="0.25">
      <c r="A65" s="10" t="s">
        <v>40</v>
      </c>
      <c r="B65" s="10">
        <v>55229</v>
      </c>
      <c r="C65" s="44" t="s">
        <v>69</v>
      </c>
      <c r="D65" s="56">
        <f>'SO2 Annual Allocations'!AR65</f>
        <v>54</v>
      </c>
      <c r="E65" s="56">
        <f>'NOx Annual Allocations'!R65</f>
        <v>57</v>
      </c>
    </row>
    <row r="66" spans="1:5" ht="15" customHeight="1" x14ac:dyDescent="0.25">
      <c r="A66" s="10" t="s">
        <v>40</v>
      </c>
      <c r="B66" s="10">
        <v>55229</v>
      </c>
      <c r="C66" s="44" t="s">
        <v>70</v>
      </c>
      <c r="D66" s="56">
        <f>'SO2 Annual Allocations'!AR66</f>
        <v>50</v>
      </c>
      <c r="E66" s="56">
        <f>'NOx Annual Allocations'!R66</f>
        <v>53</v>
      </c>
    </row>
    <row r="67" spans="1:5" ht="15" customHeight="1" x14ac:dyDescent="0.25">
      <c r="A67" s="10" t="s">
        <v>40</v>
      </c>
      <c r="B67" s="10">
        <v>55229</v>
      </c>
      <c r="C67" s="44" t="s">
        <v>71</v>
      </c>
      <c r="D67" s="56">
        <f>'SO2 Annual Allocations'!AR67</f>
        <v>60</v>
      </c>
      <c r="E67" s="56">
        <f>'NOx Annual Allocations'!R67</f>
        <v>64</v>
      </c>
    </row>
    <row r="68" spans="1:5" ht="15" customHeight="1" x14ac:dyDescent="0.25">
      <c r="A68" s="10" t="s">
        <v>40</v>
      </c>
      <c r="B68" s="10">
        <v>55229</v>
      </c>
      <c r="C68" s="44" t="s">
        <v>72</v>
      </c>
      <c r="D68" s="56">
        <f>'SO2 Annual Allocations'!AR68</f>
        <v>76</v>
      </c>
      <c r="E68" s="56">
        <f>'NOx Annual Allocations'!R68</f>
        <v>78</v>
      </c>
    </row>
    <row r="69" spans="1:5" ht="15" customHeight="1" x14ac:dyDescent="0.25">
      <c r="A69" s="10" t="s">
        <v>40</v>
      </c>
      <c r="B69" s="10">
        <v>55229</v>
      </c>
      <c r="C69" s="44" t="s">
        <v>73</v>
      </c>
      <c r="D69" s="56">
        <f>'SO2 Annual Allocations'!AR69</f>
        <v>76</v>
      </c>
      <c r="E69" s="56">
        <f>'NOx Annual Allocations'!R69</f>
        <v>74</v>
      </c>
    </row>
    <row r="70" spans="1:5" ht="15" customHeight="1" x14ac:dyDescent="0.25">
      <c r="A70" s="10" t="s">
        <v>40</v>
      </c>
      <c r="B70" s="10">
        <v>55229</v>
      </c>
      <c r="C70" s="44" t="s">
        <v>74</v>
      </c>
      <c r="D70" s="56">
        <f>'SO2 Annual Allocations'!AR70</f>
        <v>61</v>
      </c>
      <c r="E70" s="56">
        <f>'NOx Annual Allocations'!R70</f>
        <v>64</v>
      </c>
    </row>
    <row r="71" spans="1:5" ht="15" customHeight="1" x14ac:dyDescent="0.25">
      <c r="A71" s="10" t="s">
        <v>40</v>
      </c>
      <c r="B71" s="10">
        <v>55229</v>
      </c>
      <c r="C71" s="44" t="s">
        <v>75</v>
      </c>
      <c r="D71" s="56">
        <f>'SO2 Annual Allocations'!AR71</f>
        <v>63</v>
      </c>
      <c r="E71" s="56">
        <f>'NOx Annual Allocations'!R71</f>
        <v>64</v>
      </c>
    </row>
    <row r="72" spans="1:5" ht="15" customHeight="1" x14ac:dyDescent="0.25">
      <c r="A72" s="10" t="s">
        <v>41</v>
      </c>
      <c r="B72" s="10">
        <v>1007</v>
      </c>
      <c r="C72" s="44" t="s">
        <v>76</v>
      </c>
      <c r="D72" s="56">
        <f>'SO2 Annual Allocations'!AR72</f>
        <v>608</v>
      </c>
      <c r="E72" s="56">
        <f>'NOx Annual Allocations'!R72</f>
        <v>270</v>
      </c>
    </row>
    <row r="73" spans="1:5" ht="15" customHeight="1" x14ac:dyDescent="0.25">
      <c r="A73" s="10" t="s">
        <v>41</v>
      </c>
      <c r="B73" s="10">
        <v>1007</v>
      </c>
      <c r="C73" s="44" t="s">
        <v>77</v>
      </c>
      <c r="D73" s="56">
        <f>'SO2 Annual Allocations'!AR73</f>
        <v>657</v>
      </c>
      <c r="E73" s="56">
        <f>'NOx Annual Allocations'!R73</f>
        <v>313</v>
      </c>
    </row>
    <row r="74" spans="1:5" ht="15" customHeight="1" x14ac:dyDescent="0.25">
      <c r="A74" s="10" t="s">
        <v>41</v>
      </c>
      <c r="B74" s="10">
        <v>1007</v>
      </c>
      <c r="C74" s="44" t="s">
        <v>78</v>
      </c>
      <c r="D74" s="56">
        <f>'SO2 Annual Allocations'!AR74</f>
        <v>601</v>
      </c>
      <c r="E74" s="56">
        <f>'NOx Annual Allocations'!R74</f>
        <v>270</v>
      </c>
    </row>
    <row r="75" spans="1:5" ht="15" customHeight="1" x14ac:dyDescent="0.25">
      <c r="A75" s="10" t="s">
        <v>42</v>
      </c>
      <c r="B75" s="10">
        <v>1008</v>
      </c>
      <c r="C75" s="10">
        <v>2</v>
      </c>
      <c r="D75" s="56">
        <f>'SO2 Annual Allocations'!AR75</f>
        <v>0</v>
      </c>
      <c r="E75" s="56">
        <f>'NOx Annual Allocations'!R75</f>
        <v>0</v>
      </c>
    </row>
    <row r="76" spans="1:5" ht="15" customHeight="1" x14ac:dyDescent="0.25">
      <c r="A76" s="10" t="s">
        <v>42</v>
      </c>
      <c r="B76" s="10">
        <v>1008</v>
      </c>
      <c r="C76" s="10">
        <v>4</v>
      </c>
      <c r="D76" s="56">
        <f>'SO2 Annual Allocations'!AR76</f>
        <v>0</v>
      </c>
      <c r="E76" s="56">
        <f>'NOx Annual Allocations'!R76</f>
        <v>0</v>
      </c>
    </row>
    <row r="77" spans="1:5" ht="15" customHeight="1" x14ac:dyDescent="0.25">
      <c r="A77" s="10" t="s">
        <v>43</v>
      </c>
      <c r="B77" s="10">
        <v>6085</v>
      </c>
      <c r="C77" s="10">
        <v>14</v>
      </c>
      <c r="D77" s="56">
        <f>'SO2 Annual Allocations'!AR77</f>
        <v>0</v>
      </c>
      <c r="E77" s="56">
        <f>'NOx Annual Allocations'!R77</f>
        <v>0</v>
      </c>
    </row>
    <row r="78" spans="1:5" ht="15" customHeight="1" x14ac:dyDescent="0.25">
      <c r="A78" s="10" t="s">
        <v>43</v>
      </c>
      <c r="B78" s="10">
        <v>6085</v>
      </c>
      <c r="C78" s="10">
        <v>15</v>
      </c>
      <c r="D78" s="56">
        <f>'SO2 Annual Allocations'!AR78</f>
        <v>0</v>
      </c>
      <c r="E78" s="56">
        <f>'NOx Annual Allocations'!R78</f>
        <v>0</v>
      </c>
    </row>
    <row r="79" spans="1:5" ht="15" customHeight="1" x14ac:dyDescent="0.25">
      <c r="A79" s="10" t="s">
        <v>43</v>
      </c>
      <c r="B79" s="10">
        <v>6085</v>
      </c>
      <c r="C79" s="44" t="s">
        <v>79</v>
      </c>
      <c r="D79" s="56">
        <f>'SO2 Annual Allocations'!AR79</f>
        <v>36</v>
      </c>
      <c r="E79" s="56">
        <f>'NOx Annual Allocations'!R79</f>
        <v>38</v>
      </c>
    </row>
    <row r="80" spans="1:5" ht="15" customHeight="1" x14ac:dyDescent="0.25">
      <c r="A80" s="10" t="s">
        <v>43</v>
      </c>
      <c r="B80" s="10">
        <v>6085</v>
      </c>
      <c r="C80" s="44" t="s">
        <v>80</v>
      </c>
      <c r="D80" s="56">
        <f>'SO2 Annual Allocations'!AR80</f>
        <v>41</v>
      </c>
      <c r="E80" s="56">
        <f>'NOx Annual Allocations'!R80</f>
        <v>44</v>
      </c>
    </row>
    <row r="81" spans="1:5" ht="15" customHeight="1" x14ac:dyDescent="0.25">
      <c r="A81" s="10" t="s">
        <v>43</v>
      </c>
      <c r="B81" s="10">
        <v>6085</v>
      </c>
      <c r="C81" s="10">
        <v>17</v>
      </c>
      <c r="D81" s="56">
        <f>'SO2 Annual Allocations'!AR81</f>
        <v>3387</v>
      </c>
      <c r="E81" s="56">
        <f>'NOx Annual Allocations'!R81</f>
        <v>2963</v>
      </c>
    </row>
    <row r="82" spans="1:5" ht="15" customHeight="1" x14ac:dyDescent="0.25">
      <c r="A82" s="10" t="s">
        <v>43</v>
      </c>
      <c r="B82" s="10">
        <v>6085</v>
      </c>
      <c r="C82" s="10">
        <v>18</v>
      </c>
      <c r="D82" s="56">
        <f>'SO2 Annual Allocations'!AR82</f>
        <v>3821</v>
      </c>
      <c r="E82" s="56">
        <f>'NOx Annual Allocations'!R82</f>
        <v>3202</v>
      </c>
    </row>
    <row r="83" spans="1:5" ht="15" customHeight="1" x14ac:dyDescent="0.25">
      <c r="A83" s="10" t="s">
        <v>44</v>
      </c>
      <c r="B83" s="10">
        <v>7335</v>
      </c>
      <c r="C83" s="44" t="s">
        <v>81</v>
      </c>
      <c r="D83" s="56">
        <f>'SO2 Annual Allocations'!AR83</f>
        <v>31</v>
      </c>
      <c r="E83" s="56">
        <f>'NOx Annual Allocations'!R83</f>
        <v>33</v>
      </c>
    </row>
    <row r="84" spans="1:5" ht="15" customHeight="1" x14ac:dyDescent="0.25">
      <c r="A84" s="10" t="s">
        <v>44</v>
      </c>
      <c r="B84" s="10">
        <v>7335</v>
      </c>
      <c r="C84" s="44" t="s">
        <v>82</v>
      </c>
      <c r="D84" s="56">
        <f>'SO2 Annual Allocations'!AR84</f>
        <v>29</v>
      </c>
      <c r="E84" s="56">
        <f>'NOx Annual Allocations'!R84</f>
        <v>30</v>
      </c>
    </row>
    <row r="85" spans="1:5" ht="15" customHeight="1" x14ac:dyDescent="0.25">
      <c r="A85" s="10" t="s">
        <v>45</v>
      </c>
      <c r="B85" s="10">
        <v>6166</v>
      </c>
      <c r="C85" s="44" t="s">
        <v>83</v>
      </c>
      <c r="D85" s="56">
        <f>'SO2 Annual Allocations'!AR85</f>
        <v>5340</v>
      </c>
      <c r="E85" s="56">
        <f>'NOx Annual Allocations'!R85</f>
        <v>7363</v>
      </c>
    </row>
    <row r="86" spans="1:5" ht="15" customHeight="1" x14ac:dyDescent="0.25">
      <c r="A86" s="10" t="s">
        <v>45</v>
      </c>
      <c r="B86" s="10">
        <v>6166</v>
      </c>
      <c r="C86" s="44" t="s">
        <v>84</v>
      </c>
      <c r="D86" s="56">
        <f>'SO2 Annual Allocations'!AR86</f>
        <v>4660</v>
      </c>
      <c r="E86" s="56">
        <f>'NOx Annual Allocations'!R86</f>
        <v>8337</v>
      </c>
    </row>
    <row r="87" spans="1:5" ht="15" customHeight="1" x14ac:dyDescent="0.25">
      <c r="A87" s="10" t="s">
        <v>46</v>
      </c>
      <c r="B87" s="10">
        <v>57794</v>
      </c>
      <c r="C87" s="44" t="s">
        <v>85</v>
      </c>
      <c r="D87" s="56">
        <f>'SO2 Annual Allocations'!AR87</f>
        <v>2707</v>
      </c>
      <c r="E87" s="56">
        <f>'NOx Annual Allocations'!R87</f>
        <v>1083</v>
      </c>
    </row>
    <row r="88" spans="1:5" ht="15" customHeight="1" x14ac:dyDescent="0.25">
      <c r="A88" s="10" t="s">
        <v>46</v>
      </c>
      <c r="B88" s="10">
        <v>57794</v>
      </c>
      <c r="C88" s="44" t="s">
        <v>86</v>
      </c>
      <c r="D88" s="56">
        <f>'SO2 Annual Allocations'!AR88</f>
        <v>2626</v>
      </c>
      <c r="E88" s="56">
        <f>'NOx Annual Allocations'!R88</f>
        <v>1049</v>
      </c>
    </row>
    <row r="89" spans="1:5" ht="15" customHeight="1" x14ac:dyDescent="0.25">
      <c r="A89" s="10" t="s">
        <v>47</v>
      </c>
      <c r="B89" s="10">
        <v>55364</v>
      </c>
      <c r="C89" s="44" t="s">
        <v>87</v>
      </c>
      <c r="D89" s="56">
        <f>'SO2 Annual Allocations'!AR89</f>
        <v>1957</v>
      </c>
      <c r="E89" s="56">
        <f>'NOx Annual Allocations'!R89</f>
        <v>800</v>
      </c>
    </row>
    <row r="90" spans="1:5" ht="15" customHeight="1" x14ac:dyDescent="0.25">
      <c r="A90" s="10" t="s">
        <v>47</v>
      </c>
      <c r="B90" s="10">
        <v>55364</v>
      </c>
      <c r="C90" s="44" t="s">
        <v>88</v>
      </c>
      <c r="D90" s="56">
        <f>'SO2 Annual Allocations'!AR90</f>
        <v>1970</v>
      </c>
      <c r="E90" s="56">
        <f>'NOx Annual Allocations'!R90</f>
        <v>803</v>
      </c>
    </row>
    <row r="91" spans="1:5" ht="15" customHeight="1" x14ac:dyDescent="0.25">
      <c r="A91" s="10" t="s">
        <v>48</v>
      </c>
      <c r="B91" s="10">
        <v>55111</v>
      </c>
      <c r="C91" s="10">
        <v>1</v>
      </c>
      <c r="D91" s="56">
        <f>'SO2 Annual Allocations'!AR91</f>
        <v>141</v>
      </c>
      <c r="E91" s="56">
        <f>'NOx Annual Allocations'!R91</f>
        <v>71</v>
      </c>
    </row>
    <row r="92" spans="1:5" ht="15" customHeight="1" x14ac:dyDescent="0.25">
      <c r="A92" s="10" t="s">
        <v>48</v>
      </c>
      <c r="B92" s="10">
        <v>55111</v>
      </c>
      <c r="C92" s="10">
        <v>2</v>
      </c>
      <c r="D92" s="56">
        <f>'SO2 Annual Allocations'!AR92</f>
        <v>132</v>
      </c>
      <c r="E92" s="56">
        <f>'NOx Annual Allocations'!R92</f>
        <v>68</v>
      </c>
    </row>
    <row r="93" spans="1:5" ht="15" customHeight="1" x14ac:dyDescent="0.25">
      <c r="A93" s="10" t="s">
        <v>48</v>
      </c>
      <c r="B93" s="10">
        <v>55111</v>
      </c>
      <c r="C93" s="10">
        <v>3</v>
      </c>
      <c r="D93" s="56">
        <f>'SO2 Annual Allocations'!AR93</f>
        <v>126</v>
      </c>
      <c r="E93" s="56">
        <f>'NOx Annual Allocations'!R93</f>
        <v>60</v>
      </c>
    </row>
    <row r="94" spans="1:5" ht="15" customHeight="1" x14ac:dyDescent="0.25">
      <c r="A94" s="10" t="s">
        <v>48</v>
      </c>
      <c r="B94" s="10">
        <v>55111</v>
      </c>
      <c r="C94" s="10">
        <v>4</v>
      </c>
      <c r="D94" s="56">
        <f>'SO2 Annual Allocations'!AR94</f>
        <v>147</v>
      </c>
      <c r="E94" s="56">
        <f>'NOx Annual Allocations'!R94</f>
        <v>75</v>
      </c>
    </row>
    <row r="95" spans="1:5" ht="15" customHeight="1" x14ac:dyDescent="0.25">
      <c r="A95" s="10" t="s">
        <v>48</v>
      </c>
      <c r="B95" s="10">
        <v>55111</v>
      </c>
      <c r="C95" s="10">
        <v>5</v>
      </c>
      <c r="D95" s="56">
        <f>'SO2 Annual Allocations'!AR95</f>
        <v>136</v>
      </c>
      <c r="E95" s="56">
        <f>'NOx Annual Allocations'!R95</f>
        <v>71</v>
      </c>
    </row>
    <row r="96" spans="1:5" ht="15" customHeight="1" x14ac:dyDescent="0.25">
      <c r="A96" s="10" t="s">
        <v>48</v>
      </c>
      <c r="B96" s="10">
        <v>55111</v>
      </c>
      <c r="C96" s="10">
        <v>6</v>
      </c>
      <c r="D96" s="56">
        <f>'SO2 Annual Allocations'!AR96</f>
        <v>146</v>
      </c>
      <c r="E96" s="56">
        <f>'NOx Annual Allocations'!R96</f>
        <v>74</v>
      </c>
    </row>
    <row r="97" spans="1:5" ht="15" customHeight="1" x14ac:dyDescent="0.25">
      <c r="A97" s="10" t="s">
        <v>48</v>
      </c>
      <c r="B97" s="10">
        <v>55111</v>
      </c>
      <c r="C97" s="10">
        <v>7</v>
      </c>
      <c r="D97" s="56">
        <f>'SO2 Annual Allocations'!AR97</f>
        <v>140</v>
      </c>
      <c r="E97" s="56">
        <f>'NOx Annual Allocations'!R97</f>
        <v>72</v>
      </c>
    </row>
    <row r="98" spans="1:5" ht="15" customHeight="1" x14ac:dyDescent="0.25">
      <c r="A98" s="10" t="s">
        <v>48</v>
      </c>
      <c r="B98" s="10">
        <v>55111</v>
      </c>
      <c r="C98" s="10">
        <v>8</v>
      </c>
      <c r="D98" s="56">
        <f>'SO2 Annual Allocations'!AR98</f>
        <v>138</v>
      </c>
      <c r="E98" s="56">
        <f>'NOx Annual Allocations'!R98</f>
        <v>70</v>
      </c>
    </row>
    <row r="99" spans="1:5" ht="15" customHeight="1" x14ac:dyDescent="0.25">
      <c r="A99" s="10" t="s">
        <v>49</v>
      </c>
      <c r="B99" s="4">
        <v>57842</v>
      </c>
      <c r="C99" s="10">
        <v>1</v>
      </c>
      <c r="D99" s="56">
        <f>'SO2 Annual Allocations'!AR99</f>
        <v>529</v>
      </c>
      <c r="E99" s="56">
        <f>'NOx Annual Allocations'!R99</f>
        <v>321</v>
      </c>
    </row>
    <row r="100" spans="1:5" ht="15" customHeight="1" x14ac:dyDescent="0.25">
      <c r="A100" s="10" t="s">
        <v>50</v>
      </c>
      <c r="B100" s="10">
        <v>55224</v>
      </c>
      <c r="C100" s="44" t="s">
        <v>89</v>
      </c>
      <c r="D100" s="56">
        <f>'SO2 Annual Allocations'!AR100</f>
        <v>100</v>
      </c>
      <c r="E100" s="56">
        <f>'NOx Annual Allocations'!R100</f>
        <v>100</v>
      </c>
    </row>
    <row r="101" spans="1:5" ht="15" customHeight="1" x14ac:dyDescent="0.25">
      <c r="A101" s="10" t="s">
        <v>50</v>
      </c>
      <c r="B101" s="10">
        <v>55224</v>
      </c>
      <c r="C101" s="44" t="s">
        <v>90</v>
      </c>
      <c r="D101" s="56">
        <f>'SO2 Annual Allocations'!AR101</f>
        <v>97</v>
      </c>
      <c r="E101" s="56">
        <f>'NOx Annual Allocations'!R101</f>
        <v>91</v>
      </c>
    </row>
    <row r="102" spans="1:5" ht="15" customHeight="1" x14ac:dyDescent="0.25">
      <c r="A102" s="10" t="s">
        <v>50</v>
      </c>
      <c r="B102" s="10">
        <v>55224</v>
      </c>
      <c r="C102" s="44" t="s">
        <v>91</v>
      </c>
      <c r="D102" s="56">
        <f>'SO2 Annual Allocations'!AR102</f>
        <v>88</v>
      </c>
      <c r="E102" s="56">
        <f>'NOx Annual Allocations'!R102</f>
        <v>87</v>
      </c>
    </row>
    <row r="103" spans="1:5" ht="15" customHeight="1" x14ac:dyDescent="0.25">
      <c r="A103" s="10" t="s">
        <v>50</v>
      </c>
      <c r="B103" s="10">
        <v>55224</v>
      </c>
      <c r="C103" s="44" t="s">
        <v>92</v>
      </c>
      <c r="D103" s="56">
        <f>'SO2 Annual Allocations'!AR103</f>
        <v>75</v>
      </c>
      <c r="E103" s="56">
        <f>'NOx Annual Allocations'!R103</f>
        <v>67</v>
      </c>
    </row>
    <row r="104" spans="1:5" ht="15" customHeight="1" x14ac:dyDescent="0.25">
      <c r="A104" s="10" t="s">
        <v>51</v>
      </c>
      <c r="B104" s="10">
        <v>1040</v>
      </c>
      <c r="C104" s="10">
        <v>1</v>
      </c>
      <c r="D104" s="56">
        <f>'SO2 Annual Allocations'!AR104</f>
        <v>55</v>
      </c>
      <c r="E104" s="56">
        <f>'NOx Annual Allocations'!R104</f>
        <v>28</v>
      </c>
    </row>
    <row r="105" spans="1:5" ht="15" customHeight="1" x14ac:dyDescent="0.25">
      <c r="A105" s="10" t="s">
        <v>51</v>
      </c>
      <c r="B105" s="10">
        <v>1040</v>
      </c>
      <c r="C105" s="10">
        <v>2</v>
      </c>
      <c r="D105" s="56">
        <f>'SO2 Annual Allocations'!AR105</f>
        <v>126</v>
      </c>
      <c r="E105" s="56">
        <f>'NOx Annual Allocations'!R105</f>
        <v>65</v>
      </c>
    </row>
    <row r="106" spans="1:5" ht="15" customHeight="1" x14ac:dyDescent="0.25">
      <c r="A106" s="19" t="s">
        <v>52</v>
      </c>
      <c r="B106" s="19">
        <v>55259</v>
      </c>
      <c r="C106" s="20" t="s">
        <v>93</v>
      </c>
      <c r="D106" s="56">
        <f>'SO2 Annual Allocations'!AR106</f>
        <v>1925</v>
      </c>
      <c r="E106" s="56">
        <f>'NOx Annual Allocations'!R106</f>
        <v>781</v>
      </c>
    </row>
    <row r="107" spans="1:5" ht="15" customHeight="1" x14ac:dyDescent="0.25">
      <c r="A107" s="19" t="s">
        <v>52</v>
      </c>
      <c r="B107" s="19">
        <v>55259</v>
      </c>
      <c r="C107" s="20" t="s">
        <v>94</v>
      </c>
      <c r="D107" s="56">
        <f>'SO2 Annual Allocations'!AR107</f>
        <v>1953</v>
      </c>
      <c r="E107" s="56">
        <f>'NOx Annual Allocations'!R107</f>
        <v>793</v>
      </c>
    </row>
    <row r="108" spans="1:5" ht="15" customHeight="1" x14ac:dyDescent="0.25">
      <c r="A108" s="19" t="s">
        <v>53</v>
      </c>
      <c r="B108" s="10">
        <v>55148</v>
      </c>
      <c r="C108" s="10">
        <v>1</v>
      </c>
      <c r="D108" s="56">
        <f>'SO2 Annual Allocations'!AR108</f>
        <v>69</v>
      </c>
      <c r="E108" s="56">
        <f>'NOx Annual Allocations'!R108</f>
        <v>50</v>
      </c>
    </row>
    <row r="109" spans="1:5" ht="15" customHeight="1" x14ac:dyDescent="0.25">
      <c r="A109" s="10" t="s">
        <v>53</v>
      </c>
      <c r="B109" s="10">
        <v>55148</v>
      </c>
      <c r="C109" s="10">
        <v>2</v>
      </c>
      <c r="D109" s="56">
        <f>'SO2 Annual Allocations'!AR109</f>
        <v>62</v>
      </c>
      <c r="E109" s="56">
        <f>'NOx Annual Allocations'!R109</f>
        <v>45</v>
      </c>
    </row>
    <row r="110" spans="1:5" ht="15" customHeight="1" x14ac:dyDescent="0.25">
      <c r="A110" s="10" t="s">
        <v>53</v>
      </c>
      <c r="B110" s="10">
        <v>55148</v>
      </c>
      <c r="C110" s="10">
        <v>3</v>
      </c>
      <c r="D110" s="56">
        <f>'SO2 Annual Allocations'!AR110</f>
        <v>62</v>
      </c>
      <c r="E110" s="56">
        <f>'NOx Annual Allocations'!R110</f>
        <v>44</v>
      </c>
    </row>
    <row r="111" spans="1:5" ht="15" customHeight="1" x14ac:dyDescent="0.25">
      <c r="A111" s="10" t="s">
        <v>53</v>
      </c>
      <c r="B111" s="10">
        <v>55148</v>
      </c>
      <c r="C111" s="10">
        <v>4</v>
      </c>
      <c r="D111" s="56">
        <f>'SO2 Annual Allocations'!AR111</f>
        <v>62</v>
      </c>
      <c r="E111" s="56">
        <f>'NOx Annual Allocations'!R111</f>
        <v>46</v>
      </c>
    </row>
    <row r="112" spans="1:5" ht="15" customHeight="1" x14ac:dyDescent="0.25">
      <c r="A112" s="73"/>
      <c r="B112" s="115" t="s">
        <v>95</v>
      </c>
      <c r="C112" s="115"/>
      <c r="D112" s="110">
        <f>SUM(D2:D111)</f>
        <v>161456</v>
      </c>
      <c r="E112" s="110">
        <f>SUM(E2:E111)</f>
        <v>105168</v>
      </c>
    </row>
    <row r="113" spans="1:3" ht="15" customHeight="1" x14ac:dyDescent="0.25"/>
    <row r="114" spans="1:3" ht="15" customHeight="1" x14ac:dyDescent="0.25">
      <c r="A114" s="73"/>
      <c r="B114" s="47"/>
      <c r="C114" s="47"/>
    </row>
    <row r="117" spans="1:3" x14ac:dyDescent="0.25">
      <c r="A117" s="33"/>
    </row>
    <row r="118" spans="1:3" x14ac:dyDescent="0.25">
      <c r="A118" s="33"/>
    </row>
    <row r="119" spans="1:3" x14ac:dyDescent="0.25">
      <c r="A119" s="33"/>
    </row>
    <row r="120" spans="1:3" x14ac:dyDescent="0.25">
      <c r="A120" s="33"/>
    </row>
  </sheetData>
  <mergeCells count="1">
    <mergeCell ref="B112:C1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24AE-2103-402A-B45B-BE6C6929C707}">
  <dimension ref="A1:AR115"/>
  <sheetViews>
    <sheetView topLeftCell="A22" zoomScaleNormal="100" workbookViewId="0">
      <selection activeCell="A57" sqref="A57:XFD60"/>
    </sheetView>
  </sheetViews>
  <sheetFormatPr defaultColWidth="17.140625" defaultRowHeight="15" x14ac:dyDescent="0.25"/>
  <cols>
    <col min="1" max="1" width="33.85546875" bestFit="1" customWidth="1"/>
    <col min="4" max="4" width="17.140625" style="2"/>
    <col min="5" max="5" width="17.5703125" style="2" bestFit="1" customWidth="1"/>
    <col min="6" max="40" width="17.140625" style="2"/>
    <col min="41" max="41" width="17.140625" style="33"/>
    <col min="43" max="43" width="12.42578125" style="46" customWidth="1"/>
  </cols>
  <sheetData>
    <row r="1" spans="1:44" s="46" customFormat="1" ht="135" x14ac:dyDescent="0.25">
      <c r="A1" s="58" t="s">
        <v>0</v>
      </c>
      <c r="B1" s="58" t="s">
        <v>1</v>
      </c>
      <c r="C1" s="58" t="s">
        <v>2</v>
      </c>
      <c r="D1" s="59" t="s">
        <v>3</v>
      </c>
      <c r="E1" s="59" t="s">
        <v>4</v>
      </c>
      <c r="F1" s="60" t="s">
        <v>5</v>
      </c>
      <c r="G1" s="61" t="s">
        <v>151</v>
      </c>
      <c r="H1" s="61" t="s">
        <v>154</v>
      </c>
      <c r="I1" s="61" t="s">
        <v>128</v>
      </c>
      <c r="J1" s="62" t="s">
        <v>120</v>
      </c>
      <c r="K1" s="63" t="s">
        <v>6</v>
      </c>
      <c r="L1" s="60" t="s">
        <v>121</v>
      </c>
      <c r="M1" s="63" t="s">
        <v>7</v>
      </c>
      <c r="N1" s="60" t="s">
        <v>122</v>
      </c>
      <c r="O1" s="63" t="s">
        <v>8</v>
      </c>
      <c r="P1" s="60" t="s">
        <v>123</v>
      </c>
      <c r="Q1" s="63" t="s">
        <v>9</v>
      </c>
      <c r="R1" s="60" t="s">
        <v>124</v>
      </c>
      <c r="S1" s="63" t="s">
        <v>10</v>
      </c>
      <c r="T1" s="60" t="s">
        <v>125</v>
      </c>
      <c r="U1" s="63" t="s">
        <v>11</v>
      </c>
      <c r="V1" s="60" t="s">
        <v>126</v>
      </c>
      <c r="W1" s="63" t="s">
        <v>12</v>
      </c>
      <c r="X1" s="60" t="s">
        <v>127</v>
      </c>
      <c r="Y1" s="63" t="s">
        <v>13</v>
      </c>
      <c r="Z1" s="60" t="s">
        <v>129</v>
      </c>
      <c r="AA1" s="63" t="s">
        <v>14</v>
      </c>
      <c r="AB1" s="60" t="s">
        <v>130</v>
      </c>
      <c r="AC1" s="63" t="s">
        <v>15</v>
      </c>
      <c r="AD1" s="60" t="s">
        <v>131</v>
      </c>
      <c r="AE1" s="63" t="s">
        <v>16</v>
      </c>
      <c r="AF1" s="60" t="s">
        <v>132</v>
      </c>
      <c r="AG1" s="63" t="s">
        <v>17</v>
      </c>
      <c r="AH1" s="60" t="s">
        <v>133</v>
      </c>
      <c r="AI1" s="63" t="s">
        <v>18</v>
      </c>
      <c r="AJ1" s="60" t="s">
        <v>134</v>
      </c>
      <c r="AK1" s="63" t="s">
        <v>19</v>
      </c>
      <c r="AL1" s="60" t="s">
        <v>135</v>
      </c>
      <c r="AM1" s="63" t="s">
        <v>20</v>
      </c>
      <c r="AN1" s="60" t="s">
        <v>136</v>
      </c>
      <c r="AO1" s="64" t="s">
        <v>159</v>
      </c>
      <c r="AP1" s="60" t="s">
        <v>140</v>
      </c>
      <c r="AQ1" s="60" t="s">
        <v>160</v>
      </c>
      <c r="AR1" s="64" t="s">
        <v>158</v>
      </c>
    </row>
    <row r="2" spans="1:44" ht="15" customHeight="1" x14ac:dyDescent="0.25">
      <c r="A2" s="4" t="s">
        <v>21</v>
      </c>
      <c r="B2" s="4">
        <v>6137</v>
      </c>
      <c r="C2" s="4">
        <v>1</v>
      </c>
      <c r="D2" s="6">
        <f>(LARGE('Annual Heat Inputs'!D2:K2,1)+LARGE('Annual Heat Inputs'!D2:K2,2)+LARGE('Annual Heat Inputs'!D2:K2,3))/3</f>
        <v>15776346.767666666</v>
      </c>
      <c r="E2" s="48">
        <f>D112</f>
        <v>1024257772.5449996</v>
      </c>
      <c r="F2" s="6">
        <f>D2/E2</f>
        <v>1.5402711300366091E-2</v>
      </c>
      <c r="G2" s="54">
        <v>161456</v>
      </c>
      <c r="H2" s="6">
        <f>PRODUCT(F2,G2)</f>
        <v>2486.8601557119077</v>
      </c>
      <c r="I2" s="52">
        <f>MIN(H2,'SO2 Annual Emissions'!L2,'SO2 Consent Decree Caps'!D2,'Retirement Adjustments'!D2:I2)</f>
        <v>0</v>
      </c>
      <c r="J2" s="2">
        <f>H112-I112</f>
        <v>112305.29201408484</v>
      </c>
      <c r="K2" s="52">
        <v>0</v>
      </c>
      <c r="L2" s="6">
        <f>H112-K112</f>
        <v>26588.496477661189</v>
      </c>
      <c r="M2" s="52">
        <f>K2</f>
        <v>0</v>
      </c>
      <c r="N2" s="6">
        <f>H112-M112</f>
        <v>7237.5731689559761</v>
      </c>
      <c r="O2" s="52">
        <f>M2</f>
        <v>0</v>
      </c>
      <c r="P2" s="6">
        <f>H112-O112</f>
        <v>1970.1176190990373</v>
      </c>
      <c r="Q2" s="52">
        <f>O2</f>
        <v>0</v>
      </c>
      <c r="R2" s="6">
        <f>H112-Q112</f>
        <v>536.27968139003497</v>
      </c>
      <c r="S2" s="52">
        <f>Q2</f>
        <v>0</v>
      </c>
      <c r="T2" s="6">
        <f>H112-S112</f>
        <v>145.97904911040678</v>
      </c>
      <c r="U2" s="52">
        <f>S2</f>
        <v>0</v>
      </c>
      <c r="V2" s="6">
        <f>H112-U112</f>
        <v>39.736509732960258</v>
      </c>
      <c r="W2" s="52">
        <f>U2</f>
        <v>0</v>
      </c>
      <c r="X2" s="6">
        <f>H112-W112</f>
        <v>10.816553576558363</v>
      </c>
      <c r="Y2" s="52">
        <f>W2</f>
        <v>0</v>
      </c>
      <c r="Z2" s="6">
        <f>H112-Y112</f>
        <v>2.9443409113737289</v>
      </c>
      <c r="AA2" s="52">
        <f>Y2</f>
        <v>0</v>
      </c>
      <c r="AB2" s="6">
        <f>H112-AA112</f>
        <v>0.80147001906880178</v>
      </c>
      <c r="AC2" s="52">
        <f>AA2</f>
        <v>0</v>
      </c>
      <c r="AD2" s="6">
        <f>H112-AC112</f>
        <v>0.21816569854854606</v>
      </c>
      <c r="AE2" s="52">
        <f>AC2</f>
        <v>0</v>
      </c>
      <c r="AF2" s="6">
        <f>H112-AE112</f>
        <v>5.9386216336861253E-2</v>
      </c>
      <c r="AG2" s="52">
        <f>AE2</f>
        <v>0</v>
      </c>
      <c r="AH2" s="6">
        <f>H112-AG112</f>
        <v>1.6165339970029891E-2</v>
      </c>
      <c r="AI2" s="52">
        <f>AG2</f>
        <v>0</v>
      </c>
      <c r="AJ2" s="6">
        <f>H112-AI112</f>
        <v>4.4003177608828992E-3</v>
      </c>
      <c r="AK2" s="52">
        <f>AI2</f>
        <v>0</v>
      </c>
      <c r="AL2" s="6">
        <f>H112-AK112</f>
        <v>1.1977968970313668E-3</v>
      </c>
      <c r="AM2" s="52">
        <f>AK2</f>
        <v>0</v>
      </c>
      <c r="AN2" s="55">
        <f>H112-AM112</f>
        <v>3.2604867010377347E-4</v>
      </c>
      <c r="AO2" s="56">
        <f t="shared" ref="AO2:AO33" si="0">ROUND(AM2,0)</f>
        <v>0</v>
      </c>
      <c r="AP2" s="6">
        <f>AO2-AM2</f>
        <v>0</v>
      </c>
      <c r="AQ2" s="45"/>
      <c r="AR2" s="56">
        <f>AO2+AQ2</f>
        <v>0</v>
      </c>
    </row>
    <row r="3" spans="1:44" ht="15" customHeight="1" x14ac:dyDescent="0.25">
      <c r="A3" s="4" t="s">
        <v>21</v>
      </c>
      <c r="B3" s="4">
        <v>6137</v>
      </c>
      <c r="C3" s="4">
        <v>2</v>
      </c>
      <c r="D3" s="6">
        <f>(LARGE('Annual Heat Inputs'!D3:K3,1)+LARGE('Annual Heat Inputs'!D3:K3,2)+LARGE('Annual Heat Inputs'!D3:K3,3))/3</f>
        <v>16562122.878333332</v>
      </c>
      <c r="E3" s="48">
        <v>1024257772.5449996</v>
      </c>
      <c r="F3" s="6">
        <f t="shared" ref="F3:F66" si="1">D3/E3</f>
        <v>1.6169877663882403E-2</v>
      </c>
      <c r="G3" s="54">
        <v>161456</v>
      </c>
      <c r="H3" s="6">
        <f t="shared" ref="H3:H66" si="2">PRODUCT(F3,G3)</f>
        <v>2610.7237680997973</v>
      </c>
      <c r="I3" s="52">
        <f>MIN(H3,'SO2 Annual Emissions'!L3,'SO2 Consent Decree Caps'!D3,'Retirement Adjustments'!D3:I3)</f>
        <v>0</v>
      </c>
      <c r="J3" s="8">
        <v>112305.29201408484</v>
      </c>
      <c r="K3" s="52">
        <v>0</v>
      </c>
      <c r="L3" s="6">
        <v>26588.496477661189</v>
      </c>
      <c r="M3" s="52">
        <f>K3</f>
        <v>0</v>
      </c>
      <c r="N3" s="6">
        <v>7237.5731689559761</v>
      </c>
      <c r="O3" s="52">
        <f>M3</f>
        <v>0</v>
      </c>
      <c r="P3" s="6">
        <v>1970.1176190990373</v>
      </c>
      <c r="Q3" s="52">
        <f>O3</f>
        <v>0</v>
      </c>
      <c r="R3" s="6">
        <v>536.27968139003497</v>
      </c>
      <c r="S3" s="52">
        <f>Q3</f>
        <v>0</v>
      </c>
      <c r="T3" s="6">
        <v>145.97904911040678</v>
      </c>
      <c r="U3" s="52">
        <f>S3</f>
        <v>0</v>
      </c>
      <c r="V3" s="6">
        <v>39.736509732960258</v>
      </c>
      <c r="W3" s="52">
        <f>U3</f>
        <v>0</v>
      </c>
      <c r="X3" s="6">
        <v>10.816553576558363</v>
      </c>
      <c r="Y3" s="52">
        <f>W3</f>
        <v>0</v>
      </c>
      <c r="Z3" s="6">
        <v>2.9443409113737289</v>
      </c>
      <c r="AA3" s="52">
        <f>Y3</f>
        <v>0</v>
      </c>
      <c r="AB3" s="6">
        <v>0.80147001906880178</v>
      </c>
      <c r="AC3" s="52">
        <f>AA3</f>
        <v>0</v>
      </c>
      <c r="AD3" s="6">
        <v>0.21816569854854606</v>
      </c>
      <c r="AE3" s="52">
        <f>AC3</f>
        <v>0</v>
      </c>
      <c r="AF3" s="6">
        <v>5.9386216336861253E-2</v>
      </c>
      <c r="AG3" s="52">
        <f>AE3</f>
        <v>0</v>
      </c>
      <c r="AH3" s="6">
        <v>1.6165339970029891E-2</v>
      </c>
      <c r="AI3" s="52">
        <f>AG3</f>
        <v>0</v>
      </c>
      <c r="AJ3" s="6">
        <v>4.4003177608828992E-3</v>
      </c>
      <c r="AK3" s="52">
        <f>AI3</f>
        <v>0</v>
      </c>
      <c r="AL3" s="6">
        <v>1.1977968970313668E-3</v>
      </c>
      <c r="AM3" s="52">
        <f>AK3</f>
        <v>0</v>
      </c>
      <c r="AN3" s="6">
        <v>3.2604867010377347E-4</v>
      </c>
      <c r="AO3" s="56">
        <f t="shared" si="0"/>
        <v>0</v>
      </c>
      <c r="AP3" s="6">
        <f t="shared" ref="AP3:AP66" si="3">AO3-AM3</f>
        <v>0</v>
      </c>
      <c r="AQ3" s="45"/>
      <c r="AR3" s="56">
        <f t="shared" ref="AR3:AR66" si="4">AO3+AQ3</f>
        <v>0</v>
      </c>
    </row>
    <row r="4" spans="1:44" ht="15" customHeight="1" x14ac:dyDescent="0.25">
      <c r="A4" s="4" t="s">
        <v>21</v>
      </c>
      <c r="B4" s="4">
        <v>6137</v>
      </c>
      <c r="C4" s="4">
        <v>3</v>
      </c>
      <c r="D4" s="6">
        <f>(LARGE('Annual Heat Inputs'!D4:K4,1)+LARGE('Annual Heat Inputs'!D4:K4,2)+LARGE('Annual Heat Inputs'!D4:K4,3))/3</f>
        <v>309070.68</v>
      </c>
      <c r="E4" s="48">
        <v>1024257772.5449996</v>
      </c>
      <c r="F4" s="6">
        <f t="shared" si="1"/>
        <v>3.0175087588746742E-4</v>
      </c>
      <c r="G4" s="54">
        <v>161456</v>
      </c>
      <c r="H4" s="6">
        <f t="shared" si="2"/>
        <v>48.719489417286937</v>
      </c>
      <c r="I4" s="6">
        <f>MIN(H4,'SO2 Annual Emissions'!L4,'SO2 Consent Decree Caps'!D4,'Retirement Adjustments'!D4:I4)</f>
        <v>1.0589999999999999</v>
      </c>
      <c r="J4" s="8">
        <v>112305.29201408484</v>
      </c>
      <c r="K4" s="6">
        <f t="shared" ref="K4:K66" si="5">PRODUCT(F4,J4)+I4</f>
        <v>34.947220232047897</v>
      </c>
      <c r="L4" s="6">
        <v>26588.496477661189</v>
      </c>
      <c r="M4" s="6">
        <f t="shared" ref="M4:M66" si="6">PRODUCT(F4,L4)+K4</f>
        <v>42.970322332713003</v>
      </c>
      <c r="N4" s="6">
        <v>7237.5731689559761</v>
      </c>
      <c r="O4" s="6">
        <f t="shared" ref="O4:O66" si="7">PRODUCT(F4,N4)+M4</f>
        <v>45.154266375745102</v>
      </c>
      <c r="P4" s="6">
        <v>1970.1176190990373</v>
      </c>
      <c r="Q4" s="6">
        <f t="shared" ref="Q4:Q66" si="8">PRODUCT(F4,P4)+O4</f>
        <v>45.748751092909572</v>
      </c>
      <c r="R4" s="6">
        <v>536.27968139003497</v>
      </c>
      <c r="S4" s="6">
        <f t="shared" ref="S4:S66" si="9">PRODUCT(F4,R4)+Q4</f>
        <v>45.910573956489664</v>
      </c>
      <c r="T4" s="6">
        <v>145.97904911040678</v>
      </c>
      <c r="U4" s="6">
        <f t="shared" ref="U4:U66" si="10">PRODUCT(F4,T4)+S4</f>
        <v>45.95462326241995</v>
      </c>
      <c r="V4" s="6">
        <v>39.736509732960258</v>
      </c>
      <c r="W4" s="6">
        <f t="shared" ref="W4:W66" si="11">PRODUCT(F4,V4)+U4</f>
        <v>45.966613789036579</v>
      </c>
      <c r="X4" s="6">
        <v>10.816553576558363</v>
      </c>
      <c r="Y4" s="6">
        <f t="shared" ref="Y4:Y66" si="12">PRODUCT(F4,X4)+W4</f>
        <v>45.969877693552391</v>
      </c>
      <c r="Z4" s="6">
        <v>2.9443409113737289</v>
      </c>
      <c r="AA4" s="6">
        <f t="shared" ref="AA4:AA66" si="13">PRODUCT(F4,Z4)+Y4</f>
        <v>45.970766151001307</v>
      </c>
      <c r="AB4" s="6">
        <v>0.80147001906880178</v>
      </c>
      <c r="AC4" s="6">
        <f t="shared" ref="AC4:AC9" si="14">PRODUCT(F4,AB4)+AA4</f>
        <v>45.97100799528156</v>
      </c>
      <c r="AD4" s="6">
        <v>0.21816569854854606</v>
      </c>
      <c r="AE4" s="6">
        <f t="shared" ref="AE4:AE9" si="15">PRODUCT(F4,AD4)+AC4</f>
        <v>45.971073826972187</v>
      </c>
      <c r="AF4" s="6">
        <v>5.9386216336861253E-2</v>
      </c>
      <c r="AG4" s="6">
        <f t="shared" ref="AG4:AG9" si="16">PRODUCT(F4,AF4)+AE4</f>
        <v>45.971091746814984</v>
      </c>
      <c r="AH4" s="6">
        <v>1.6165339970029891E-2</v>
      </c>
      <c r="AI4" s="6">
        <f t="shared" ref="AI4:AI9" si="17">PRODUCT(F4,AH4)+AG4</f>
        <v>45.971096624720481</v>
      </c>
      <c r="AJ4" s="6">
        <v>4.4003177608828992E-3</v>
      </c>
      <c r="AK4" s="6">
        <f t="shared" ref="AK4:AK9" si="18">PRODUCT(F4,AJ4)+AI4</f>
        <v>45.971097952520218</v>
      </c>
      <c r="AL4" s="6">
        <v>1.1977968970313668E-3</v>
      </c>
      <c r="AM4" s="6">
        <f t="shared" ref="AM4:AM9" si="19">PRODUCT(F4,AL4)+AK4</f>
        <v>45.971098313956482</v>
      </c>
      <c r="AN4" s="6">
        <v>3.2604867010377347E-4</v>
      </c>
      <c r="AO4" s="56">
        <f t="shared" si="0"/>
        <v>46</v>
      </c>
      <c r="AP4" s="6">
        <f t="shared" si="3"/>
        <v>2.8901686043518282E-2</v>
      </c>
      <c r="AQ4" s="45"/>
      <c r="AR4" s="56">
        <f t="shared" si="4"/>
        <v>46</v>
      </c>
    </row>
    <row r="5" spans="1:44" ht="15" customHeight="1" x14ac:dyDescent="0.25">
      <c r="A5" s="4" t="s">
        <v>21</v>
      </c>
      <c r="B5" s="4">
        <v>6137</v>
      </c>
      <c r="C5" s="4">
        <v>4</v>
      </c>
      <c r="D5" s="6">
        <f>(LARGE('Annual Heat Inputs'!D5:K5,1)+LARGE('Annual Heat Inputs'!D5:K5,2)+LARGE('Annual Heat Inputs'!D5:K5,3))/3</f>
        <v>415656.02833333332</v>
      </c>
      <c r="E5" s="48">
        <v>1024257772.5449996</v>
      </c>
      <c r="F5" s="6">
        <f t="shared" si="1"/>
        <v>4.0581193472473447E-4</v>
      </c>
      <c r="G5" s="54">
        <v>161456</v>
      </c>
      <c r="H5" s="6">
        <f t="shared" si="2"/>
        <v>65.520771732916728</v>
      </c>
      <c r="I5" s="6">
        <f>MIN(H5,'SO2 Annual Emissions'!L5,'SO2 Consent Decree Caps'!D5,'Retirement Adjustments'!D5:I5)</f>
        <v>0.157</v>
      </c>
      <c r="J5" s="8">
        <v>112305.29201408484</v>
      </c>
      <c r="K5" s="6">
        <f t="shared" si="5"/>
        <v>45.731827832062038</v>
      </c>
      <c r="L5" s="6">
        <v>26588.496477661189</v>
      </c>
      <c r="M5" s="6">
        <f t="shared" si="6"/>
        <v>56.521757029083517</v>
      </c>
      <c r="N5" s="6">
        <v>7237.5731689559761</v>
      </c>
      <c r="O5" s="6">
        <f t="shared" si="7"/>
        <v>59.458850599489367</v>
      </c>
      <c r="P5" s="6">
        <v>1970.1176190990373</v>
      </c>
      <c r="Q5" s="6">
        <f t="shared" si="8"/>
        <v>60.258347842131236</v>
      </c>
      <c r="R5" s="6">
        <v>536.27968139003497</v>
      </c>
      <c r="S5" s="6">
        <f t="shared" si="9"/>
        <v>60.475976537189688</v>
      </c>
      <c r="T5" s="6">
        <v>145.97904911040678</v>
      </c>
      <c r="U5" s="6">
        <f t="shared" si="10"/>
        <v>60.535216577538456</v>
      </c>
      <c r="V5" s="6">
        <v>39.736509732960258</v>
      </c>
      <c r="W5" s="6">
        <f t="shared" si="11"/>
        <v>60.551342127432399</v>
      </c>
      <c r="X5" s="6">
        <v>10.816553576558363</v>
      </c>
      <c r="Y5" s="6">
        <f t="shared" si="12"/>
        <v>60.555731613966358</v>
      </c>
      <c r="Z5" s="6">
        <v>2.9443409113737289</v>
      </c>
      <c r="AA5" s="6">
        <f t="shared" si="13"/>
        <v>60.556926462648093</v>
      </c>
      <c r="AB5" s="6">
        <v>0.80147001906880178</v>
      </c>
      <c r="AC5" s="6">
        <f t="shared" si="14"/>
        <v>60.557251708747152</v>
      </c>
      <c r="AD5" s="6">
        <v>0.21816569854854606</v>
      </c>
      <c r="AE5" s="6">
        <f t="shared" si="15"/>
        <v>60.557340242991373</v>
      </c>
      <c r="AF5" s="6">
        <v>5.9386216336861253E-2</v>
      </c>
      <c r="AG5" s="6">
        <f t="shared" si="16"/>
        <v>60.55736434262672</v>
      </c>
      <c r="AH5" s="6">
        <v>1.6165339970029891E-2</v>
      </c>
      <c r="AI5" s="6">
        <f t="shared" si="17"/>
        <v>60.557370902714609</v>
      </c>
      <c r="AJ5" s="6">
        <v>4.4003177608828992E-3</v>
      </c>
      <c r="AK5" s="6">
        <f t="shared" si="18"/>
        <v>60.557372688416073</v>
      </c>
      <c r="AL5" s="6">
        <v>1.1977968970313668E-3</v>
      </c>
      <c r="AM5" s="6">
        <f t="shared" si="19"/>
        <v>60.557373174496348</v>
      </c>
      <c r="AN5" s="6">
        <v>3.2604867010377347E-4</v>
      </c>
      <c r="AO5" s="56">
        <f t="shared" si="0"/>
        <v>61</v>
      </c>
      <c r="AP5" s="6">
        <f t="shared" si="3"/>
        <v>0.44262682550365184</v>
      </c>
      <c r="AQ5" s="45"/>
      <c r="AR5" s="56">
        <f t="shared" si="4"/>
        <v>61</v>
      </c>
    </row>
    <row r="6" spans="1:44" ht="15" customHeight="1" x14ac:dyDescent="0.25">
      <c r="A6" s="4" t="s">
        <v>22</v>
      </c>
      <c r="B6" s="4">
        <v>6705</v>
      </c>
      <c r="C6" s="4">
        <v>4</v>
      </c>
      <c r="D6" s="6">
        <f>(LARGE('Annual Heat Inputs'!D6:K6,1)+LARGE('Annual Heat Inputs'!D6:K6,2)+LARGE('Annual Heat Inputs'!D6:K6,3))/3</f>
        <v>21632603.395666666</v>
      </c>
      <c r="E6" s="48">
        <v>1024257772.5449996</v>
      </c>
      <c r="F6" s="6">
        <f t="shared" si="1"/>
        <v>2.1120272626211644E-2</v>
      </c>
      <c r="G6" s="54">
        <v>161456</v>
      </c>
      <c r="H6" s="6">
        <f t="shared" si="2"/>
        <v>3409.994737137627</v>
      </c>
      <c r="I6" s="6">
        <f>MIN(H6,'SO2 Annual Emissions'!L6,'SO2 Consent Decree Caps'!D6,'Retirement Adjustments'!D6:I6)</f>
        <v>1505.3019999999999</v>
      </c>
      <c r="J6" s="8">
        <v>112305.29201408484</v>
      </c>
      <c r="K6" s="6">
        <f t="shared" si="5"/>
        <v>3877.2203847037808</v>
      </c>
      <c r="L6" s="6">
        <v>26588.496477661189</v>
      </c>
      <c r="M6" s="6">
        <f t="shared" si="6"/>
        <v>4438.7766790330534</v>
      </c>
      <c r="N6" s="6">
        <v>7237.5731689559761</v>
      </c>
      <c r="O6" s="6">
        <f t="shared" si="7"/>
        <v>4591.6361975135578</v>
      </c>
      <c r="P6" s="6">
        <v>1970.1176190990373</v>
      </c>
      <c r="Q6" s="6">
        <f t="shared" si="8"/>
        <v>4633.2456187346324</v>
      </c>
      <c r="R6" s="6">
        <v>536.27968139003497</v>
      </c>
      <c r="S6" s="6">
        <f t="shared" si="9"/>
        <v>4644.5719918094883</v>
      </c>
      <c r="T6" s="6">
        <v>145.97904911040678</v>
      </c>
      <c r="U6" s="6">
        <f t="shared" si="10"/>
        <v>4647.6551091244155</v>
      </c>
      <c r="V6" s="6">
        <v>39.736509732960258</v>
      </c>
      <c r="W6" s="6">
        <f t="shared" si="11"/>
        <v>4648.4943550431899</v>
      </c>
      <c r="X6" s="6">
        <v>10.816553576558363</v>
      </c>
      <c r="Y6" s="6">
        <f t="shared" si="12"/>
        <v>4648.7228036036031</v>
      </c>
      <c r="Z6" s="6">
        <v>2.9443409113737289</v>
      </c>
      <c r="AA6" s="6">
        <f t="shared" si="13"/>
        <v>4648.7849888863557</v>
      </c>
      <c r="AB6" s="6">
        <v>0.80147001906880178</v>
      </c>
      <c r="AC6" s="6">
        <f t="shared" si="14"/>
        <v>4648.8019161516604</v>
      </c>
      <c r="AD6" s="6">
        <v>0.21816569854854606</v>
      </c>
      <c r="AE6" s="6">
        <f t="shared" si="15"/>
        <v>4648.8065238706913</v>
      </c>
      <c r="AF6" s="6">
        <v>5.9386216336861253E-2</v>
      </c>
      <c r="AG6" s="6">
        <f t="shared" si="16"/>
        <v>4648.8077781237707</v>
      </c>
      <c r="AH6" s="6">
        <v>1.6165339970029891E-2</v>
      </c>
      <c r="AI6" s="6">
        <f t="shared" si="17"/>
        <v>4648.8081195401583</v>
      </c>
      <c r="AJ6" s="6">
        <v>4.4003177608828992E-3</v>
      </c>
      <c r="AK6" s="6">
        <f t="shared" si="18"/>
        <v>4648.8082124760695</v>
      </c>
      <c r="AL6" s="6">
        <v>1.1977968970313668E-3</v>
      </c>
      <c r="AM6" s="6">
        <f t="shared" si="19"/>
        <v>4648.8082377738665</v>
      </c>
      <c r="AN6" s="6">
        <v>3.2604867010377347E-4</v>
      </c>
      <c r="AO6" s="56">
        <f t="shared" si="0"/>
        <v>4649</v>
      </c>
      <c r="AP6" s="6">
        <f t="shared" si="3"/>
        <v>0.19176222613350546</v>
      </c>
      <c r="AQ6" s="45"/>
      <c r="AR6" s="56">
        <f t="shared" si="4"/>
        <v>4649</v>
      </c>
    </row>
    <row r="7" spans="1:44" ht="15" customHeight="1" x14ac:dyDescent="0.25">
      <c r="A7" s="4" t="s">
        <v>23</v>
      </c>
      <c r="B7" s="4">
        <v>7336</v>
      </c>
      <c r="C7" s="11" t="s">
        <v>55</v>
      </c>
      <c r="D7" s="6">
        <f>(LARGE('Annual Heat Inputs'!D7:K7,1)+LARGE('Annual Heat Inputs'!D7:K7,2)+LARGE('Annual Heat Inputs'!D7:K7,3))/3</f>
        <v>191846.84633333332</v>
      </c>
      <c r="E7" s="48">
        <v>1024257772.5449996</v>
      </c>
      <c r="F7" s="6">
        <f t="shared" si="1"/>
        <v>1.8730328582876801E-4</v>
      </c>
      <c r="G7" s="54">
        <v>161456</v>
      </c>
      <c r="H7" s="6">
        <f t="shared" si="2"/>
        <v>30.241239316769569</v>
      </c>
      <c r="I7" s="6">
        <f>MIN(H7,'SO2 Annual Emissions'!L7,'SO2 Consent Decree Caps'!D7,'Retirement Adjustments'!D7:I7)</f>
        <v>0.189</v>
      </c>
      <c r="J7" s="8">
        <v>112305.29201408484</v>
      </c>
      <c r="K7" s="6">
        <f t="shared" si="5"/>
        <v>21.22415021019739</v>
      </c>
      <c r="L7" s="6">
        <v>26588.496477661189</v>
      </c>
      <c r="M7" s="6">
        <f t="shared" si="6"/>
        <v>26.204262965709955</v>
      </c>
      <c r="N7" s="6">
        <v>7237.5731689559761</v>
      </c>
      <c r="O7" s="6">
        <f t="shared" si="7"/>
        <v>27.559884201681538</v>
      </c>
      <c r="P7" s="6">
        <v>1970.1176190990373</v>
      </c>
      <c r="Q7" s="6">
        <f t="shared" si="8"/>
        <v>27.928893705207937</v>
      </c>
      <c r="R7" s="6">
        <v>536.27968139003497</v>
      </c>
      <c r="S7" s="6">
        <f t="shared" si="9"/>
        <v>28.029340651655495</v>
      </c>
      <c r="T7" s="6">
        <v>145.97904911040678</v>
      </c>
      <c r="U7" s="6">
        <f t="shared" si="10"/>
        <v>28.056683007216034</v>
      </c>
      <c r="V7" s="6">
        <v>39.736509732960258</v>
      </c>
      <c r="W7" s="6">
        <f t="shared" si="11"/>
        <v>28.064125786056383</v>
      </c>
      <c r="X7" s="6">
        <v>10.816553576558363</v>
      </c>
      <c r="Y7" s="6">
        <f t="shared" si="12"/>
        <v>28.066151762082615</v>
      </c>
      <c r="Z7" s="6">
        <v>2.9443409113737289</v>
      </c>
      <c r="AA7" s="6">
        <f t="shared" si="13"/>
        <v>28.066703246809915</v>
      </c>
      <c r="AB7" s="6">
        <v>0.80147001906880178</v>
      </c>
      <c r="AC7" s="6">
        <f t="shared" si="14"/>
        <v>28.06685336477798</v>
      </c>
      <c r="AD7" s="6">
        <v>0.21816569854854606</v>
      </c>
      <c r="AE7" s="6">
        <f t="shared" si="15"/>
        <v>28.066894227930174</v>
      </c>
      <c r="AF7" s="6">
        <v>5.9386216336861253E-2</v>
      </c>
      <c r="AG7" s="6">
        <f t="shared" si="16"/>
        <v>28.066905351163626</v>
      </c>
      <c r="AH7" s="6">
        <v>1.6165339970029891E-2</v>
      </c>
      <c r="AI7" s="6">
        <f t="shared" si="17"/>
        <v>28.06690837898492</v>
      </c>
      <c r="AJ7" s="6">
        <v>4.4003177608828992E-3</v>
      </c>
      <c r="AK7" s="6">
        <f t="shared" si="18"/>
        <v>28.066909203178895</v>
      </c>
      <c r="AL7" s="6">
        <v>1.1977968970313668E-3</v>
      </c>
      <c r="AM7" s="6">
        <f t="shared" si="19"/>
        <v>28.066909427530188</v>
      </c>
      <c r="AN7" s="6">
        <v>3.2604867010377347E-4</v>
      </c>
      <c r="AO7" s="56">
        <f t="shared" si="0"/>
        <v>28</v>
      </c>
      <c r="AP7" s="6">
        <f t="shared" si="3"/>
        <v>-6.6909427530188026E-2</v>
      </c>
      <c r="AQ7" s="45"/>
      <c r="AR7" s="56">
        <f t="shared" si="4"/>
        <v>28</v>
      </c>
    </row>
    <row r="8" spans="1:44" ht="15" customHeight="1" x14ac:dyDescent="0.25">
      <c r="A8" s="4" t="s">
        <v>23</v>
      </c>
      <c r="B8" s="4">
        <v>7336</v>
      </c>
      <c r="C8" s="11" t="s">
        <v>56</v>
      </c>
      <c r="D8" s="6">
        <f>(LARGE('Annual Heat Inputs'!D8:K8,1)+LARGE('Annual Heat Inputs'!D8:K8,2)+LARGE('Annual Heat Inputs'!D8:K8,3))/3</f>
        <v>184387.49600000001</v>
      </c>
      <c r="E8" s="48">
        <v>1024257772.5449996</v>
      </c>
      <c r="F8" s="6">
        <f t="shared" si="1"/>
        <v>1.8002059729734602E-4</v>
      </c>
      <c r="G8" s="54">
        <v>161456</v>
      </c>
      <c r="H8" s="6">
        <f t="shared" si="2"/>
        <v>29.0654055572403</v>
      </c>
      <c r="I8" s="6">
        <f>MIN(H8,'SO2 Annual Emissions'!L8,'SO2 Consent Decree Caps'!D8,'Retirement Adjustments'!D8:I8)</f>
        <v>0.13400000000000001</v>
      </c>
      <c r="J8" s="8">
        <v>112305.29201408484</v>
      </c>
      <c r="K8" s="6">
        <f t="shared" si="5"/>
        <v>20.351265748028418</v>
      </c>
      <c r="L8" s="6">
        <v>26588.496477661189</v>
      </c>
      <c r="M8" s="6">
        <f t="shared" si="6"/>
        <v>25.137742765175368</v>
      </c>
      <c r="N8" s="6">
        <v>7237.5731689559761</v>
      </c>
      <c r="O8" s="6">
        <f t="shared" si="7"/>
        <v>26.440655010034067</v>
      </c>
      <c r="P8" s="6">
        <v>1970.1176190990373</v>
      </c>
      <c r="Q8" s="6">
        <f t="shared" si="8"/>
        <v>26.795316760570302</v>
      </c>
      <c r="R8" s="6">
        <v>536.27968139003497</v>
      </c>
      <c r="S8" s="6">
        <f t="shared" si="9"/>
        <v>26.891858149132567</v>
      </c>
      <c r="T8" s="6">
        <v>145.97904911040678</v>
      </c>
      <c r="U8" s="6">
        <f t="shared" si="10"/>
        <v>26.91813738474632</v>
      </c>
      <c r="V8" s="6">
        <v>39.736509732960258</v>
      </c>
      <c r="W8" s="6">
        <f t="shared" si="11"/>
        <v>26.92529077496296</v>
      </c>
      <c r="X8" s="6">
        <v>10.816553576558363</v>
      </c>
      <c r="Y8" s="6">
        <f t="shared" si="12"/>
        <v>26.927237977398512</v>
      </c>
      <c r="Z8" s="6">
        <v>2.9443409113737289</v>
      </c>
      <c r="AA8" s="6">
        <f t="shared" si="13"/>
        <v>26.927768019408024</v>
      </c>
      <c r="AB8" s="6">
        <v>0.80147001906880178</v>
      </c>
      <c r="AC8" s="6">
        <f t="shared" si="14"/>
        <v>26.927912300519573</v>
      </c>
      <c r="AD8" s="6">
        <v>0.21816569854854606</v>
      </c>
      <c r="AE8" s="6">
        <f t="shared" si="15"/>
        <v>26.927951574838936</v>
      </c>
      <c r="AF8" s="6">
        <v>5.9386216336861253E-2</v>
      </c>
      <c r="AG8" s="6">
        <f t="shared" si="16"/>
        <v>26.927962265581073</v>
      </c>
      <c r="AH8" s="6">
        <v>1.6165339970029891E-2</v>
      </c>
      <c r="AI8" s="6">
        <f t="shared" si="17"/>
        <v>26.927965175675229</v>
      </c>
      <c r="AJ8" s="6">
        <v>4.4003177608828992E-3</v>
      </c>
      <c r="AK8" s="6">
        <f t="shared" si="18"/>
        <v>26.927965967823059</v>
      </c>
      <c r="AL8" s="6">
        <v>1.1977968970313668E-3</v>
      </c>
      <c r="AM8" s="6">
        <f t="shared" si="19"/>
        <v>26.927966183451172</v>
      </c>
      <c r="AN8" s="6">
        <v>3.2604867010377347E-4</v>
      </c>
      <c r="AO8" s="56">
        <f t="shared" si="0"/>
        <v>27</v>
      </c>
      <c r="AP8" s="6">
        <f t="shared" si="3"/>
        <v>7.20338165488279E-2</v>
      </c>
      <c r="AQ8" s="45"/>
      <c r="AR8" s="56">
        <f t="shared" si="4"/>
        <v>27</v>
      </c>
    </row>
    <row r="9" spans="1:44" ht="15" customHeight="1" x14ac:dyDescent="0.25">
      <c r="A9" s="4" t="s">
        <v>23</v>
      </c>
      <c r="B9" s="4">
        <v>7336</v>
      </c>
      <c r="C9" s="11" t="s">
        <v>57</v>
      </c>
      <c r="D9" s="6">
        <f>(LARGE('Annual Heat Inputs'!D9:K9,1)+LARGE('Annual Heat Inputs'!D9:K9,2)+LARGE('Annual Heat Inputs'!D9:K9,3))/3</f>
        <v>649184.3396666667</v>
      </c>
      <c r="E9" s="48">
        <v>1024257772.5449996</v>
      </c>
      <c r="F9" s="6">
        <f t="shared" si="1"/>
        <v>6.3380953219776084E-4</v>
      </c>
      <c r="G9" s="54">
        <v>161456</v>
      </c>
      <c r="H9" s="6">
        <f t="shared" si="2"/>
        <v>102.33235183052167</v>
      </c>
      <c r="I9" s="6">
        <f>MIN(H9,'SO2 Annual Emissions'!L9,'SO2 Consent Decree Caps'!D9,'Retirement Adjustments'!D9:I9)</f>
        <v>0.40799999999999997</v>
      </c>
      <c r="J9" s="8">
        <v>112305.29201408484</v>
      </c>
      <c r="K9" s="6">
        <f t="shared" si="5"/>
        <v>71.588164594780039</v>
      </c>
      <c r="L9" s="6">
        <v>26588.496477661189</v>
      </c>
      <c r="M9" s="6">
        <f t="shared" si="6"/>
        <v>88.440207109128295</v>
      </c>
      <c r="N9" s="6">
        <v>7237.5731689559761</v>
      </c>
      <c r="O9" s="6">
        <f t="shared" si="7"/>
        <v>93.027449973591345</v>
      </c>
      <c r="P9" s="6">
        <v>1970.1176190990373</v>
      </c>
      <c r="Q9" s="6">
        <f t="shared" si="8"/>
        <v>94.276129300127067</v>
      </c>
      <c r="R9" s="6">
        <v>536.27968139003497</v>
      </c>
      <c r="S9" s="6">
        <f t="shared" si="9"/>
        <v>94.61602847411605</v>
      </c>
      <c r="T9" s="6">
        <v>145.97904911040678</v>
      </c>
      <c r="U9" s="6">
        <f t="shared" si="10"/>
        <v>94.708551386943384</v>
      </c>
      <c r="V9" s="6">
        <v>39.736509732960258</v>
      </c>
      <c r="W9" s="6">
        <f t="shared" si="11"/>
        <v>94.733736765588404</v>
      </c>
      <c r="X9" s="6">
        <v>10.816553576558363</v>
      </c>
      <c r="Y9" s="6">
        <f t="shared" si="12"/>
        <v>94.740592400350749</v>
      </c>
      <c r="Z9" s="6">
        <v>2.9443409113737289</v>
      </c>
      <c r="AA9" s="6">
        <f t="shared" si="13"/>
        <v>94.742458551686411</v>
      </c>
      <c r="AB9" s="6">
        <v>0.80147001906880178</v>
      </c>
      <c r="AC9" s="6">
        <f t="shared" si="14"/>
        <v>94.742966531024265</v>
      </c>
      <c r="AD9" s="6">
        <v>0.21816569854854606</v>
      </c>
      <c r="AE9" s="6">
        <f t="shared" si="15"/>
        <v>94.743104806523604</v>
      </c>
      <c r="AF9" s="6">
        <v>5.9386216336861253E-2</v>
      </c>
      <c r="AG9" s="6">
        <f t="shared" si="16"/>
        <v>94.743142446073605</v>
      </c>
      <c r="AH9" s="6">
        <v>1.6165339970029891E-2</v>
      </c>
      <c r="AI9" s="6">
        <f t="shared" si="17"/>
        <v>94.743152691820171</v>
      </c>
      <c r="AJ9" s="6">
        <v>4.4003177608828992E-3</v>
      </c>
      <c r="AK9" s="6">
        <f t="shared" si="18"/>
        <v>94.743155480783514</v>
      </c>
      <c r="AL9" s="6">
        <v>1.1977968970313668E-3</v>
      </c>
      <c r="AM9" s="6">
        <f t="shared" si="19"/>
        <v>94.743156239958608</v>
      </c>
      <c r="AN9" s="6">
        <v>3.2604867010377347E-4</v>
      </c>
      <c r="AO9" s="56">
        <f t="shared" si="0"/>
        <v>95</v>
      </c>
      <c r="AP9" s="6">
        <f t="shared" si="3"/>
        <v>0.25684376004139153</v>
      </c>
      <c r="AQ9" s="45"/>
      <c r="AR9" s="56">
        <f t="shared" si="4"/>
        <v>95</v>
      </c>
    </row>
    <row r="10" spans="1:44" ht="15" customHeight="1" x14ac:dyDescent="0.25">
      <c r="A10" s="4" t="s">
        <v>24</v>
      </c>
      <c r="B10" s="4">
        <v>995</v>
      </c>
      <c r="C10" s="4">
        <v>10</v>
      </c>
      <c r="D10" s="6">
        <v>0</v>
      </c>
      <c r="E10" s="48">
        <v>1024257772.5449996</v>
      </c>
      <c r="F10" s="6">
        <f t="shared" si="1"/>
        <v>0</v>
      </c>
      <c r="G10" s="54">
        <v>161456</v>
      </c>
      <c r="H10" s="6">
        <f t="shared" si="2"/>
        <v>0</v>
      </c>
      <c r="I10" s="52">
        <f>MIN(H10,'SO2 Annual Emissions'!L10,'SO2 Consent Decree Caps'!D10,'Retirement Adjustments'!D10:I10)</f>
        <v>0</v>
      </c>
      <c r="J10" s="8">
        <v>112305.29201408484</v>
      </c>
      <c r="K10" s="52">
        <f>I10</f>
        <v>0</v>
      </c>
      <c r="L10" s="6">
        <v>26588.496477661189</v>
      </c>
      <c r="M10" s="52">
        <f>K10</f>
        <v>0</v>
      </c>
      <c r="N10" s="6">
        <v>7237.5731689559761</v>
      </c>
      <c r="O10" s="52">
        <f>M10</f>
        <v>0</v>
      </c>
      <c r="P10" s="6">
        <v>1970.1176190990373</v>
      </c>
      <c r="Q10" s="52">
        <f>O10</f>
        <v>0</v>
      </c>
      <c r="R10" s="6">
        <v>536.27968139003497</v>
      </c>
      <c r="S10" s="52">
        <f>Q10</f>
        <v>0</v>
      </c>
      <c r="T10" s="6">
        <v>145.97904911040678</v>
      </c>
      <c r="U10" s="52">
        <f>S10</f>
        <v>0</v>
      </c>
      <c r="V10" s="6">
        <v>39.736509732960258</v>
      </c>
      <c r="W10" s="52">
        <f>U10</f>
        <v>0</v>
      </c>
      <c r="X10" s="6">
        <v>10.816553576558363</v>
      </c>
      <c r="Y10" s="52">
        <f>W10</f>
        <v>0</v>
      </c>
      <c r="Z10" s="6">
        <v>2.9443409113737289</v>
      </c>
      <c r="AA10" s="52">
        <f>Y10</f>
        <v>0</v>
      </c>
      <c r="AB10" s="6">
        <v>0.80147001906880178</v>
      </c>
      <c r="AC10" s="52">
        <f>AA10</f>
        <v>0</v>
      </c>
      <c r="AD10" s="6">
        <v>0.21816569854854606</v>
      </c>
      <c r="AE10" s="52">
        <f>AC10</f>
        <v>0</v>
      </c>
      <c r="AF10" s="6">
        <v>5.9386216336861253E-2</v>
      </c>
      <c r="AG10" s="52">
        <f>AE10</f>
        <v>0</v>
      </c>
      <c r="AH10" s="6">
        <v>1.6165339970029891E-2</v>
      </c>
      <c r="AI10" s="52">
        <f>AG10</f>
        <v>0</v>
      </c>
      <c r="AJ10" s="6">
        <v>4.4003177608828992E-3</v>
      </c>
      <c r="AK10" s="52">
        <f>AI10</f>
        <v>0</v>
      </c>
      <c r="AL10" s="6">
        <v>1.1977968970313668E-3</v>
      </c>
      <c r="AM10" s="52">
        <f>AK10</f>
        <v>0</v>
      </c>
      <c r="AN10" s="6">
        <v>3.2604867010377347E-4</v>
      </c>
      <c r="AO10" s="57">
        <f t="shared" si="0"/>
        <v>0</v>
      </c>
      <c r="AP10" s="6">
        <f t="shared" si="3"/>
        <v>0</v>
      </c>
      <c r="AQ10" s="45"/>
      <c r="AR10" s="56">
        <f t="shared" si="4"/>
        <v>0</v>
      </c>
    </row>
    <row r="11" spans="1:44" ht="15" customHeight="1" x14ac:dyDescent="0.25">
      <c r="A11" s="4" t="s">
        <v>24</v>
      </c>
      <c r="B11" s="4">
        <v>995</v>
      </c>
      <c r="C11" s="4">
        <v>7</v>
      </c>
      <c r="D11" s="6">
        <v>0</v>
      </c>
      <c r="E11" s="48">
        <v>1024257772.5449996</v>
      </c>
      <c r="F11" s="6">
        <f t="shared" si="1"/>
        <v>0</v>
      </c>
      <c r="G11" s="54">
        <v>161456</v>
      </c>
      <c r="H11" s="6">
        <f t="shared" si="2"/>
        <v>0</v>
      </c>
      <c r="I11" s="52">
        <f>MIN(H11,'SO2 Annual Emissions'!L11,'SO2 Consent Decree Caps'!D11,'Retirement Adjustments'!D11:I11)</f>
        <v>0</v>
      </c>
      <c r="J11" s="8">
        <v>112305.29201408484</v>
      </c>
      <c r="K11" s="52">
        <f t="shared" ref="K11:K13" si="20">I11</f>
        <v>0</v>
      </c>
      <c r="L11" s="6">
        <v>26588.496477661189</v>
      </c>
      <c r="M11" s="52">
        <f t="shared" ref="M11:M13" si="21">K11</f>
        <v>0</v>
      </c>
      <c r="N11" s="6">
        <v>7237.5731689559761</v>
      </c>
      <c r="O11" s="52">
        <f t="shared" ref="O11:O13" si="22">M11</f>
        <v>0</v>
      </c>
      <c r="P11" s="6">
        <v>1970.1176190990373</v>
      </c>
      <c r="Q11" s="52">
        <f t="shared" ref="Q11:Q13" si="23">O11</f>
        <v>0</v>
      </c>
      <c r="R11" s="6">
        <v>536.27968139003497</v>
      </c>
      <c r="S11" s="52">
        <f t="shared" ref="S11:S13" si="24">Q11</f>
        <v>0</v>
      </c>
      <c r="T11" s="6">
        <v>145.97904911040678</v>
      </c>
      <c r="U11" s="52">
        <f t="shared" ref="U11:U13" si="25">S11</f>
        <v>0</v>
      </c>
      <c r="V11" s="6">
        <v>39.736509732960258</v>
      </c>
      <c r="W11" s="52">
        <f t="shared" ref="W11:W13" si="26">U11</f>
        <v>0</v>
      </c>
      <c r="X11" s="6">
        <v>10.816553576558363</v>
      </c>
      <c r="Y11" s="52">
        <f t="shared" ref="Y11:Y13" si="27">W11</f>
        <v>0</v>
      </c>
      <c r="Z11" s="6">
        <v>2.9443409113737289</v>
      </c>
      <c r="AA11" s="52">
        <f t="shared" ref="AA11:AA13" si="28">Y11</f>
        <v>0</v>
      </c>
      <c r="AB11" s="6">
        <v>0.80147001906880178</v>
      </c>
      <c r="AC11" s="52">
        <f>AA11</f>
        <v>0</v>
      </c>
      <c r="AD11" s="6">
        <v>0.21816569854854606</v>
      </c>
      <c r="AE11" s="52">
        <f t="shared" ref="AE11:AE13" si="29">AC11</f>
        <v>0</v>
      </c>
      <c r="AF11" s="6">
        <v>5.9386216336861253E-2</v>
      </c>
      <c r="AG11" s="52">
        <f t="shared" ref="AG11:AG13" si="30">AE11</f>
        <v>0</v>
      </c>
      <c r="AH11" s="6">
        <v>1.6165339970029891E-2</v>
      </c>
      <c r="AI11" s="52">
        <f>AG11</f>
        <v>0</v>
      </c>
      <c r="AJ11" s="6">
        <v>4.4003177608828992E-3</v>
      </c>
      <c r="AK11" s="52">
        <f t="shared" ref="AK11:AK13" si="31">AI11</f>
        <v>0</v>
      </c>
      <c r="AL11" s="6">
        <v>1.1977968970313668E-3</v>
      </c>
      <c r="AM11" s="52">
        <f>AK11</f>
        <v>0</v>
      </c>
      <c r="AN11" s="6">
        <v>3.2604867010377347E-4</v>
      </c>
      <c r="AO11" s="57">
        <f t="shared" si="0"/>
        <v>0</v>
      </c>
      <c r="AP11" s="6">
        <f t="shared" si="3"/>
        <v>0</v>
      </c>
      <c r="AQ11" s="45"/>
      <c r="AR11" s="56">
        <f t="shared" si="4"/>
        <v>0</v>
      </c>
    </row>
    <row r="12" spans="1:44" ht="15" customHeight="1" x14ac:dyDescent="0.25">
      <c r="A12" s="4" t="s">
        <v>24</v>
      </c>
      <c r="B12" s="4">
        <v>995</v>
      </c>
      <c r="C12" s="4">
        <v>8</v>
      </c>
      <c r="D12" s="6">
        <v>0</v>
      </c>
      <c r="E12" s="48">
        <v>1024257772.5449996</v>
      </c>
      <c r="F12" s="6">
        <f t="shared" si="1"/>
        <v>0</v>
      </c>
      <c r="G12" s="54">
        <v>161456</v>
      </c>
      <c r="H12" s="6">
        <f t="shared" si="2"/>
        <v>0</v>
      </c>
      <c r="I12" s="52">
        <f>MIN(H12,'SO2 Annual Emissions'!L12,'SO2 Consent Decree Caps'!D12,'Retirement Adjustments'!D12:I12)</f>
        <v>0</v>
      </c>
      <c r="J12" s="8">
        <v>112305.29201408484</v>
      </c>
      <c r="K12" s="52">
        <f t="shared" si="20"/>
        <v>0</v>
      </c>
      <c r="L12" s="6">
        <v>26588.496477661189</v>
      </c>
      <c r="M12" s="52">
        <f t="shared" si="21"/>
        <v>0</v>
      </c>
      <c r="N12" s="6">
        <v>7237.5731689559761</v>
      </c>
      <c r="O12" s="52">
        <f t="shared" si="22"/>
        <v>0</v>
      </c>
      <c r="P12" s="6">
        <v>1970.1176190990373</v>
      </c>
      <c r="Q12" s="52">
        <f t="shared" si="23"/>
        <v>0</v>
      </c>
      <c r="R12" s="6">
        <v>536.27968139003497</v>
      </c>
      <c r="S12" s="52">
        <f t="shared" si="24"/>
        <v>0</v>
      </c>
      <c r="T12" s="6">
        <v>145.97904911040678</v>
      </c>
      <c r="U12" s="52">
        <f t="shared" si="25"/>
        <v>0</v>
      </c>
      <c r="V12" s="6">
        <v>39.736509732960258</v>
      </c>
      <c r="W12" s="52">
        <f t="shared" si="26"/>
        <v>0</v>
      </c>
      <c r="X12" s="6">
        <v>10.816553576558363</v>
      </c>
      <c r="Y12" s="52">
        <f t="shared" si="27"/>
        <v>0</v>
      </c>
      <c r="Z12" s="6">
        <v>2.9443409113737289</v>
      </c>
      <c r="AA12" s="52">
        <f t="shared" si="28"/>
        <v>0</v>
      </c>
      <c r="AB12" s="6">
        <v>0.80147001906880178</v>
      </c>
      <c r="AC12" s="52">
        <f>AA12</f>
        <v>0</v>
      </c>
      <c r="AD12" s="6">
        <v>0.21816569854854606</v>
      </c>
      <c r="AE12" s="52">
        <f t="shared" si="29"/>
        <v>0</v>
      </c>
      <c r="AF12" s="6">
        <v>5.9386216336861253E-2</v>
      </c>
      <c r="AG12" s="52">
        <f t="shared" si="30"/>
        <v>0</v>
      </c>
      <c r="AH12" s="6">
        <v>1.6165339970029891E-2</v>
      </c>
      <c r="AI12" s="52">
        <f>AG12</f>
        <v>0</v>
      </c>
      <c r="AJ12" s="6">
        <v>4.4003177608828992E-3</v>
      </c>
      <c r="AK12" s="52">
        <f t="shared" si="31"/>
        <v>0</v>
      </c>
      <c r="AL12" s="6">
        <v>1.1977968970313668E-3</v>
      </c>
      <c r="AM12" s="52">
        <f>AK12</f>
        <v>0</v>
      </c>
      <c r="AN12" s="6">
        <v>3.2604867010377347E-4</v>
      </c>
      <c r="AO12" s="57">
        <f t="shared" si="0"/>
        <v>0</v>
      </c>
      <c r="AP12" s="6">
        <f t="shared" si="3"/>
        <v>0</v>
      </c>
      <c r="AQ12" s="45"/>
      <c r="AR12" s="56">
        <f t="shared" si="4"/>
        <v>0</v>
      </c>
    </row>
    <row r="13" spans="1:44" ht="15" customHeight="1" x14ac:dyDescent="0.25">
      <c r="A13" s="4" t="s">
        <v>25</v>
      </c>
      <c r="B13" s="4">
        <v>1011</v>
      </c>
      <c r="C13" s="4">
        <v>2</v>
      </c>
      <c r="D13" s="6">
        <v>0</v>
      </c>
      <c r="E13" s="48">
        <v>1024257772.5449996</v>
      </c>
      <c r="F13" s="6">
        <f t="shared" si="1"/>
        <v>0</v>
      </c>
      <c r="G13" s="54">
        <v>161456</v>
      </c>
      <c r="H13" s="6">
        <f t="shared" si="2"/>
        <v>0</v>
      </c>
      <c r="I13" s="52">
        <f>MIN(H13,'SO2 Annual Emissions'!L13,'SO2 Consent Decree Caps'!D13,'Retirement Adjustments'!D13:I13)</f>
        <v>0</v>
      </c>
      <c r="J13" s="8">
        <v>112305.29201408484</v>
      </c>
      <c r="K13" s="52">
        <f t="shared" si="20"/>
        <v>0</v>
      </c>
      <c r="L13" s="6">
        <v>26588.496477661189</v>
      </c>
      <c r="M13" s="52">
        <f t="shared" si="21"/>
        <v>0</v>
      </c>
      <c r="N13" s="6">
        <v>7237.5731689559761</v>
      </c>
      <c r="O13" s="52">
        <f t="shared" si="22"/>
        <v>0</v>
      </c>
      <c r="P13" s="6">
        <v>1970.1176190990373</v>
      </c>
      <c r="Q13" s="52">
        <f t="shared" si="23"/>
        <v>0</v>
      </c>
      <c r="R13" s="6">
        <v>536.27968139003497</v>
      </c>
      <c r="S13" s="52">
        <f t="shared" si="24"/>
        <v>0</v>
      </c>
      <c r="T13" s="6">
        <v>145.97904911040678</v>
      </c>
      <c r="U13" s="52">
        <f t="shared" si="25"/>
        <v>0</v>
      </c>
      <c r="V13" s="6">
        <v>39.736509732960258</v>
      </c>
      <c r="W13" s="52">
        <f t="shared" si="26"/>
        <v>0</v>
      </c>
      <c r="X13" s="6">
        <v>10.816553576558363</v>
      </c>
      <c r="Y13" s="52">
        <f t="shared" si="27"/>
        <v>0</v>
      </c>
      <c r="Z13" s="6">
        <v>2.9443409113737289</v>
      </c>
      <c r="AA13" s="52">
        <f t="shared" si="28"/>
        <v>0</v>
      </c>
      <c r="AB13" s="6">
        <v>0.80147001906880178</v>
      </c>
      <c r="AC13" s="52">
        <f>AA13</f>
        <v>0</v>
      </c>
      <c r="AD13" s="6">
        <v>0.21816569854854606</v>
      </c>
      <c r="AE13" s="52">
        <f t="shared" si="29"/>
        <v>0</v>
      </c>
      <c r="AF13" s="6">
        <v>5.9386216336861253E-2</v>
      </c>
      <c r="AG13" s="52">
        <f t="shared" si="30"/>
        <v>0</v>
      </c>
      <c r="AH13" s="6">
        <v>1.6165339970029891E-2</v>
      </c>
      <c r="AI13" s="52">
        <f>AG13</f>
        <v>0</v>
      </c>
      <c r="AJ13" s="6">
        <v>4.4003177608828992E-3</v>
      </c>
      <c r="AK13" s="52">
        <f t="shared" si="31"/>
        <v>0</v>
      </c>
      <c r="AL13" s="6">
        <v>1.1977968970313668E-3</v>
      </c>
      <c r="AM13" s="52">
        <f>AK13</f>
        <v>0</v>
      </c>
      <c r="AN13" s="6">
        <v>3.2604867010377347E-4</v>
      </c>
      <c r="AO13" s="57">
        <f t="shared" si="0"/>
        <v>0</v>
      </c>
      <c r="AP13" s="6">
        <f t="shared" si="3"/>
        <v>0</v>
      </c>
      <c r="AQ13" s="45"/>
      <c r="AR13" s="56">
        <f t="shared" si="4"/>
        <v>0</v>
      </c>
    </row>
    <row r="14" spans="1:44" ht="15" customHeight="1" x14ac:dyDescent="0.25">
      <c r="A14" s="4" t="s">
        <v>26</v>
      </c>
      <c r="B14" s="4">
        <v>1001</v>
      </c>
      <c r="C14" s="4">
        <v>1</v>
      </c>
      <c r="D14" s="6">
        <f>(LARGE('Annual Heat Inputs'!D14:K14,1)+LARGE('Annual Heat Inputs'!D14:K14,2)+LARGE('Annual Heat Inputs'!D14:K14,3))/3</f>
        <v>29231847.924333334</v>
      </c>
      <c r="E14" s="48">
        <v>1024257772.5449996</v>
      </c>
      <c r="F14" s="6">
        <f t="shared" si="1"/>
        <v>2.853954220108109E-2</v>
      </c>
      <c r="G14" s="54">
        <v>161456</v>
      </c>
      <c r="H14" s="6">
        <f t="shared" si="2"/>
        <v>4607.8803256177489</v>
      </c>
      <c r="I14" s="6">
        <f>MIN(H14,'SO2 Annual Emissions'!L14,'SO2 Consent Decree Caps'!D14,'Retirement Adjustments'!D14:I14)</f>
        <v>1511.7840000000001</v>
      </c>
      <c r="J14" s="8">
        <v>112305.29201408484</v>
      </c>
      <c r="K14" s="6">
        <f t="shared" si="5"/>
        <v>4716.9256208407096</v>
      </c>
      <c r="L14" s="6">
        <v>26588.496477661189</v>
      </c>
      <c r="M14" s="6">
        <f t="shared" si="6"/>
        <v>5475.7491381282171</v>
      </c>
      <c r="N14" s="6">
        <v>7237.5731689559761</v>
      </c>
      <c r="O14" s="6">
        <f t="shared" si="7"/>
        <v>5682.3061630170487</v>
      </c>
      <c r="P14" s="6">
        <v>1970.1176190990373</v>
      </c>
      <c r="Q14" s="6">
        <f t="shared" si="8"/>
        <v>5738.5324179484187</v>
      </c>
      <c r="R14" s="6">
        <v>536.27968139003497</v>
      </c>
      <c r="S14" s="6">
        <f t="shared" si="9"/>
        <v>5753.8375945470316</v>
      </c>
      <c r="T14" s="6">
        <v>145.97904911040678</v>
      </c>
      <c r="U14" s="6">
        <f t="shared" si="10"/>
        <v>5758.0037697795915</v>
      </c>
      <c r="V14" s="6">
        <v>39.736509732960258</v>
      </c>
      <c r="W14" s="6">
        <f t="shared" si="11"/>
        <v>5759.1378315760394</v>
      </c>
      <c r="X14" s="6">
        <v>10.816553576558363</v>
      </c>
      <c r="Y14" s="6">
        <f t="shared" si="12"/>
        <v>5759.4465310633077</v>
      </c>
      <c r="Z14" s="6">
        <v>2.9443409113737289</v>
      </c>
      <c r="AA14" s="6">
        <f t="shared" si="13"/>
        <v>5759.5305612050024</v>
      </c>
      <c r="AB14" s="6">
        <v>0.80147001906880178</v>
      </c>
      <c r="AC14" s="6">
        <f t="shared" ref="AC14:AC52" si="32">PRODUCT(F14,AB14)+AA14</f>
        <v>5759.5534347924349</v>
      </c>
      <c r="AD14" s="6">
        <v>0.21816569854854606</v>
      </c>
      <c r="AE14" s="6">
        <f t="shared" ref="AE14:AE52" si="33">PRODUCT(F14,AD14)+AC14</f>
        <v>5759.5596611415958</v>
      </c>
      <c r="AF14" s="6">
        <v>5.9386216336861253E-2</v>
      </c>
      <c r="AG14" s="6">
        <f t="shared" ref="AG14:AG52" si="34">PRODUCT(F14,AF14)+AE14</f>
        <v>5759.5613559970234</v>
      </c>
      <c r="AH14" s="6">
        <v>1.6165339970029891E-2</v>
      </c>
      <c r="AI14" s="6">
        <f t="shared" ref="AI14:AI52" si="35">PRODUCT(F14,AH14)+AG14</f>
        <v>5759.5618173484254</v>
      </c>
      <c r="AJ14" s="6">
        <v>4.4003177608828992E-3</v>
      </c>
      <c r="AK14" s="6">
        <f t="shared" ref="AK14:AK52" si="36">PRODUCT(F14,AJ14)+AI14</f>
        <v>5759.5619429314802</v>
      </c>
      <c r="AL14" s="6">
        <v>1.1977968970313668E-3</v>
      </c>
      <c r="AM14" s="6">
        <f t="shared" ref="AM14:AM52" si="37">PRODUCT(F14,AL14)+AK14</f>
        <v>5759.5619771160555</v>
      </c>
      <c r="AN14" s="6">
        <v>3.2604867010377347E-4</v>
      </c>
      <c r="AO14" s="56">
        <f t="shared" si="0"/>
        <v>5760</v>
      </c>
      <c r="AP14" s="6">
        <f t="shared" si="3"/>
        <v>0.43802288394454081</v>
      </c>
      <c r="AQ14" s="45"/>
      <c r="AR14" s="56">
        <f t="shared" si="4"/>
        <v>5760</v>
      </c>
    </row>
    <row r="15" spans="1:44" ht="15" customHeight="1" x14ac:dyDescent="0.25">
      <c r="A15" s="4" t="s">
        <v>26</v>
      </c>
      <c r="B15" s="4">
        <v>1001</v>
      </c>
      <c r="C15" s="4">
        <v>2</v>
      </c>
      <c r="D15" s="6">
        <f>(LARGE('Annual Heat Inputs'!D15:K15,1)+LARGE('Annual Heat Inputs'!D15:K15,2)+LARGE('Annual Heat Inputs'!D15:K15,3))/3</f>
        <v>28038444.452999998</v>
      </c>
      <c r="E15" s="48">
        <v>1024257772.5449996</v>
      </c>
      <c r="F15" s="6">
        <f t="shared" si="1"/>
        <v>2.7374402425409138E-2</v>
      </c>
      <c r="G15" s="54">
        <v>161456</v>
      </c>
      <c r="H15" s="6">
        <f t="shared" si="2"/>
        <v>4419.7615179968579</v>
      </c>
      <c r="I15" s="6">
        <f>MIN(H15,'SO2 Annual Emissions'!L15,'SO2 Consent Decree Caps'!D15,'Retirement Adjustments'!D15:I15)</f>
        <v>1374.9770000000001</v>
      </c>
      <c r="J15" s="8">
        <v>112305.29201408484</v>
      </c>
      <c r="K15" s="6">
        <f t="shared" si="5"/>
        <v>4449.2672580966455</v>
      </c>
      <c r="L15" s="6">
        <v>26588.496477661189</v>
      </c>
      <c r="M15" s="6">
        <f t="shared" si="6"/>
        <v>5177.1114605627163</v>
      </c>
      <c r="N15" s="6">
        <v>7237.5731689559761</v>
      </c>
      <c r="O15" s="6">
        <f t="shared" si="7"/>
        <v>5375.2357010730611</v>
      </c>
      <c r="P15" s="6">
        <v>1970.1176190990373</v>
      </c>
      <c r="Q15" s="6">
        <f t="shared" si="8"/>
        <v>5429.1664936036668</v>
      </c>
      <c r="R15" s="6">
        <v>536.27968139003497</v>
      </c>
      <c r="S15" s="6">
        <f t="shared" si="9"/>
        <v>5443.8468294146078</v>
      </c>
      <c r="T15" s="6">
        <v>145.97904911040678</v>
      </c>
      <c r="U15" s="6">
        <f t="shared" si="10"/>
        <v>5447.8429186506346</v>
      </c>
      <c r="V15" s="6">
        <v>39.736509732960258</v>
      </c>
      <c r="W15" s="6">
        <f t="shared" si="11"/>
        <v>5448.9306818590458</v>
      </c>
      <c r="X15" s="6">
        <v>10.816553576558363</v>
      </c>
      <c r="Y15" s="6">
        <f t="shared" si="12"/>
        <v>5449.2267785495069</v>
      </c>
      <c r="Z15" s="6">
        <v>2.9443409113737289</v>
      </c>
      <c r="AA15" s="6">
        <f t="shared" si="13"/>
        <v>5449.3073781224921</v>
      </c>
      <c r="AB15" s="6">
        <v>0.80147001906880178</v>
      </c>
      <c r="AC15" s="6">
        <f t="shared" si="32"/>
        <v>5449.3293178853264</v>
      </c>
      <c r="AD15" s="6">
        <v>0.21816569854854606</v>
      </c>
      <c r="AE15" s="6">
        <f t="shared" si="33"/>
        <v>5449.3352900409536</v>
      </c>
      <c r="AF15" s="6">
        <v>5.9386216336861253E-2</v>
      </c>
      <c r="AG15" s="6">
        <f t="shared" si="34"/>
        <v>5449.3369157031384</v>
      </c>
      <c r="AH15" s="6">
        <v>1.6165339970029891E-2</v>
      </c>
      <c r="AI15" s="6">
        <f t="shared" si="35"/>
        <v>5449.33735821966</v>
      </c>
      <c r="AJ15" s="6">
        <v>4.4003177608828992E-3</v>
      </c>
      <c r="AK15" s="6">
        <f t="shared" si="36"/>
        <v>5449.3374786757295</v>
      </c>
      <c r="AL15" s="6">
        <v>1.1977968970313668E-3</v>
      </c>
      <c r="AM15" s="6">
        <f t="shared" si="37"/>
        <v>5449.3375114647033</v>
      </c>
      <c r="AN15" s="6">
        <v>3.2604867010377347E-4</v>
      </c>
      <c r="AO15" s="56">
        <f t="shared" si="0"/>
        <v>5449</v>
      </c>
      <c r="AP15" s="6">
        <f t="shared" si="3"/>
        <v>-0.3375114647033115</v>
      </c>
      <c r="AQ15" s="45"/>
      <c r="AR15" s="56">
        <f t="shared" si="4"/>
        <v>5449</v>
      </c>
    </row>
    <row r="16" spans="1:44" ht="15" customHeight="1" x14ac:dyDescent="0.25">
      <c r="A16" s="4" t="s">
        <v>26</v>
      </c>
      <c r="B16" s="4">
        <v>1001</v>
      </c>
      <c r="C16" s="4">
        <v>4</v>
      </c>
      <c r="D16" s="6">
        <f>(LARGE('Annual Heat Inputs'!D16:K16,1)+LARGE('Annual Heat Inputs'!D16:K16,2)+LARGE('Annual Heat Inputs'!D16:K16,3))/3</f>
        <v>229030.27266666666</v>
      </c>
      <c r="E16" s="48">
        <v>1024257772.5449996</v>
      </c>
      <c r="F16" s="6">
        <f t="shared" si="1"/>
        <v>2.2360608706691994E-4</v>
      </c>
      <c r="G16" s="54">
        <v>161456</v>
      </c>
      <c r="H16" s="6">
        <f t="shared" si="2"/>
        <v>36.102544393476627</v>
      </c>
      <c r="I16" s="6">
        <f>MIN(H16,'SO2 Annual Emissions'!L16,'SO2 Consent Decree Caps'!D16,'Retirement Adjustments'!D16:I16)</f>
        <v>8.8999999999999996E-2</v>
      </c>
      <c r="J16" s="8">
        <v>112305.29201408484</v>
      </c>
      <c r="K16" s="6">
        <f t="shared" si="5"/>
        <v>25.201146904177325</v>
      </c>
      <c r="L16" s="6">
        <v>26588.496477661189</v>
      </c>
      <c r="M16" s="6">
        <f t="shared" si="6"/>
        <v>31.146496562539728</v>
      </c>
      <c r="N16" s="6">
        <v>7237.5731689559761</v>
      </c>
      <c r="O16" s="6">
        <f t="shared" si="7"/>
        <v>32.764861978710499</v>
      </c>
      <c r="P16" s="6">
        <v>1970.1176190990373</v>
      </c>
      <c r="Q16" s="6">
        <f t="shared" si="8"/>
        <v>33.205392270578834</v>
      </c>
      <c r="R16" s="6">
        <v>536.27968139003497</v>
      </c>
      <c r="S16" s="6">
        <f t="shared" si="9"/>
        <v>33.325307671707954</v>
      </c>
      <c r="T16" s="6">
        <v>145.97904911040678</v>
      </c>
      <c r="U16" s="6">
        <f t="shared" si="10"/>
        <v>33.35794947567328</v>
      </c>
      <c r="V16" s="6">
        <v>39.736509732960258</v>
      </c>
      <c r="W16" s="6">
        <f t="shared" si="11"/>
        <v>33.366834801128363</v>
      </c>
      <c r="X16" s="6">
        <v>10.816553576558363</v>
      </c>
      <c r="Y16" s="6">
        <f t="shared" si="12"/>
        <v>33.36925344834917</v>
      </c>
      <c r="Z16" s="6">
        <v>2.9443409113737289</v>
      </c>
      <c r="AA16" s="6">
        <f t="shared" si="13"/>
        <v>33.369911820899354</v>
      </c>
      <c r="AB16" s="6">
        <v>0.80147001906880178</v>
      </c>
      <c r="AC16" s="6">
        <f t="shared" si="32"/>
        <v>33.370091034474221</v>
      </c>
      <c r="AD16" s="6">
        <v>0.21816569854854606</v>
      </c>
      <c r="AE16" s="6">
        <f t="shared" si="33"/>
        <v>33.370139817652408</v>
      </c>
      <c r="AF16" s="6">
        <v>5.9386216336861253E-2</v>
      </c>
      <c r="AG16" s="6">
        <f t="shared" si="34"/>
        <v>33.370153096771865</v>
      </c>
      <c r="AH16" s="6">
        <v>1.6165339970029891E-2</v>
      </c>
      <c r="AI16" s="6">
        <f t="shared" si="35"/>
        <v>33.370156711440281</v>
      </c>
      <c r="AJ16" s="6">
        <v>4.4003177608828992E-3</v>
      </c>
      <c r="AK16" s="6">
        <f t="shared" si="36"/>
        <v>33.370157695378118</v>
      </c>
      <c r="AL16" s="6">
        <v>1.1977968970313668E-3</v>
      </c>
      <c r="AM16" s="6">
        <f t="shared" si="37"/>
        <v>33.370157963212797</v>
      </c>
      <c r="AN16" s="6">
        <v>3.2604867010377347E-4</v>
      </c>
      <c r="AO16" s="56">
        <f t="shared" si="0"/>
        <v>33</v>
      </c>
      <c r="AP16" s="6">
        <f t="shared" si="3"/>
        <v>-0.37015796321279737</v>
      </c>
      <c r="AQ16" s="45"/>
      <c r="AR16" s="56">
        <f t="shared" si="4"/>
        <v>33</v>
      </c>
    </row>
    <row r="17" spans="1:44" ht="15" customHeight="1" x14ac:dyDescent="0.25">
      <c r="A17" s="4" t="s">
        <v>27</v>
      </c>
      <c r="B17" s="4">
        <v>983</v>
      </c>
      <c r="C17" s="4">
        <v>1</v>
      </c>
      <c r="D17" s="6">
        <f>(LARGE('Annual Heat Inputs'!D17:K17,1)+LARGE('Annual Heat Inputs'!D17:K17,2)+LARGE('Annual Heat Inputs'!D17:K17,3))/3</f>
        <v>11884115.412666669</v>
      </c>
      <c r="E17" s="48">
        <v>1024257772.5449996</v>
      </c>
      <c r="F17" s="6">
        <f t="shared" si="1"/>
        <v>1.160266070828821E-2</v>
      </c>
      <c r="G17" s="54">
        <v>161456</v>
      </c>
      <c r="H17" s="6">
        <f t="shared" si="2"/>
        <v>1873.3191873173812</v>
      </c>
      <c r="I17" s="6">
        <f>MIN(H17,'SO2 Annual Emissions'!L17,'SO2 Consent Decree Caps'!D17,'Retirement Adjustments'!D17:I17)</f>
        <v>925.81600000000003</v>
      </c>
      <c r="J17" s="8">
        <v>112305.29201408484</v>
      </c>
      <c r="K17" s="6">
        <f t="shared" si="5"/>
        <v>2228.8561989846557</v>
      </c>
      <c r="L17" s="6">
        <v>26588.496477661189</v>
      </c>
      <c r="M17" s="6">
        <f t="shared" si="6"/>
        <v>2537.3535023584745</v>
      </c>
      <c r="N17" s="6">
        <v>7237.5731689559761</v>
      </c>
      <c r="O17" s="6">
        <f t="shared" si="7"/>
        <v>2621.3286081892811</v>
      </c>
      <c r="P17" s="6">
        <v>1970.1176190990373</v>
      </c>
      <c r="Q17" s="6">
        <f t="shared" si="8"/>
        <v>2644.1872144791078</v>
      </c>
      <c r="R17" s="6">
        <v>536.27968139003497</v>
      </c>
      <c r="S17" s="6">
        <f t="shared" si="9"/>
        <v>2650.4094856670254</v>
      </c>
      <c r="T17" s="6">
        <v>145.97904911040678</v>
      </c>
      <c r="U17" s="6">
        <f t="shared" si="10"/>
        <v>2652.103231044372</v>
      </c>
      <c r="V17" s="6">
        <v>39.736509732960258</v>
      </c>
      <c r="W17" s="6">
        <f t="shared" si="11"/>
        <v>2652.564280284535</v>
      </c>
      <c r="X17" s="6">
        <v>10.816553576558363</v>
      </c>
      <c r="Y17" s="6">
        <f t="shared" si="12"/>
        <v>2652.6897810857167</v>
      </c>
      <c r="Z17" s="6">
        <v>2.9443409113737289</v>
      </c>
      <c r="AA17" s="6">
        <f t="shared" si="13"/>
        <v>2652.7239432743208</v>
      </c>
      <c r="AB17" s="6">
        <v>0.80147001906880178</v>
      </c>
      <c r="AC17" s="6">
        <f t="shared" si="32"/>
        <v>2652.7332424590199</v>
      </c>
      <c r="AD17" s="6">
        <v>0.21816569854854606</v>
      </c>
      <c r="AE17" s="6">
        <f t="shared" si="33"/>
        <v>2652.7357737615985</v>
      </c>
      <c r="AF17" s="6">
        <v>5.9386216336861253E-2</v>
      </c>
      <c r="AG17" s="6">
        <f t="shared" si="34"/>
        <v>2652.7364627997172</v>
      </c>
      <c r="AH17" s="6">
        <v>1.6165339970029891E-2</v>
      </c>
      <c r="AI17" s="6">
        <f t="shared" si="35"/>
        <v>2652.7366503606722</v>
      </c>
      <c r="AJ17" s="6">
        <v>4.4003177608828992E-3</v>
      </c>
      <c r="AK17" s="6">
        <f t="shared" si="36"/>
        <v>2652.7367014160664</v>
      </c>
      <c r="AL17" s="6">
        <v>1.1977968970313668E-3</v>
      </c>
      <c r="AM17" s="6">
        <f t="shared" si="37"/>
        <v>2652.7367153136975</v>
      </c>
      <c r="AN17" s="6">
        <v>3.2604867010377347E-4</v>
      </c>
      <c r="AO17" s="56">
        <f t="shared" si="0"/>
        <v>2653</v>
      </c>
      <c r="AP17" s="6">
        <f t="shared" si="3"/>
        <v>0.26328468630254065</v>
      </c>
      <c r="AQ17" s="45"/>
      <c r="AR17" s="56">
        <f t="shared" si="4"/>
        <v>2653</v>
      </c>
    </row>
    <row r="18" spans="1:44" ht="15" customHeight="1" x14ac:dyDescent="0.25">
      <c r="A18" s="4" t="s">
        <v>27</v>
      </c>
      <c r="B18" s="4">
        <v>983</v>
      </c>
      <c r="C18" s="4">
        <v>2</v>
      </c>
      <c r="D18" s="6">
        <f>(LARGE('Annual Heat Inputs'!D18:K18,1)+LARGE('Annual Heat Inputs'!D18:K18,2)+LARGE('Annual Heat Inputs'!D18:K18,3))/3</f>
        <v>12482821.161</v>
      </c>
      <c r="E18" s="48">
        <v>1024257772.5449996</v>
      </c>
      <c r="F18" s="6">
        <f t="shared" si="1"/>
        <v>1.2187187147219409E-2</v>
      </c>
      <c r="G18" s="54">
        <v>161456</v>
      </c>
      <c r="H18" s="6">
        <f t="shared" si="2"/>
        <v>1967.6944880414569</v>
      </c>
      <c r="I18" s="6">
        <f>MIN(H18,'SO2 Annual Emissions'!L18,'SO2 Consent Decree Caps'!D18,'Retirement Adjustments'!D18:I18)</f>
        <v>842.47199999999998</v>
      </c>
      <c r="J18" s="8">
        <v>112305.29201408484</v>
      </c>
      <c r="K18" s="6">
        <f t="shared" si="5"/>
        <v>2211.1576113987776</v>
      </c>
      <c r="L18" s="6">
        <v>26588.496477661189</v>
      </c>
      <c r="M18" s="6">
        <f t="shared" si="6"/>
        <v>2535.1965939352185</v>
      </c>
      <c r="N18" s="6">
        <v>7237.5731689559761</v>
      </c>
      <c r="O18" s="6">
        <f t="shared" si="7"/>
        <v>2623.402252636979</v>
      </c>
      <c r="P18" s="6">
        <v>1970.1176190990373</v>
      </c>
      <c r="Q18" s="6">
        <f t="shared" si="8"/>
        <v>2647.4124447629733</v>
      </c>
      <c r="R18" s="6">
        <v>536.27968139003497</v>
      </c>
      <c r="S18" s="6">
        <f t="shared" si="9"/>
        <v>2653.9481856033249</v>
      </c>
      <c r="T18" s="6">
        <v>145.97904911040678</v>
      </c>
      <c r="U18" s="6">
        <f t="shared" si="10"/>
        <v>2655.7272595944064</v>
      </c>
      <c r="V18" s="6">
        <v>39.736509732960258</v>
      </c>
      <c r="W18" s="6">
        <f t="shared" si="11"/>
        <v>2656.2115358750993</v>
      </c>
      <c r="X18" s="6">
        <v>10.816553576558363</v>
      </c>
      <c r="Y18" s="6">
        <f t="shared" si="12"/>
        <v>2656.3433592378246</v>
      </c>
      <c r="Z18" s="6">
        <v>2.9443409113737289</v>
      </c>
      <c r="AA18" s="6">
        <f t="shared" si="13"/>
        <v>2656.3792424715366</v>
      </c>
      <c r="AB18" s="6">
        <v>0.80147001906880178</v>
      </c>
      <c r="AC18" s="6">
        <f t="shared" si="32"/>
        <v>2656.3890101366519</v>
      </c>
      <c r="AD18" s="6">
        <v>0.21816569854854606</v>
      </c>
      <c r="AE18" s="6">
        <f t="shared" si="33"/>
        <v>2656.3916689628491</v>
      </c>
      <c r="AF18" s="6">
        <v>5.9386216336861253E-2</v>
      </c>
      <c r="AG18" s="6">
        <f t="shared" si="34"/>
        <v>2656.3923927137816</v>
      </c>
      <c r="AH18" s="6">
        <v>1.6165339970029891E-2</v>
      </c>
      <c r="AI18" s="6">
        <f t="shared" si="35"/>
        <v>2656.392589723805</v>
      </c>
      <c r="AJ18" s="6">
        <v>4.4003177608828992E-3</v>
      </c>
      <c r="AK18" s="6">
        <f t="shared" si="36"/>
        <v>2656.3926433513011</v>
      </c>
      <c r="AL18" s="6">
        <v>1.1977968970313668E-3</v>
      </c>
      <c r="AM18" s="6">
        <f t="shared" si="37"/>
        <v>2656.3926579490762</v>
      </c>
      <c r="AN18" s="6">
        <v>3.2604867010377347E-4</v>
      </c>
      <c r="AO18" s="56">
        <f t="shared" si="0"/>
        <v>2656</v>
      </c>
      <c r="AP18" s="6">
        <f t="shared" si="3"/>
        <v>-0.39265794907623786</v>
      </c>
      <c r="AQ18" s="45"/>
      <c r="AR18" s="56">
        <f t="shared" si="4"/>
        <v>2656</v>
      </c>
    </row>
    <row r="19" spans="1:44" ht="15" customHeight="1" x14ac:dyDescent="0.25">
      <c r="A19" s="4" t="s">
        <v>27</v>
      </c>
      <c r="B19" s="4">
        <v>983</v>
      </c>
      <c r="C19" s="4">
        <v>3</v>
      </c>
      <c r="D19" s="6">
        <f>(LARGE('Annual Heat Inputs'!D19:K19,1)+LARGE('Annual Heat Inputs'!D19:K19,2)+LARGE('Annual Heat Inputs'!D19:K19,3))/3</f>
        <v>11752092.646</v>
      </c>
      <c r="E19" s="48">
        <v>1024257772.5449996</v>
      </c>
      <c r="F19" s="6">
        <f t="shared" si="1"/>
        <v>1.147376467234344E-2</v>
      </c>
      <c r="G19" s="54">
        <v>161456</v>
      </c>
      <c r="H19" s="6">
        <f t="shared" si="2"/>
        <v>1852.5081489378824</v>
      </c>
      <c r="I19" s="6">
        <f>MIN(H19,'SO2 Annual Emissions'!L19,'SO2 Consent Decree Caps'!D19,'Retirement Adjustments'!D19:I19)</f>
        <v>966.40899999999999</v>
      </c>
      <c r="J19" s="8">
        <v>112305.29201408484</v>
      </c>
      <c r="K19" s="6">
        <f t="shared" si="5"/>
        <v>2254.9734920284204</v>
      </c>
      <c r="L19" s="6">
        <v>26588.496477661189</v>
      </c>
      <c r="M19" s="6">
        <f t="shared" si="6"/>
        <v>2560.0436436045375</v>
      </c>
      <c r="N19" s="6">
        <v>7237.5731689559761</v>
      </c>
      <c r="O19" s="6">
        <f t="shared" si="7"/>
        <v>2643.0858549440054</v>
      </c>
      <c r="P19" s="6">
        <v>1970.1176190990373</v>
      </c>
      <c r="Q19" s="6">
        <f t="shared" si="8"/>
        <v>2665.6905208823855</v>
      </c>
      <c r="R19" s="6">
        <v>536.27968139003497</v>
      </c>
      <c r="S19" s="6">
        <f t="shared" si="9"/>
        <v>2671.8436677452141</v>
      </c>
      <c r="T19" s="6">
        <v>145.97904911040678</v>
      </c>
      <c r="U19" s="6">
        <f t="shared" si="10"/>
        <v>2673.5185970017992</v>
      </c>
      <c r="V19" s="6">
        <v>39.736509732960258</v>
      </c>
      <c r="W19" s="6">
        <f t="shared" si="11"/>
        <v>2673.9745243633756</v>
      </c>
      <c r="X19" s="6">
        <v>10.816553576558363</v>
      </c>
      <c r="Y19" s="6">
        <f t="shared" si="12"/>
        <v>2674.0986309536788</v>
      </c>
      <c r="Z19" s="6">
        <v>2.9443409113737289</v>
      </c>
      <c r="AA19" s="6">
        <f t="shared" si="13"/>
        <v>2674.1324136284111</v>
      </c>
      <c r="AB19" s="6">
        <v>0.80147001906880178</v>
      </c>
      <c r="AC19" s="6">
        <f t="shared" si="32"/>
        <v>2674.1416095068016</v>
      </c>
      <c r="AD19" s="6">
        <v>0.21816569854854606</v>
      </c>
      <c r="AE19" s="6">
        <f t="shared" si="33"/>
        <v>2674.1441126886862</v>
      </c>
      <c r="AF19" s="6">
        <v>5.9386216336861253E-2</v>
      </c>
      <c r="AG19" s="6">
        <f t="shared" si="34"/>
        <v>2674.1447940721573</v>
      </c>
      <c r="AH19" s="6">
        <v>1.6165339970029891E-2</v>
      </c>
      <c r="AI19" s="6">
        <f t="shared" si="35"/>
        <v>2674.1449795494641</v>
      </c>
      <c r="AJ19" s="6">
        <v>4.4003177608828992E-3</v>
      </c>
      <c r="AK19" s="6">
        <f t="shared" si="36"/>
        <v>2674.1450300376746</v>
      </c>
      <c r="AL19" s="6">
        <v>1.1977968970313668E-3</v>
      </c>
      <c r="AM19" s="6">
        <f t="shared" si="37"/>
        <v>2674.1450437809144</v>
      </c>
      <c r="AN19" s="6">
        <v>3.2604867010377347E-4</v>
      </c>
      <c r="AO19" s="56">
        <f t="shared" si="0"/>
        <v>2674</v>
      </c>
      <c r="AP19" s="6">
        <f t="shared" si="3"/>
        <v>-0.14504378091442049</v>
      </c>
      <c r="AQ19" s="45"/>
      <c r="AR19" s="56">
        <f t="shared" si="4"/>
        <v>2674</v>
      </c>
    </row>
    <row r="20" spans="1:44" ht="15" customHeight="1" x14ac:dyDescent="0.25">
      <c r="A20" s="4" t="s">
        <v>27</v>
      </c>
      <c r="B20" s="4">
        <v>983</v>
      </c>
      <c r="C20" s="4">
        <v>4</v>
      </c>
      <c r="D20" s="6">
        <f>(LARGE('Annual Heat Inputs'!D20:K20,1)+LARGE('Annual Heat Inputs'!D20:K20,2)+LARGE('Annual Heat Inputs'!D20:K20,3))/3</f>
        <v>11826493.494999999</v>
      </c>
      <c r="E20" s="48">
        <v>1024257772.5449996</v>
      </c>
      <c r="F20" s="6">
        <f t="shared" si="1"/>
        <v>1.1546403466008763E-2</v>
      </c>
      <c r="G20" s="54">
        <v>161456</v>
      </c>
      <c r="H20" s="6">
        <f t="shared" si="2"/>
        <v>1864.2361180079108</v>
      </c>
      <c r="I20" s="6">
        <f>MIN(H20,'SO2 Annual Emissions'!L20,'SO2 Consent Decree Caps'!D20,'Retirement Adjustments'!D20:I20)</f>
        <v>1015.027</v>
      </c>
      <c r="J20" s="8">
        <v>112305.29201408484</v>
      </c>
      <c r="K20" s="6">
        <f t="shared" si="5"/>
        <v>2311.7492129625552</v>
      </c>
      <c r="L20" s="6">
        <v>26588.496477661189</v>
      </c>
      <c r="M20" s="6">
        <f t="shared" si="6"/>
        <v>2618.7507208481843</v>
      </c>
      <c r="N20" s="6">
        <v>7237.5731689559761</v>
      </c>
      <c r="O20" s="6">
        <f t="shared" si="7"/>
        <v>2702.3186607717098</v>
      </c>
      <c r="P20" s="6">
        <v>1970.1176190990373</v>
      </c>
      <c r="Q20" s="6">
        <f t="shared" si="8"/>
        <v>2725.0664336773198</v>
      </c>
      <c r="R20" s="6">
        <v>536.27968139003497</v>
      </c>
      <c r="S20" s="6">
        <f t="shared" si="9"/>
        <v>2731.2585352492715</v>
      </c>
      <c r="T20" s="6">
        <v>145.97904911040678</v>
      </c>
      <c r="U20" s="6">
        <f t="shared" si="10"/>
        <v>2732.9440682478844</v>
      </c>
      <c r="V20" s="6">
        <v>39.736509732960258</v>
      </c>
      <c r="W20" s="6">
        <f t="shared" si="11"/>
        <v>2733.4028820215922</v>
      </c>
      <c r="X20" s="6">
        <v>10.816553576558363</v>
      </c>
      <c r="Y20" s="6">
        <f t="shared" si="12"/>
        <v>2733.5277743132988</v>
      </c>
      <c r="Z20" s="6">
        <v>2.9443409113737289</v>
      </c>
      <c r="AA20" s="6">
        <f t="shared" si="13"/>
        <v>2733.5617708614031</v>
      </c>
      <c r="AB20" s="6">
        <v>0.80147001906880178</v>
      </c>
      <c r="AC20" s="6">
        <f t="shared" si="32"/>
        <v>2733.5710249576091</v>
      </c>
      <c r="AD20" s="6">
        <v>0.21816569854854606</v>
      </c>
      <c r="AE20" s="6">
        <f t="shared" si="33"/>
        <v>2733.5735439867872</v>
      </c>
      <c r="AF20" s="6">
        <v>5.9386216336861253E-2</v>
      </c>
      <c r="AG20" s="6">
        <f t="shared" si="34"/>
        <v>2733.5742296840012</v>
      </c>
      <c r="AH20" s="6">
        <v>1.6165339970029891E-2</v>
      </c>
      <c r="AI20" s="6">
        <f t="shared" si="35"/>
        <v>2733.5744163355389</v>
      </c>
      <c r="AJ20" s="6">
        <v>4.4003177608828992E-3</v>
      </c>
      <c r="AK20" s="6">
        <f t="shared" si="36"/>
        <v>2733.5744671433831</v>
      </c>
      <c r="AL20" s="6">
        <v>1.1977968970313668E-3</v>
      </c>
      <c r="AM20" s="6">
        <f t="shared" si="37"/>
        <v>2733.5744809736293</v>
      </c>
      <c r="AN20" s="6">
        <v>3.2604867010377347E-4</v>
      </c>
      <c r="AO20" s="56">
        <f t="shared" si="0"/>
        <v>2734</v>
      </c>
      <c r="AP20" s="6">
        <f t="shared" si="3"/>
        <v>0.42551902637069361</v>
      </c>
      <c r="AQ20" s="45"/>
      <c r="AR20" s="56">
        <f t="shared" si="4"/>
        <v>2734</v>
      </c>
    </row>
    <row r="21" spans="1:44" ht="15" customHeight="1" x14ac:dyDescent="0.25">
      <c r="A21" s="4" t="s">
        <v>27</v>
      </c>
      <c r="B21" s="4">
        <v>983</v>
      </c>
      <c r="C21" s="4">
        <v>5</v>
      </c>
      <c r="D21" s="6">
        <f>(LARGE('Annual Heat Inputs'!D21:K21,1)+LARGE('Annual Heat Inputs'!D21:K21,2)+LARGE('Annual Heat Inputs'!D21:K21,3))/3</f>
        <v>12831751.447999999</v>
      </c>
      <c r="E21" s="48">
        <v>1024257772.5449996</v>
      </c>
      <c r="F21" s="6">
        <f t="shared" si="1"/>
        <v>1.252785362430457E-2</v>
      </c>
      <c r="G21" s="54">
        <v>161456</v>
      </c>
      <c r="H21" s="6">
        <f t="shared" si="2"/>
        <v>2022.6971347657186</v>
      </c>
      <c r="I21" s="6">
        <f>MIN(H21,'SO2 Annual Emissions'!L21,'SO2 Consent Decree Caps'!D21,'Retirement Adjustments'!D21:I21)</f>
        <v>988.74400000000003</v>
      </c>
      <c r="J21" s="8">
        <v>112305.29201408484</v>
      </c>
      <c r="K21" s="6">
        <f t="shared" si="5"/>
        <v>2395.6882595872357</v>
      </c>
      <c r="L21" s="6">
        <v>26588.496477661189</v>
      </c>
      <c r="M21" s="6">
        <f t="shared" si="6"/>
        <v>2728.785051549713</v>
      </c>
      <c r="N21" s="6">
        <v>7237.5731689559761</v>
      </c>
      <c r="O21" s="6">
        <f t="shared" si="7"/>
        <v>2819.4563088055875</v>
      </c>
      <c r="P21" s="6">
        <v>1970.1176190990373</v>
      </c>
      <c r="Q21" s="6">
        <f t="shared" si="8"/>
        <v>2844.1376539603234</v>
      </c>
      <c r="R21" s="6">
        <v>536.27968139003497</v>
      </c>
      <c r="S21" s="6">
        <f t="shared" si="9"/>
        <v>2850.8560873104666</v>
      </c>
      <c r="T21" s="6">
        <v>145.97904911040678</v>
      </c>
      <c r="U21" s="6">
        <f t="shared" si="10"/>
        <v>2852.6848914699372</v>
      </c>
      <c r="V21" s="6">
        <v>39.736509732960258</v>
      </c>
      <c r="W21" s="6">
        <f t="shared" si="11"/>
        <v>2853.1827046474123</v>
      </c>
      <c r="X21" s="6">
        <v>10.816553576558363</v>
      </c>
      <c r="Y21" s="6">
        <f t="shared" si="12"/>
        <v>2853.3182128473391</v>
      </c>
      <c r="Z21" s="6">
        <v>2.9443409113737289</v>
      </c>
      <c r="AA21" s="6">
        <f t="shared" si="13"/>
        <v>2853.3550991192969</v>
      </c>
      <c r="AB21" s="6">
        <v>0.80147001906880178</v>
      </c>
      <c r="AC21" s="6">
        <f t="shared" si="32"/>
        <v>2853.3651398183802</v>
      </c>
      <c r="AD21" s="6">
        <v>0.21816569854854606</v>
      </c>
      <c r="AE21" s="6">
        <f t="shared" si="33"/>
        <v>2853.3678729663175</v>
      </c>
      <c r="AF21" s="6">
        <v>5.9386216336861253E-2</v>
      </c>
      <c r="AG21" s="6">
        <f t="shared" si="34"/>
        <v>2853.368616948143</v>
      </c>
      <c r="AH21" s="6">
        <v>1.6165339970029891E-2</v>
      </c>
      <c r="AI21" s="6">
        <f t="shared" si="35"/>
        <v>2853.3688194651559</v>
      </c>
      <c r="AJ21" s="6">
        <v>4.4003177608828992E-3</v>
      </c>
      <c r="AK21" s="6">
        <f t="shared" si="36"/>
        <v>2853.3688745916925</v>
      </c>
      <c r="AL21" s="6">
        <v>1.1977968970313668E-3</v>
      </c>
      <c r="AM21" s="6">
        <f t="shared" si="37"/>
        <v>2853.3688895975165</v>
      </c>
      <c r="AN21" s="6">
        <v>3.2604867010377347E-4</v>
      </c>
      <c r="AO21" s="56">
        <f t="shared" si="0"/>
        <v>2853</v>
      </c>
      <c r="AP21" s="6">
        <f t="shared" si="3"/>
        <v>-0.36888959751649963</v>
      </c>
      <c r="AQ21" s="45"/>
      <c r="AR21" s="56">
        <f t="shared" si="4"/>
        <v>2853</v>
      </c>
    </row>
    <row r="22" spans="1:44" ht="15" customHeight="1" x14ac:dyDescent="0.25">
      <c r="A22" s="4" t="s">
        <v>27</v>
      </c>
      <c r="B22" s="4">
        <v>983</v>
      </c>
      <c r="C22" s="4">
        <v>6</v>
      </c>
      <c r="D22" s="6">
        <f>(LARGE('Annual Heat Inputs'!D22:K22,1)+LARGE('Annual Heat Inputs'!D22:K22,2)+LARGE('Annual Heat Inputs'!D22:K22,3))/3</f>
        <v>7294849.7413333328</v>
      </c>
      <c r="E22" s="48">
        <v>1024257772.5449996</v>
      </c>
      <c r="F22" s="6">
        <f t="shared" si="1"/>
        <v>7.1220838512239277E-3</v>
      </c>
      <c r="G22" s="54">
        <v>161456</v>
      </c>
      <c r="H22" s="6">
        <f t="shared" si="2"/>
        <v>1149.9031702832106</v>
      </c>
      <c r="I22" s="6">
        <f>MIN(H22,'SO2 Annual Emissions'!L22,'SO2 Consent Decree Caps'!D22,'Retirement Adjustments'!D22:I22)</f>
        <v>652.32399999999996</v>
      </c>
      <c r="J22" s="8">
        <v>112305.29201408484</v>
      </c>
      <c r="K22" s="6">
        <f t="shared" si="5"/>
        <v>1452.1717066605011</v>
      </c>
      <c r="L22" s="6">
        <v>26588.496477661189</v>
      </c>
      <c r="M22" s="6">
        <f t="shared" si="6"/>
        <v>1641.5372080523762</v>
      </c>
      <c r="N22" s="6">
        <v>7237.5731689559761</v>
      </c>
      <c r="O22" s="6">
        <f t="shared" si="7"/>
        <v>1693.0838110410491</v>
      </c>
      <c r="P22" s="6">
        <v>1970.1176190990373</v>
      </c>
      <c r="Q22" s="6">
        <f t="shared" si="8"/>
        <v>1707.1151539210462</v>
      </c>
      <c r="R22" s="6">
        <v>536.27968139003497</v>
      </c>
      <c r="S22" s="6">
        <f t="shared" si="9"/>
        <v>1710.9345827796137</v>
      </c>
      <c r="T22" s="6">
        <v>145.97904911040678</v>
      </c>
      <c r="U22" s="6">
        <f t="shared" si="10"/>
        <v>1711.9742578078999</v>
      </c>
      <c r="V22" s="6">
        <v>39.736509732960258</v>
      </c>
      <c r="W22" s="6">
        <f t="shared" si="11"/>
        <v>1712.2572645621731</v>
      </c>
      <c r="X22" s="6">
        <v>10.816553576558363</v>
      </c>
      <c r="Y22" s="6">
        <f t="shared" si="12"/>
        <v>1712.3343009637265</v>
      </c>
      <c r="Z22" s="6">
        <v>2.9443409113737289</v>
      </c>
      <c r="AA22" s="6">
        <f t="shared" si="13"/>
        <v>1712.3552708065838</v>
      </c>
      <c r="AB22" s="6">
        <v>0.80147001906880178</v>
      </c>
      <c r="AC22" s="6">
        <f t="shared" si="32"/>
        <v>1712.3609789432639</v>
      </c>
      <c r="AD22" s="6">
        <v>0.21816569854854606</v>
      </c>
      <c r="AE22" s="6">
        <f t="shared" si="33"/>
        <v>1712.3625327376624</v>
      </c>
      <c r="AF22" s="6">
        <v>5.9386216336861253E-2</v>
      </c>
      <c r="AG22" s="6">
        <f t="shared" si="34"/>
        <v>1712.3629556912747</v>
      </c>
      <c r="AH22" s="6">
        <v>1.6165339970029891E-2</v>
      </c>
      <c r="AI22" s="6">
        <f t="shared" si="35"/>
        <v>1712.3630708221815</v>
      </c>
      <c r="AJ22" s="6">
        <v>4.4003177608828992E-3</v>
      </c>
      <c r="AK22" s="6">
        <f t="shared" si="36"/>
        <v>1712.3631021616136</v>
      </c>
      <c r="AL22" s="6">
        <v>1.1977968970313668E-3</v>
      </c>
      <c r="AM22" s="6">
        <f t="shared" si="37"/>
        <v>1712.3631106924236</v>
      </c>
      <c r="AN22" s="6">
        <v>3.2604867010377347E-4</v>
      </c>
      <c r="AO22" s="56">
        <f t="shared" si="0"/>
        <v>1712</v>
      </c>
      <c r="AP22" s="6">
        <f t="shared" si="3"/>
        <v>-0.36311069242356098</v>
      </c>
      <c r="AQ22" s="45"/>
      <c r="AR22" s="56">
        <f t="shared" si="4"/>
        <v>1712</v>
      </c>
    </row>
    <row r="23" spans="1:44" ht="15" customHeight="1" x14ac:dyDescent="0.25">
      <c r="A23" s="4" t="s">
        <v>28</v>
      </c>
      <c r="B23" s="4">
        <v>1004</v>
      </c>
      <c r="C23" s="13" t="s">
        <v>58</v>
      </c>
      <c r="D23" s="6">
        <f>(LARGE('Annual Heat Inputs'!D23:K23,1)+LARGE('Annual Heat Inputs'!D23:K23,2)+LARGE('Annual Heat Inputs'!D23:K23,3))/3</f>
        <v>14784826.311333334</v>
      </c>
      <c r="E23" s="48">
        <v>1024257772.5449996</v>
      </c>
      <c r="F23" s="6">
        <f t="shared" si="1"/>
        <v>1.4434673289905426E-2</v>
      </c>
      <c r="G23" s="54">
        <v>161456</v>
      </c>
      <c r="H23" s="6">
        <f t="shared" si="2"/>
        <v>2330.5646106949707</v>
      </c>
      <c r="I23" s="6">
        <f>MIN(H23,'SO2 Annual Emissions'!L23,'SO2 Consent Decree Caps'!D23,'Retirement Adjustments'!D23:I23)</f>
        <v>90.108999999999995</v>
      </c>
      <c r="J23" s="8">
        <v>112305.29201408484</v>
      </c>
      <c r="K23" s="6">
        <f t="shared" si="5"/>
        <v>1711.1991989507396</v>
      </c>
      <c r="L23" s="6">
        <v>26588.496477661189</v>
      </c>
      <c r="M23" s="6">
        <f t="shared" si="6"/>
        <v>2094.99545887558</v>
      </c>
      <c r="N23" s="6">
        <v>7237.5731689559761</v>
      </c>
      <c r="O23" s="6">
        <f t="shared" si="7"/>
        <v>2199.4674629812448</v>
      </c>
      <c r="P23" s="6">
        <v>1970.1176190990373</v>
      </c>
      <c r="Q23" s="6">
        <f t="shared" si="8"/>
        <v>2227.905467155626</v>
      </c>
      <c r="R23" s="6">
        <v>536.27968139003497</v>
      </c>
      <c r="S23" s="6">
        <f t="shared" si="9"/>
        <v>2235.6464891485057</v>
      </c>
      <c r="T23" s="6">
        <v>145.97904911040678</v>
      </c>
      <c r="U23" s="6">
        <f t="shared" si="10"/>
        <v>2237.7536490295856</v>
      </c>
      <c r="V23" s="6">
        <v>39.736509732960258</v>
      </c>
      <c r="W23" s="6">
        <f t="shared" si="11"/>
        <v>2238.327232565262</v>
      </c>
      <c r="X23" s="6">
        <v>10.816553576558363</v>
      </c>
      <c r="Y23" s="6">
        <f t="shared" si="12"/>
        <v>2238.4833659822625</v>
      </c>
      <c r="Z23" s="6">
        <v>2.9443409113737289</v>
      </c>
      <c r="AA23" s="6">
        <f t="shared" si="13"/>
        <v>2238.5258665813722</v>
      </c>
      <c r="AB23" s="6">
        <v>0.80147001906880178</v>
      </c>
      <c r="AC23" s="6">
        <f t="shared" si="32"/>
        <v>2238.5374355392491</v>
      </c>
      <c r="AD23" s="6">
        <v>0.21816569854854606</v>
      </c>
      <c r="AE23" s="6">
        <f t="shared" si="33"/>
        <v>2238.5405846898307</v>
      </c>
      <c r="AF23" s="6">
        <v>5.9386216336861253E-2</v>
      </c>
      <c r="AG23" s="6">
        <f t="shared" si="34"/>
        <v>2238.5414419104613</v>
      </c>
      <c r="AH23" s="6">
        <v>1.6165339970029891E-2</v>
      </c>
      <c r="AI23" s="6">
        <f t="shared" si="35"/>
        <v>2238.5416752518622</v>
      </c>
      <c r="AJ23" s="6">
        <v>4.4003177608828992E-3</v>
      </c>
      <c r="AK23" s="6">
        <f t="shared" si="36"/>
        <v>2238.5417387690113</v>
      </c>
      <c r="AL23" s="6">
        <v>1.1977968970313668E-3</v>
      </c>
      <c r="AM23" s="6">
        <f t="shared" si="37"/>
        <v>2238.541756058818</v>
      </c>
      <c r="AN23" s="6">
        <v>3.2604867010377347E-4</v>
      </c>
      <c r="AO23" s="56">
        <f t="shared" si="0"/>
        <v>2239</v>
      </c>
      <c r="AP23" s="6">
        <f t="shared" si="3"/>
        <v>0.45824394118199052</v>
      </c>
      <c r="AQ23" s="45"/>
      <c r="AR23" s="56">
        <f t="shared" si="4"/>
        <v>2239</v>
      </c>
    </row>
    <row r="24" spans="1:44" ht="15" customHeight="1" x14ac:dyDescent="0.25">
      <c r="A24" s="4" t="s">
        <v>28</v>
      </c>
      <c r="B24" s="4">
        <v>1004</v>
      </c>
      <c r="C24" s="13" t="s">
        <v>59</v>
      </c>
      <c r="D24" s="6">
        <f>(LARGE('Annual Heat Inputs'!D24:K24,1)+LARGE('Annual Heat Inputs'!D24:K24,2)+LARGE('Annual Heat Inputs'!D24:K24,3))/3</f>
        <v>15051370.059666665</v>
      </c>
      <c r="E24" s="48">
        <v>1024257772.5449996</v>
      </c>
      <c r="F24" s="6">
        <f t="shared" si="1"/>
        <v>1.4694904410896624E-2</v>
      </c>
      <c r="G24" s="54">
        <v>161456</v>
      </c>
      <c r="H24" s="6">
        <f t="shared" si="2"/>
        <v>2372.5804865657251</v>
      </c>
      <c r="I24" s="6">
        <f>MIN(H24,'SO2 Annual Emissions'!L24,'SO2 Consent Decree Caps'!D24,'Retirement Adjustments'!D24:I24)</f>
        <v>94.436000000000007</v>
      </c>
      <c r="J24" s="8">
        <v>112305.29201408484</v>
      </c>
      <c r="K24" s="6">
        <f t="shared" si="5"/>
        <v>1744.7515309848086</v>
      </c>
      <c r="L24" s="6">
        <v>26588.496477661189</v>
      </c>
      <c r="M24" s="6">
        <f t="shared" si="6"/>
        <v>2135.4669451535015</v>
      </c>
      <c r="N24" s="6">
        <v>7237.5731689559761</v>
      </c>
      <c r="O24" s="6">
        <f t="shared" si="7"/>
        <v>2241.8223910381798</v>
      </c>
      <c r="P24" s="6">
        <v>1970.1176190990373</v>
      </c>
      <c r="Q24" s="6">
        <f t="shared" si="8"/>
        <v>2270.7730811290635</v>
      </c>
      <c r="R24" s="6">
        <v>536.27968139003497</v>
      </c>
      <c r="S24" s="6">
        <f t="shared" si="9"/>
        <v>2278.6536597845961</v>
      </c>
      <c r="T24" s="6">
        <v>145.97904911040678</v>
      </c>
      <c r="U24" s="6">
        <f t="shared" si="10"/>
        <v>2280.7988079572669</v>
      </c>
      <c r="V24" s="6">
        <v>39.736509732960258</v>
      </c>
      <c r="W24" s="6">
        <f t="shared" si="11"/>
        <v>2281.3827321694152</v>
      </c>
      <c r="X24" s="6">
        <v>10.816553576558363</v>
      </c>
      <c r="Y24" s="6">
        <f t="shared" si="12"/>
        <v>2281.5416803902781</v>
      </c>
      <c r="Z24" s="6">
        <v>2.9443409113737289</v>
      </c>
      <c r="AA24" s="6">
        <f t="shared" si="13"/>
        <v>2281.5849471985239</v>
      </c>
      <c r="AB24" s="6">
        <v>0.80147001906880178</v>
      </c>
      <c r="AC24" s="6">
        <f t="shared" si="32"/>
        <v>2281.5967247238423</v>
      </c>
      <c r="AD24" s="6">
        <v>0.21816569854854606</v>
      </c>
      <c r="AE24" s="6">
        <f t="shared" si="33"/>
        <v>2281.599930647928</v>
      </c>
      <c r="AF24" s="6">
        <v>5.9386216336861253E-2</v>
      </c>
      <c r="AG24" s="6">
        <f t="shared" si="34"/>
        <v>2281.6008033227004</v>
      </c>
      <c r="AH24" s="6">
        <v>1.6165339970029891E-2</v>
      </c>
      <c r="AI24" s="6">
        <f t="shared" si="35"/>
        <v>2281.6010408708262</v>
      </c>
      <c r="AJ24" s="6">
        <v>4.4003177608828992E-3</v>
      </c>
      <c r="AK24" s="6">
        <f t="shared" si="36"/>
        <v>2281.601105533075</v>
      </c>
      <c r="AL24" s="6">
        <v>1.1977968970313668E-3</v>
      </c>
      <c r="AM24" s="6">
        <f t="shared" si="37"/>
        <v>2281.601123134586</v>
      </c>
      <c r="AN24" s="6">
        <v>3.2604867010377347E-4</v>
      </c>
      <c r="AO24" s="56">
        <f t="shared" si="0"/>
        <v>2282</v>
      </c>
      <c r="AP24" s="6">
        <f t="shared" si="3"/>
        <v>0.39887686541396761</v>
      </c>
      <c r="AQ24" s="45"/>
      <c r="AR24" s="56">
        <f t="shared" si="4"/>
        <v>2282</v>
      </c>
    </row>
    <row r="25" spans="1:44" ht="15" customHeight="1" x14ac:dyDescent="0.25">
      <c r="A25" s="4" t="s">
        <v>29</v>
      </c>
      <c r="B25" s="4">
        <v>1012</v>
      </c>
      <c r="C25" s="4">
        <v>2</v>
      </c>
      <c r="D25" s="6">
        <f>(LARGE('Annual Heat Inputs'!D25:K25,1)+LARGE('Annual Heat Inputs'!D25:K25,2)+LARGE('Annual Heat Inputs'!D25:K25,3))/3</f>
        <v>3334966.9360000002</v>
      </c>
      <c r="E25" s="48">
        <v>1024257772.5449996</v>
      </c>
      <c r="F25" s="6">
        <f t="shared" si="1"/>
        <v>3.2559840163219091E-3</v>
      </c>
      <c r="G25" s="54">
        <v>161456</v>
      </c>
      <c r="H25" s="6">
        <f t="shared" si="2"/>
        <v>525.6981553392701</v>
      </c>
      <c r="I25" s="6">
        <f>MIN(H25,'SO2 Annual Emissions'!L25,'SO2 Consent Decree Caps'!D25,'Retirement Adjustments'!D25:I25)</f>
        <v>251.858</v>
      </c>
      <c r="J25" s="8">
        <v>112305.29201408484</v>
      </c>
      <c r="K25" s="6">
        <f t="shared" si="5"/>
        <v>617.52223574622485</v>
      </c>
      <c r="L25" s="6">
        <v>26588.496477661189</v>
      </c>
      <c r="M25" s="6">
        <f t="shared" si="6"/>
        <v>704.09395529552103</v>
      </c>
      <c r="N25" s="6">
        <v>7237.5731689559761</v>
      </c>
      <c r="O25" s="6">
        <f t="shared" si="7"/>
        <v>727.65937785060203</v>
      </c>
      <c r="P25" s="6">
        <v>1970.1176190990373</v>
      </c>
      <c r="Q25" s="6">
        <f t="shared" si="8"/>
        <v>734.07404932866268</v>
      </c>
      <c r="R25" s="6">
        <v>536.27968139003497</v>
      </c>
      <c r="S25" s="6">
        <f t="shared" si="9"/>
        <v>735.82016739954679</v>
      </c>
      <c r="T25" s="6">
        <v>145.97904911040678</v>
      </c>
      <c r="U25" s="6">
        <f t="shared" si="10"/>
        <v>736.29547285016815</v>
      </c>
      <c r="V25" s="6">
        <v>39.736509732960258</v>
      </c>
      <c r="W25" s="6">
        <f t="shared" si="11"/>
        <v>736.42485429072315</v>
      </c>
      <c r="X25" s="6">
        <v>10.816553576558363</v>
      </c>
      <c r="Y25" s="6">
        <f t="shared" si="12"/>
        <v>736.4600728162801</v>
      </c>
      <c r="Z25" s="6">
        <v>2.9443409113737289</v>
      </c>
      <c r="AA25" s="6">
        <f t="shared" si="13"/>
        <v>736.46965954322616</v>
      </c>
      <c r="AB25" s="6">
        <v>0.80147001906880178</v>
      </c>
      <c r="AC25" s="6">
        <f t="shared" si="32"/>
        <v>736.47226911679786</v>
      </c>
      <c r="AD25" s="6">
        <v>0.21816569854854606</v>
      </c>
      <c r="AE25" s="6">
        <f t="shared" si="33"/>
        <v>736.47297946082529</v>
      </c>
      <c r="AF25" s="6">
        <v>5.9386216336861253E-2</v>
      </c>
      <c r="AG25" s="6">
        <f t="shared" si="34"/>
        <v>736.47317282139647</v>
      </c>
      <c r="AH25" s="6">
        <v>1.6165339970029891E-2</v>
      </c>
      <c r="AI25" s="6">
        <f t="shared" si="35"/>
        <v>736.47322545548502</v>
      </c>
      <c r="AJ25" s="6">
        <v>4.4003177608828992E-3</v>
      </c>
      <c r="AK25" s="6">
        <f t="shared" si="36"/>
        <v>736.4732397828493</v>
      </c>
      <c r="AL25" s="6">
        <v>1.1977968970313668E-3</v>
      </c>
      <c r="AM25" s="6">
        <f t="shared" si="37"/>
        <v>736.47324368285683</v>
      </c>
      <c r="AN25" s="6">
        <v>3.2604867010377347E-4</v>
      </c>
      <c r="AO25" s="56">
        <f t="shared" si="0"/>
        <v>736</v>
      </c>
      <c r="AP25" s="6">
        <f t="shared" si="3"/>
        <v>-0.47324368285683249</v>
      </c>
      <c r="AQ25" s="45"/>
      <c r="AR25" s="56">
        <f t="shared" si="4"/>
        <v>736</v>
      </c>
    </row>
    <row r="26" spans="1:44" ht="15" customHeight="1" x14ac:dyDescent="0.25">
      <c r="A26" s="4" t="s">
        <v>29</v>
      </c>
      <c r="B26" s="4">
        <v>1012</v>
      </c>
      <c r="C26" s="4">
        <v>3</v>
      </c>
      <c r="D26" s="6">
        <f>(LARGE('Annual Heat Inputs'!D26:K26,1)+LARGE('Annual Heat Inputs'!D26:K26,2)+LARGE('Annual Heat Inputs'!D26:K26,3))/3</f>
        <v>21595034.259</v>
      </c>
      <c r="E26" s="48">
        <v>1024257772.5449996</v>
      </c>
      <c r="F26" s="6">
        <f t="shared" si="1"/>
        <v>2.1083593249521811E-2</v>
      </c>
      <c r="G26" s="54">
        <v>161456</v>
      </c>
      <c r="H26" s="6">
        <f t="shared" si="2"/>
        <v>3404.0726316947935</v>
      </c>
      <c r="I26" s="6">
        <f>MIN(H26,'SO2 Annual Emissions'!L26,'SO2 Consent Decree Caps'!D26,'Retirement Adjustments'!D26:I26)</f>
        <v>1659.5650000000001</v>
      </c>
      <c r="J26" s="8">
        <v>112305.29201408484</v>
      </c>
      <c r="K26" s="6">
        <f t="shared" si="5"/>
        <v>4027.3640965937348</v>
      </c>
      <c r="L26" s="6">
        <v>26588.496477661189</v>
      </c>
      <c r="M26" s="6">
        <f t="shared" si="6"/>
        <v>4587.9451414450868</v>
      </c>
      <c r="N26" s="6">
        <v>7237.5731689559761</v>
      </c>
      <c r="O26" s="6">
        <f t="shared" si="7"/>
        <v>4740.5391902530073</v>
      </c>
      <c r="P26" s="6">
        <v>1970.1176190990373</v>
      </c>
      <c r="Q26" s="6">
        <f t="shared" si="8"/>
        <v>4782.0763487878075</v>
      </c>
      <c r="R26" s="6">
        <v>536.27968139003497</v>
      </c>
      <c r="S26" s="6">
        <f t="shared" si="9"/>
        <v>4793.3830514582178</v>
      </c>
      <c r="T26" s="6">
        <v>145.97904911040678</v>
      </c>
      <c r="U26" s="6">
        <f t="shared" si="10"/>
        <v>4796.4608143526139</v>
      </c>
      <c r="V26" s="6">
        <v>39.736509732960258</v>
      </c>
      <c r="W26" s="6">
        <f t="shared" si="11"/>
        <v>4797.2986027609795</v>
      </c>
      <c r="X26" s="6">
        <v>10.816553576558363</v>
      </c>
      <c r="Y26" s="6">
        <f t="shared" si="12"/>
        <v>4797.5266545769491</v>
      </c>
      <c r="Z26" s="6">
        <v>2.9443409113737289</v>
      </c>
      <c r="AA26" s="6">
        <f t="shared" si="13"/>
        <v>4797.5887318631121</v>
      </c>
      <c r="AB26" s="6">
        <v>0.80147001906880178</v>
      </c>
      <c r="AC26" s="6">
        <f t="shared" si="32"/>
        <v>4797.605629730996</v>
      </c>
      <c r="AD26" s="6">
        <v>0.21816569854854606</v>
      </c>
      <c r="AE26" s="6">
        <f t="shared" si="33"/>
        <v>4797.6102294478451</v>
      </c>
      <c r="AF26" s="6">
        <v>5.9386216336861253E-2</v>
      </c>
      <c r="AG26" s="6">
        <f t="shared" si="34"/>
        <v>4797.6114815226747</v>
      </c>
      <c r="AH26" s="6">
        <v>1.6165339970029891E-2</v>
      </c>
      <c r="AI26" s="6">
        <f t="shared" si="35"/>
        <v>4797.6118223461272</v>
      </c>
      <c r="AJ26" s="6">
        <v>4.4003177608828992E-3</v>
      </c>
      <c r="AK26" s="6">
        <f t="shared" si="36"/>
        <v>4797.6119151206367</v>
      </c>
      <c r="AL26" s="6">
        <v>1.1977968970313668E-3</v>
      </c>
      <c r="AM26" s="6">
        <f t="shared" si="37"/>
        <v>4797.6119403744997</v>
      </c>
      <c r="AN26" s="6">
        <v>3.2604867010377347E-4</v>
      </c>
      <c r="AO26" s="56">
        <f t="shared" si="0"/>
        <v>4798</v>
      </c>
      <c r="AP26" s="6">
        <f t="shared" si="3"/>
        <v>0.38805962550031836</v>
      </c>
      <c r="AQ26" s="45"/>
      <c r="AR26" s="56">
        <f t="shared" si="4"/>
        <v>4798</v>
      </c>
    </row>
    <row r="27" spans="1:44" ht="15" customHeight="1" x14ac:dyDescent="0.25">
      <c r="A27" s="4" t="s">
        <v>30</v>
      </c>
      <c r="B27" s="4">
        <v>7759</v>
      </c>
      <c r="C27" s="11" t="s">
        <v>60</v>
      </c>
      <c r="D27" s="6">
        <f>(LARGE('Annual Heat Inputs'!D27:K27,1)+LARGE('Annual Heat Inputs'!D27:K27,2)+LARGE('Annual Heat Inputs'!D27:K27,3))/3</f>
        <v>1754770.4116666669</v>
      </c>
      <c r="E27" s="48">
        <v>1024257772.5449996</v>
      </c>
      <c r="F27" s="6">
        <f t="shared" si="1"/>
        <v>1.7132117116441731E-3</v>
      </c>
      <c r="G27" s="54">
        <v>161456</v>
      </c>
      <c r="H27" s="6">
        <f t="shared" si="2"/>
        <v>276.60831011522163</v>
      </c>
      <c r="I27" s="6">
        <f>MIN(H27,'SO2 Annual Emissions'!L27,'SO2 Consent Decree Caps'!D27,'Retirement Adjustments'!D27:I27)</f>
        <v>0.79200000000000004</v>
      </c>
      <c r="J27" s="8">
        <v>112305.29201408484</v>
      </c>
      <c r="K27" s="6">
        <f t="shared" si="5"/>
        <v>193.19474155814899</v>
      </c>
      <c r="L27" s="6">
        <v>26588.496477661189</v>
      </c>
      <c r="M27" s="6">
        <f t="shared" si="6"/>
        <v>238.74646511868798</v>
      </c>
      <c r="N27" s="6">
        <v>7237.5731689559761</v>
      </c>
      <c r="O27" s="6">
        <f t="shared" si="7"/>
        <v>251.14596023562498</v>
      </c>
      <c r="P27" s="6">
        <v>1970.1176190990373</v>
      </c>
      <c r="Q27" s="6">
        <f t="shared" si="8"/>
        <v>254.52118881398198</v>
      </c>
      <c r="R27" s="6">
        <v>536.27968139003497</v>
      </c>
      <c r="S27" s="6">
        <f t="shared" si="9"/>
        <v>255.43994944485618</v>
      </c>
      <c r="T27" s="6">
        <v>145.97904911040678</v>
      </c>
      <c r="U27" s="6">
        <f t="shared" si="10"/>
        <v>255.69004246144681</v>
      </c>
      <c r="V27" s="6">
        <v>39.736509732960258</v>
      </c>
      <c r="W27" s="6">
        <f t="shared" si="11"/>
        <v>255.75811951530119</v>
      </c>
      <c r="X27" s="6">
        <v>10.816553576558363</v>
      </c>
      <c r="Y27" s="6">
        <f t="shared" si="12"/>
        <v>255.77665056156818</v>
      </c>
      <c r="Z27" s="6">
        <v>2.9443409113737289</v>
      </c>
      <c r="AA27" s="6">
        <f t="shared" si="13"/>
        <v>255.78169484090063</v>
      </c>
      <c r="AB27" s="6">
        <v>0.80147001906880178</v>
      </c>
      <c r="AC27" s="6">
        <f t="shared" si="32"/>
        <v>255.78306792872382</v>
      </c>
      <c r="AD27" s="6">
        <v>0.21816569854854606</v>
      </c>
      <c r="AE27" s="6">
        <f t="shared" si="33"/>
        <v>255.78344169275366</v>
      </c>
      <c r="AF27" s="6">
        <v>5.9386216336861253E-2</v>
      </c>
      <c r="AG27" s="6">
        <f t="shared" si="34"/>
        <v>255.78354343391499</v>
      </c>
      <c r="AH27" s="6">
        <v>1.6165339970029891E-2</v>
      </c>
      <c r="AI27" s="6">
        <f t="shared" si="35"/>
        <v>255.78357112856474</v>
      </c>
      <c r="AJ27" s="6">
        <v>4.4003177608828992E-3</v>
      </c>
      <c r="AK27" s="6">
        <f t="shared" si="36"/>
        <v>255.78357866724068</v>
      </c>
      <c r="AL27" s="6">
        <v>1.1977968970313668E-3</v>
      </c>
      <c r="AM27" s="6">
        <f t="shared" si="37"/>
        <v>255.78358071932036</v>
      </c>
      <c r="AN27" s="6">
        <v>3.2604867010377347E-4</v>
      </c>
      <c r="AO27" s="56">
        <f t="shared" si="0"/>
        <v>256</v>
      </c>
      <c r="AP27" s="6">
        <f t="shared" si="3"/>
        <v>0.216419280679645</v>
      </c>
      <c r="AQ27" s="45"/>
      <c r="AR27" s="56">
        <f t="shared" si="4"/>
        <v>256</v>
      </c>
    </row>
    <row r="28" spans="1:44" ht="15" customHeight="1" x14ac:dyDescent="0.25">
      <c r="A28" s="4" t="s">
        <v>30</v>
      </c>
      <c r="B28" s="4">
        <v>7759</v>
      </c>
      <c r="C28" s="11" t="s">
        <v>61</v>
      </c>
      <c r="D28" s="6">
        <f>(LARGE('Annual Heat Inputs'!D28:K28,1)+LARGE('Annual Heat Inputs'!D28:K28,2)+LARGE('Annual Heat Inputs'!D28:K28,3))/3</f>
        <v>989977.63733333338</v>
      </c>
      <c r="E28" s="48">
        <v>1024257772.5449996</v>
      </c>
      <c r="F28" s="6">
        <f t="shared" si="1"/>
        <v>9.6653173045834991E-4</v>
      </c>
      <c r="G28" s="54">
        <v>161456</v>
      </c>
      <c r="H28" s="6">
        <f t="shared" si="2"/>
        <v>156.05234707288335</v>
      </c>
      <c r="I28" s="6">
        <f>MIN(H28,'SO2 Annual Emissions'!L28,'SO2 Consent Decree Caps'!D28,'Retirement Adjustments'!D28:I28)</f>
        <v>0.36499999999999999</v>
      </c>
      <c r="J28" s="8">
        <v>112305.29201408484</v>
      </c>
      <c r="K28" s="6">
        <f t="shared" si="5"/>
        <v>108.91162823000373</v>
      </c>
      <c r="L28" s="6">
        <v>26588.496477661189</v>
      </c>
      <c r="M28" s="6">
        <f t="shared" si="6"/>
        <v>134.61025374084335</v>
      </c>
      <c r="N28" s="6">
        <v>7237.5731689559761</v>
      </c>
      <c r="O28" s="6">
        <f t="shared" si="7"/>
        <v>141.6055978601533</v>
      </c>
      <c r="P28" s="6">
        <v>1970.1176190990373</v>
      </c>
      <c r="Q28" s="6">
        <f t="shared" si="8"/>
        <v>143.50977905174759</v>
      </c>
      <c r="R28" s="6">
        <v>536.27968139003497</v>
      </c>
      <c r="S28" s="6">
        <f t="shared" si="9"/>
        <v>144.02811038021116</v>
      </c>
      <c r="T28" s="6">
        <v>145.97904911040678</v>
      </c>
      <c r="U28" s="6">
        <f t="shared" si="10"/>
        <v>144.16920376315849</v>
      </c>
      <c r="V28" s="6">
        <v>39.736509732960258</v>
      </c>
      <c r="W28" s="6">
        <f t="shared" si="11"/>
        <v>144.20761036067307</v>
      </c>
      <c r="X28" s="6">
        <v>10.816553576558363</v>
      </c>
      <c r="Y28" s="6">
        <f t="shared" si="12"/>
        <v>144.21806490291902</v>
      </c>
      <c r="Z28" s="6">
        <v>2.9443409113737289</v>
      </c>
      <c r="AA28" s="6">
        <f t="shared" si="13"/>
        <v>144.22091070183515</v>
      </c>
      <c r="AB28" s="6">
        <v>0.80147001906880178</v>
      </c>
      <c r="AC28" s="6">
        <f t="shared" si="32"/>
        <v>144.22168534803959</v>
      </c>
      <c r="AD28" s="6">
        <v>0.21816569854854606</v>
      </c>
      <c r="AE28" s="6">
        <f t="shared" si="33"/>
        <v>144.22189621210973</v>
      </c>
      <c r="AF28" s="6">
        <v>5.9386216336861253E-2</v>
      </c>
      <c r="AG28" s="6">
        <f t="shared" si="34"/>
        <v>144.22195361077218</v>
      </c>
      <c r="AH28" s="6">
        <v>1.6165339970029891E-2</v>
      </c>
      <c r="AI28" s="6">
        <f t="shared" si="35"/>
        <v>144.22196923508619</v>
      </c>
      <c r="AJ28" s="6">
        <v>4.4003177608828992E-3</v>
      </c>
      <c r="AK28" s="6">
        <f t="shared" si="36"/>
        <v>144.22197348813293</v>
      </c>
      <c r="AL28" s="6">
        <v>1.1977968970313668E-3</v>
      </c>
      <c r="AM28" s="6">
        <f t="shared" si="37"/>
        <v>144.22197464584164</v>
      </c>
      <c r="AN28" s="6">
        <v>3.2604867010377347E-4</v>
      </c>
      <c r="AO28" s="56">
        <f t="shared" si="0"/>
        <v>144</v>
      </c>
      <c r="AP28" s="6">
        <f t="shared" si="3"/>
        <v>-0.22197464584164095</v>
      </c>
      <c r="AQ28" s="45"/>
      <c r="AR28" s="56">
        <f t="shared" si="4"/>
        <v>144</v>
      </c>
    </row>
    <row r="29" spans="1:44" ht="15" customHeight="1" x14ac:dyDescent="0.25">
      <c r="A29" s="4" t="s">
        <v>30</v>
      </c>
      <c r="B29" s="4">
        <v>7759</v>
      </c>
      <c r="C29" s="11" t="s">
        <v>62</v>
      </c>
      <c r="D29" s="6">
        <f>(LARGE('Annual Heat Inputs'!D29:K29,1)+LARGE('Annual Heat Inputs'!D29:K29,2)+LARGE('Annual Heat Inputs'!D29:K29,3))/3</f>
        <v>981001.51899999997</v>
      </c>
      <c r="E29" s="48">
        <v>1024257772.5449996</v>
      </c>
      <c r="F29" s="6">
        <f t="shared" si="1"/>
        <v>9.5776819595176741E-4</v>
      </c>
      <c r="G29" s="54">
        <v>161456</v>
      </c>
      <c r="H29" s="6">
        <f t="shared" si="2"/>
        <v>154.63742184558856</v>
      </c>
      <c r="I29" s="6">
        <f>MIN(H29,'SO2 Annual Emissions'!L29,'SO2 Consent Decree Caps'!D29,'Retirement Adjustments'!D29:I29)</f>
        <v>0.32700000000000001</v>
      </c>
      <c r="J29" s="8">
        <v>112305.29201408484</v>
      </c>
      <c r="K29" s="6">
        <f t="shared" si="5"/>
        <v>107.88943692816648</v>
      </c>
      <c r="L29" s="6">
        <v>26588.496477661189</v>
      </c>
      <c r="M29" s="6">
        <f t="shared" si="6"/>
        <v>133.35505323264596</v>
      </c>
      <c r="N29" s="6">
        <v>7237.5731689559761</v>
      </c>
      <c r="O29" s="6">
        <f t="shared" si="7"/>
        <v>140.28697062974584</v>
      </c>
      <c r="P29" s="6">
        <v>1970.1176190990373</v>
      </c>
      <c r="Q29" s="6">
        <f t="shared" si="8"/>
        <v>142.17388662760311</v>
      </c>
      <c r="R29" s="6">
        <v>536.27968139003497</v>
      </c>
      <c r="S29" s="6">
        <f t="shared" si="9"/>
        <v>142.68751825057365</v>
      </c>
      <c r="T29" s="6">
        <v>145.97904911040678</v>
      </c>
      <c r="U29" s="6">
        <f t="shared" si="10"/>
        <v>142.82733234108687</v>
      </c>
      <c r="V29" s="6">
        <v>39.736509732960258</v>
      </c>
      <c r="W29" s="6">
        <f t="shared" si="11"/>
        <v>142.86539070632722</v>
      </c>
      <c r="X29" s="6">
        <v>10.816553576558363</v>
      </c>
      <c r="Y29" s="6">
        <f t="shared" si="12"/>
        <v>142.87575045733266</v>
      </c>
      <c r="Z29" s="6">
        <v>2.9443409113737289</v>
      </c>
      <c r="AA29" s="6">
        <f t="shared" si="13"/>
        <v>142.87857045341562</v>
      </c>
      <c r="AB29" s="6">
        <v>0.80147001906880178</v>
      </c>
      <c r="AC29" s="6">
        <f t="shared" si="32"/>
        <v>142.87933807590989</v>
      </c>
      <c r="AD29" s="6">
        <v>0.21816569854854606</v>
      </c>
      <c r="AE29" s="6">
        <f t="shared" si="33"/>
        <v>142.87954702807741</v>
      </c>
      <c r="AF29" s="6">
        <v>5.9386216336861253E-2</v>
      </c>
      <c r="AG29" s="6">
        <f t="shared" si="34"/>
        <v>142.8796039063067</v>
      </c>
      <c r="AH29" s="6">
        <v>1.6165339970029891E-2</v>
      </c>
      <c r="AI29" s="6">
        <f t="shared" si="35"/>
        <v>142.87961938895521</v>
      </c>
      <c r="AJ29" s="6">
        <v>4.4003177608828992E-3</v>
      </c>
      <c r="AK29" s="6">
        <f t="shared" si="36"/>
        <v>142.8796236034396</v>
      </c>
      <c r="AL29" s="6">
        <v>1.1977968970313668E-3</v>
      </c>
      <c r="AM29" s="6">
        <f t="shared" si="37"/>
        <v>142.87962475065137</v>
      </c>
      <c r="AN29" s="6">
        <v>3.2604867010377347E-4</v>
      </c>
      <c r="AO29" s="56">
        <f t="shared" si="0"/>
        <v>143</v>
      </c>
      <c r="AP29" s="6">
        <f t="shared" si="3"/>
        <v>0.12037524934862631</v>
      </c>
      <c r="AQ29" s="45"/>
      <c r="AR29" s="56">
        <f t="shared" si="4"/>
        <v>143</v>
      </c>
    </row>
    <row r="30" spans="1:44" ht="15" customHeight="1" x14ac:dyDescent="0.25">
      <c r="A30" s="4" t="s">
        <v>30</v>
      </c>
      <c r="B30" s="4">
        <v>7759</v>
      </c>
      <c r="C30" s="11" t="s">
        <v>63</v>
      </c>
      <c r="D30" s="6">
        <f>(LARGE('Annual Heat Inputs'!D30:K30,1)+LARGE('Annual Heat Inputs'!D30:K30,2)+LARGE('Annual Heat Inputs'!D30:K30,3))/3</f>
        <v>2001061.102</v>
      </c>
      <c r="E30" s="48">
        <v>1024257772.5449996</v>
      </c>
      <c r="F30" s="6">
        <f t="shared" si="1"/>
        <v>1.9536694332598641E-3</v>
      </c>
      <c r="G30" s="54">
        <v>161456</v>
      </c>
      <c r="H30" s="6">
        <f t="shared" si="2"/>
        <v>315.4316520164046</v>
      </c>
      <c r="I30" s="6">
        <f>MIN(H30,'SO2 Annual Emissions'!L30,'SO2 Consent Decree Caps'!D30,'Retirement Adjustments'!D30:I30)</f>
        <v>0.97599999999999998</v>
      </c>
      <c r="J30" s="8">
        <v>112305.29201408484</v>
      </c>
      <c r="K30" s="6">
        <f t="shared" si="5"/>
        <v>220.38341620124066</v>
      </c>
      <c r="L30" s="6">
        <v>26588.496477661189</v>
      </c>
      <c r="M30" s="6">
        <f t="shared" si="6"/>
        <v>272.32854904598491</v>
      </c>
      <c r="N30" s="6">
        <v>7237.5731689559761</v>
      </c>
      <c r="O30" s="6">
        <f t="shared" si="7"/>
        <v>286.46837451715595</v>
      </c>
      <c r="P30" s="6">
        <v>1970.1176190990373</v>
      </c>
      <c r="Q30" s="6">
        <f t="shared" si="8"/>
        <v>290.31733308951647</v>
      </c>
      <c r="R30" s="6">
        <v>536.27968139003497</v>
      </c>
      <c r="S30" s="6">
        <f t="shared" si="9"/>
        <v>291.36504631072654</v>
      </c>
      <c r="T30" s="6">
        <v>145.97904911040678</v>
      </c>
      <c r="U30" s="6">
        <f t="shared" si="10"/>
        <v>291.65024111686989</v>
      </c>
      <c r="V30" s="6">
        <v>39.736509732960258</v>
      </c>
      <c r="W30" s="6">
        <f t="shared" si="11"/>
        <v>291.72787312131959</v>
      </c>
      <c r="X30" s="6">
        <v>10.816553576558363</v>
      </c>
      <c r="Y30" s="6">
        <f t="shared" si="12"/>
        <v>291.74900509141531</v>
      </c>
      <c r="Z30" s="6">
        <v>2.9443409113737289</v>
      </c>
      <c r="AA30" s="6">
        <f t="shared" si="13"/>
        <v>291.75475736025498</v>
      </c>
      <c r="AB30" s="6">
        <v>0.80147001906880178</v>
      </c>
      <c r="AC30" s="6">
        <f t="shared" si="32"/>
        <v>291.75632316773289</v>
      </c>
      <c r="AD30" s="6">
        <v>0.21816569854854606</v>
      </c>
      <c r="AE30" s="6">
        <f t="shared" si="33"/>
        <v>291.75674939138952</v>
      </c>
      <c r="AF30" s="6">
        <v>5.9386216336861253E-2</v>
      </c>
      <c r="AG30" s="6">
        <f t="shared" si="34"/>
        <v>291.75686541242516</v>
      </c>
      <c r="AH30" s="6">
        <v>1.6165339970029891E-2</v>
      </c>
      <c r="AI30" s="6">
        <f t="shared" si="35"/>
        <v>291.75689699415574</v>
      </c>
      <c r="AJ30" s="6">
        <v>4.4003177608828992E-3</v>
      </c>
      <c r="AK30" s="6">
        <f t="shared" si="36"/>
        <v>291.75690559092203</v>
      </c>
      <c r="AL30" s="6">
        <v>1.1977968970313668E-3</v>
      </c>
      <c r="AM30" s="6">
        <f t="shared" si="37"/>
        <v>291.7569079310212</v>
      </c>
      <c r="AN30" s="6">
        <v>3.2604867010377347E-4</v>
      </c>
      <c r="AO30" s="56">
        <f t="shared" si="0"/>
        <v>292</v>
      </c>
      <c r="AP30" s="6">
        <f t="shared" si="3"/>
        <v>0.24309206897879676</v>
      </c>
      <c r="AQ30" s="45"/>
      <c r="AR30" s="56">
        <f t="shared" si="4"/>
        <v>292</v>
      </c>
    </row>
    <row r="31" spans="1:44" ht="15" customHeight="1" x14ac:dyDescent="0.25">
      <c r="A31" s="4" t="s">
        <v>31</v>
      </c>
      <c r="B31" s="4">
        <v>6113</v>
      </c>
      <c r="C31" s="4">
        <v>1</v>
      </c>
      <c r="D31" s="6">
        <f>(LARGE('Annual Heat Inputs'!D31:K31,1)+LARGE('Annual Heat Inputs'!D31:K31,2)+LARGE('Annual Heat Inputs'!D31:K31,3))/3</f>
        <v>33509280.838333338</v>
      </c>
      <c r="E31" s="48">
        <v>1024257772.5449996</v>
      </c>
      <c r="F31" s="6">
        <f t="shared" si="1"/>
        <v>3.2715671519945574E-2</v>
      </c>
      <c r="G31" s="54">
        <v>161456</v>
      </c>
      <c r="H31" s="6">
        <f t="shared" si="2"/>
        <v>5282.1414609243329</v>
      </c>
      <c r="I31" s="6">
        <f>MIN(H31,'SO2 Annual Emissions'!L31,'SO2 Consent Decree Caps'!D31,'Retirement Adjustments'!D31:I31)</f>
        <v>2201.7660000000001</v>
      </c>
      <c r="J31" s="8">
        <v>112305.29201408484</v>
      </c>
      <c r="K31" s="6">
        <f t="shared" si="5"/>
        <v>5875.9090434843674</v>
      </c>
      <c r="L31" s="6">
        <v>26588.496477661189</v>
      </c>
      <c r="M31" s="6">
        <f t="shared" si="6"/>
        <v>6745.7695604567607</v>
      </c>
      <c r="N31" s="6">
        <v>7237.5731689559761</v>
      </c>
      <c r="O31" s="6">
        <f t="shared" si="7"/>
        <v>6982.5516268538959</v>
      </c>
      <c r="P31" s="6">
        <v>1970.1176190990373</v>
      </c>
      <c r="Q31" s="6">
        <f t="shared" si="8"/>
        <v>7047.005347735997</v>
      </c>
      <c r="R31" s="6">
        <v>536.27968139003497</v>
      </c>
      <c r="S31" s="6">
        <f t="shared" si="9"/>
        <v>7064.5500976351741</v>
      </c>
      <c r="T31" s="6">
        <v>145.97904911040678</v>
      </c>
      <c r="U31" s="6">
        <f t="shared" si="10"/>
        <v>7069.3259002546638</v>
      </c>
      <c r="V31" s="6">
        <v>39.736509732960258</v>
      </c>
      <c r="W31" s="6">
        <f t="shared" si="11"/>
        <v>7070.6259068544368</v>
      </c>
      <c r="X31" s="6">
        <v>10.816553576558363</v>
      </c>
      <c r="Y31" s="6">
        <f t="shared" si="12"/>
        <v>7070.9797776682253</v>
      </c>
      <c r="Z31" s="6">
        <v>2.9443409113737289</v>
      </c>
      <c r="AA31" s="6">
        <f t="shared" si="13"/>
        <v>7071.0761037583243</v>
      </c>
      <c r="AB31" s="6">
        <v>0.80147001906880178</v>
      </c>
      <c r="AC31" s="6">
        <f t="shared" si="32"/>
        <v>7071.1023243882009</v>
      </c>
      <c r="AD31" s="6">
        <v>0.21816569854854606</v>
      </c>
      <c r="AE31" s="6">
        <f t="shared" si="33"/>
        <v>7071.109461825532</v>
      </c>
      <c r="AF31" s="6">
        <v>5.9386216336861253E-2</v>
      </c>
      <c r="AG31" s="6">
        <f t="shared" si="34"/>
        <v>7071.1114046854782</v>
      </c>
      <c r="AH31" s="6">
        <v>1.6165339970029891E-2</v>
      </c>
      <c r="AI31" s="6">
        <f t="shared" si="35"/>
        <v>7071.1119335454305</v>
      </c>
      <c r="AJ31" s="6">
        <v>4.4003177608828992E-3</v>
      </c>
      <c r="AK31" s="6">
        <f t="shared" si="36"/>
        <v>7071.1120775047812</v>
      </c>
      <c r="AL31" s="6">
        <v>1.1977968970313668E-3</v>
      </c>
      <c r="AM31" s="6">
        <f t="shared" si="37"/>
        <v>7071.1121166915109</v>
      </c>
      <c r="AN31" s="6">
        <v>3.2604867010377347E-4</v>
      </c>
      <c r="AO31" s="56">
        <f t="shared" si="0"/>
        <v>7071</v>
      </c>
      <c r="AP31" s="6">
        <f t="shared" si="3"/>
        <v>-0.11211669151089154</v>
      </c>
      <c r="AQ31" s="45"/>
      <c r="AR31" s="56">
        <f t="shared" si="4"/>
        <v>7071</v>
      </c>
    </row>
    <row r="32" spans="1:44" ht="15" customHeight="1" x14ac:dyDescent="0.25">
      <c r="A32" s="4" t="s">
        <v>31</v>
      </c>
      <c r="B32" s="4">
        <v>6113</v>
      </c>
      <c r="C32" s="4">
        <v>2</v>
      </c>
      <c r="D32" s="6">
        <f>(LARGE('Annual Heat Inputs'!D32:K32,1)+LARGE('Annual Heat Inputs'!D32:K32,2)+LARGE('Annual Heat Inputs'!D32:K32,3))/3</f>
        <v>33957553.030999996</v>
      </c>
      <c r="E32" s="48">
        <v>1024257772.5449996</v>
      </c>
      <c r="F32" s="6">
        <f t="shared" si="1"/>
        <v>3.3153327161603852E-2</v>
      </c>
      <c r="G32" s="54">
        <v>161456</v>
      </c>
      <c r="H32" s="6">
        <f t="shared" si="2"/>
        <v>5352.8035902039119</v>
      </c>
      <c r="I32" s="6">
        <f>MIN(H32,'SO2 Annual Emissions'!L32,'SO2 Consent Decree Caps'!D32,'Retirement Adjustments'!D32:I32)</f>
        <v>2049.4679999999998</v>
      </c>
      <c r="J32" s="8">
        <v>112305.29201408484</v>
      </c>
      <c r="K32" s="6">
        <f t="shared" si="5"/>
        <v>5772.7620881224111</v>
      </c>
      <c r="L32" s="6">
        <v>26588.496477661189</v>
      </c>
      <c r="M32" s="6">
        <f t="shared" si="6"/>
        <v>6654.2592105814638</v>
      </c>
      <c r="N32" s="6">
        <v>7237.5731689559761</v>
      </c>
      <c r="O32" s="6">
        <f t="shared" si="7"/>
        <v>6894.2088417079076</v>
      </c>
      <c r="P32" s="6">
        <v>1970.1176190990373</v>
      </c>
      <c r="Q32" s="6">
        <f t="shared" si="8"/>
        <v>6959.524795680738</v>
      </c>
      <c r="R32" s="6">
        <v>536.27968139003497</v>
      </c>
      <c r="S32" s="6">
        <f t="shared" si="9"/>
        <v>6977.3042514079825</v>
      </c>
      <c r="T32" s="6">
        <v>145.97904911040678</v>
      </c>
      <c r="U32" s="6">
        <f t="shared" si="10"/>
        <v>6982.1439425818799</v>
      </c>
      <c r="V32" s="6">
        <v>39.736509732960258</v>
      </c>
      <c r="W32" s="6">
        <f t="shared" si="11"/>
        <v>6983.4613400893168</v>
      </c>
      <c r="X32" s="6">
        <v>10.816553576558363</v>
      </c>
      <c r="Y32" s="6">
        <f t="shared" si="12"/>
        <v>6983.8199448288015</v>
      </c>
      <c r="Z32" s="6">
        <v>2.9443409113737289</v>
      </c>
      <c r="AA32" s="6">
        <f t="shared" si="13"/>
        <v>6983.9175595263114</v>
      </c>
      <c r="AB32" s="6">
        <v>0.80147001906880178</v>
      </c>
      <c r="AC32" s="6">
        <f t="shared" si="32"/>
        <v>6983.9441309240638</v>
      </c>
      <c r="AD32" s="6">
        <v>0.21816569854854606</v>
      </c>
      <c r="AE32" s="6">
        <f t="shared" si="33"/>
        <v>6983.9513638428434</v>
      </c>
      <c r="AF32" s="6">
        <v>5.9386216336861253E-2</v>
      </c>
      <c r="AG32" s="6">
        <f t="shared" si="34"/>
        <v>6983.9533326935025</v>
      </c>
      <c r="AH32" s="6">
        <v>1.6165339970029891E-2</v>
      </c>
      <c r="AI32" s="6">
        <f t="shared" si="35"/>
        <v>6983.9538686283076</v>
      </c>
      <c r="AJ32" s="6">
        <v>4.4003177608828992E-3</v>
      </c>
      <c r="AK32" s="6">
        <f t="shared" si="36"/>
        <v>6983.9540145134824</v>
      </c>
      <c r="AL32" s="6">
        <v>1.1977968970313668E-3</v>
      </c>
      <c r="AM32" s="6">
        <f t="shared" si="37"/>
        <v>6983.9540542244349</v>
      </c>
      <c r="AN32" s="6">
        <v>3.2604867010377347E-4</v>
      </c>
      <c r="AO32" s="56">
        <f t="shared" si="0"/>
        <v>6984</v>
      </c>
      <c r="AP32" s="6">
        <f t="shared" si="3"/>
        <v>4.5945775565087388E-2</v>
      </c>
      <c r="AQ32" s="45"/>
      <c r="AR32" s="56">
        <f t="shared" si="4"/>
        <v>6984</v>
      </c>
    </row>
    <row r="33" spans="1:44" ht="15" customHeight="1" x14ac:dyDescent="0.25">
      <c r="A33" s="4" t="s">
        <v>31</v>
      </c>
      <c r="B33" s="4">
        <v>6113</v>
      </c>
      <c r="C33" s="4">
        <v>3</v>
      </c>
      <c r="D33" s="6">
        <f>(LARGE('Annual Heat Inputs'!D33:K33,1)+LARGE('Annual Heat Inputs'!D33:K33,2)+LARGE('Annual Heat Inputs'!D33:K33,3))/3</f>
        <v>31979334.103333335</v>
      </c>
      <c r="E33" s="48">
        <v>1024257772.5449996</v>
      </c>
      <c r="F33" s="6">
        <f t="shared" si="1"/>
        <v>3.1221958925313754E-2</v>
      </c>
      <c r="G33" s="54">
        <v>161456</v>
      </c>
      <c r="H33" s="6">
        <f t="shared" si="2"/>
        <v>5040.9726002454572</v>
      </c>
      <c r="I33" s="6">
        <f>MIN(H33,'SO2 Annual Emissions'!L33,'SO2 Consent Decree Caps'!D33,'Retirement Adjustments'!D33:I33)</f>
        <v>1980.28</v>
      </c>
      <c r="J33" s="8">
        <v>112305.29201408484</v>
      </c>
      <c r="K33" s="6">
        <f t="shared" si="5"/>
        <v>5486.671214359124</v>
      </c>
      <c r="L33" s="6">
        <v>26588.496477661189</v>
      </c>
      <c r="M33" s="6">
        <f t="shared" si="6"/>
        <v>6316.816159270511</v>
      </c>
      <c r="N33" s="6">
        <v>7237.5731689559761</v>
      </c>
      <c r="O33" s="6">
        <f t="shared" si="7"/>
        <v>6542.7873714706075</v>
      </c>
      <c r="P33" s="6">
        <v>1970.1176190990373</v>
      </c>
      <c r="Q33" s="6">
        <f t="shared" si="8"/>
        <v>6604.2983028521548</v>
      </c>
      <c r="R33" s="6">
        <v>536.27968139003497</v>
      </c>
      <c r="S33" s="6">
        <f t="shared" si="9"/>
        <v>6621.0420050369949</v>
      </c>
      <c r="T33" s="6">
        <v>145.97904911040678</v>
      </c>
      <c r="U33" s="6">
        <f t="shared" si="10"/>
        <v>6625.5997569122765</v>
      </c>
      <c r="V33" s="6">
        <v>39.736509732960258</v>
      </c>
      <c r="W33" s="6">
        <f t="shared" si="11"/>
        <v>6626.8404085869943</v>
      </c>
      <c r="X33" s="6">
        <v>10.816553576558363</v>
      </c>
      <c r="Y33" s="6">
        <f t="shared" si="12"/>
        <v>6627.1781225784753</v>
      </c>
      <c r="Z33" s="6">
        <v>2.9443409113737289</v>
      </c>
      <c r="AA33" s="6">
        <f t="shared" si="13"/>
        <v>6627.2700506694719</v>
      </c>
      <c r="AB33" s="6">
        <v>0.80147001906880178</v>
      </c>
      <c r="AC33" s="6">
        <f t="shared" si="32"/>
        <v>6627.2950741334871</v>
      </c>
      <c r="AD33" s="6">
        <v>0.21816569854854606</v>
      </c>
      <c r="AE33" s="6">
        <f t="shared" si="33"/>
        <v>6627.3018856939661</v>
      </c>
      <c r="AF33" s="6">
        <v>5.9386216336861253E-2</v>
      </c>
      <c r="AG33" s="6">
        <f t="shared" si="34"/>
        <v>6627.3037398479737</v>
      </c>
      <c r="AH33" s="6">
        <v>1.6165339970029891E-2</v>
      </c>
      <c r="AI33" s="6">
        <f t="shared" si="35"/>
        <v>6627.3042445615547</v>
      </c>
      <c r="AJ33" s="6">
        <v>4.4003177608828992E-3</v>
      </c>
      <c r="AK33" s="6">
        <f t="shared" si="36"/>
        <v>6627.3043819480954</v>
      </c>
      <c r="AL33" s="6">
        <v>1.1977968970313668E-3</v>
      </c>
      <c r="AM33" s="6">
        <f t="shared" si="37"/>
        <v>6627.3044193456608</v>
      </c>
      <c r="AN33" s="6">
        <v>3.2604867010377347E-4</v>
      </c>
      <c r="AO33" s="56">
        <f t="shared" si="0"/>
        <v>6627</v>
      </c>
      <c r="AP33" s="6">
        <f t="shared" si="3"/>
        <v>-0.30441934566078999</v>
      </c>
      <c r="AQ33" s="45"/>
      <c r="AR33" s="56">
        <f t="shared" si="4"/>
        <v>6627</v>
      </c>
    </row>
    <row r="34" spans="1:44" ht="15" customHeight="1" x14ac:dyDescent="0.25">
      <c r="A34" s="4" t="s">
        <v>31</v>
      </c>
      <c r="B34" s="4">
        <v>6113</v>
      </c>
      <c r="C34" s="4">
        <v>4</v>
      </c>
      <c r="D34" s="6">
        <f>(LARGE('Annual Heat Inputs'!D34:K34,1)+LARGE('Annual Heat Inputs'!D34:K34,2)+LARGE('Annual Heat Inputs'!D34:K34,3))/3</f>
        <v>32583428.101333331</v>
      </c>
      <c r="E34" s="48">
        <v>1024257772.5449996</v>
      </c>
      <c r="F34" s="6">
        <f t="shared" si="1"/>
        <v>3.1811746002544314E-2</v>
      </c>
      <c r="G34" s="54">
        <v>161456</v>
      </c>
      <c r="H34" s="6">
        <f t="shared" si="2"/>
        <v>5136.1972625867947</v>
      </c>
      <c r="I34" s="6">
        <f>MIN(H34,'SO2 Annual Emissions'!L34,'SO2 Consent Decree Caps'!D34,'Retirement Adjustments'!D34:I34)</f>
        <v>3486.3609999999999</v>
      </c>
      <c r="J34" s="8">
        <v>112305.29201408484</v>
      </c>
      <c r="K34" s="6">
        <f t="shared" si="5"/>
        <v>7058.988424293635</v>
      </c>
      <c r="L34" s="6">
        <v>26588.496477661189</v>
      </c>
      <c r="M34" s="6">
        <f t="shared" si="6"/>
        <v>7904.8149208305367</v>
      </c>
      <c r="N34" s="6">
        <v>7237.5731689559761</v>
      </c>
      <c r="O34" s="6">
        <f t="shared" si="7"/>
        <v>8135.0547601561939</v>
      </c>
      <c r="P34" s="6">
        <v>1970.1176190990373</v>
      </c>
      <c r="Q34" s="6">
        <f t="shared" si="8"/>
        <v>8197.7276414501102</v>
      </c>
      <c r="R34" s="6">
        <v>536.27968139003497</v>
      </c>
      <c r="S34" s="6">
        <f t="shared" si="9"/>
        <v>8214.7876344608158</v>
      </c>
      <c r="T34" s="6">
        <v>145.97904911040678</v>
      </c>
      <c r="U34" s="6">
        <f t="shared" si="10"/>
        <v>8219.4314828928091</v>
      </c>
      <c r="V34" s="6">
        <v>39.736509732960258</v>
      </c>
      <c r="W34" s="6">
        <f t="shared" si="11"/>
        <v>8220.6955706474619</v>
      </c>
      <c r="X34" s="6">
        <v>10.816553576558363</v>
      </c>
      <c r="Y34" s="6">
        <f t="shared" si="12"/>
        <v>8221.0396641024618</v>
      </c>
      <c r="Z34" s="6">
        <v>2.9443409113737289</v>
      </c>
      <c r="AA34" s="6">
        <f t="shared" si="13"/>
        <v>8221.1333287276793</v>
      </c>
      <c r="AB34" s="6">
        <v>0.80147001906880178</v>
      </c>
      <c r="AC34" s="6">
        <f t="shared" si="32"/>
        <v>8221.1588248883545</v>
      </c>
      <c r="AD34" s="6">
        <v>0.21816569854854606</v>
      </c>
      <c r="AE34" s="6">
        <f t="shared" si="33"/>
        <v>8221.165765120144</v>
      </c>
      <c r="AF34" s="6">
        <v>5.9386216336861253E-2</v>
      </c>
      <c r="AG34" s="6">
        <f t="shared" si="34"/>
        <v>8221.1676542993737</v>
      </c>
      <c r="AH34" s="6">
        <v>1.6165339970029891E-2</v>
      </c>
      <c r="AI34" s="6">
        <f t="shared" si="35"/>
        <v>8221.168168547063</v>
      </c>
      <c r="AJ34" s="6">
        <v>4.4003177608828992E-3</v>
      </c>
      <c r="AK34" s="6">
        <f t="shared" si="36"/>
        <v>8221.1683085288532</v>
      </c>
      <c r="AL34" s="6">
        <v>1.1977968970313668E-3</v>
      </c>
      <c r="AM34" s="6">
        <f t="shared" si="37"/>
        <v>8221.1683466328632</v>
      </c>
      <c r="AN34" s="6">
        <v>3.2604867010377347E-4</v>
      </c>
      <c r="AO34" s="56">
        <f t="shared" ref="AO34:AO65" si="38">ROUND(AM34,0)</f>
        <v>8221</v>
      </c>
      <c r="AP34" s="6">
        <f t="shared" si="3"/>
        <v>-0.16834663286317664</v>
      </c>
      <c r="AQ34" s="45"/>
      <c r="AR34" s="56">
        <f t="shared" si="4"/>
        <v>8221</v>
      </c>
    </row>
    <row r="35" spans="1:44" ht="15" customHeight="1" x14ac:dyDescent="0.25">
      <c r="A35" s="4" t="s">
        <v>31</v>
      </c>
      <c r="B35" s="4">
        <v>6113</v>
      </c>
      <c r="C35" s="4">
        <v>5</v>
      </c>
      <c r="D35" s="6">
        <f>(LARGE('Annual Heat Inputs'!D35:K35,1)+LARGE('Annual Heat Inputs'!D35:K35,2)+LARGE('Annual Heat Inputs'!D35:K35,3))/3</f>
        <v>29373871.276000004</v>
      </c>
      <c r="E35" s="48">
        <v>1024257772.5449996</v>
      </c>
      <c r="F35" s="6">
        <f t="shared" si="1"/>
        <v>2.8678201975479271E-2</v>
      </c>
      <c r="G35" s="54">
        <v>161456</v>
      </c>
      <c r="H35" s="6">
        <f t="shared" si="2"/>
        <v>4630.267778152981</v>
      </c>
      <c r="I35" s="6">
        <f>MIN(H35,'SO2 Annual Emissions'!L35,'SO2 Consent Decree Caps'!D35,'Retirement Adjustments'!D35:I35)</f>
        <v>4630.267778152981</v>
      </c>
      <c r="J35" s="8">
        <v>112305.29201408484</v>
      </c>
      <c r="K35" s="6">
        <f t="shared" si="5"/>
        <v>7850.9816254480847</v>
      </c>
      <c r="L35" s="6">
        <v>26588.496477661189</v>
      </c>
      <c r="M35" s="6">
        <f t="shared" si="6"/>
        <v>8613.4918976587724</v>
      </c>
      <c r="N35" s="6">
        <v>7237.5731689559761</v>
      </c>
      <c r="O35" s="6">
        <f t="shared" si="7"/>
        <v>8821.0524828104008</v>
      </c>
      <c r="P35" s="6">
        <v>1970.1176190990373</v>
      </c>
      <c r="Q35" s="6">
        <f t="shared" si="8"/>
        <v>8877.5519138063737</v>
      </c>
      <c r="R35" s="6">
        <v>536.27968139003497</v>
      </c>
      <c r="S35" s="6">
        <f t="shared" si="9"/>
        <v>8892.9314508246225</v>
      </c>
      <c r="T35" s="6">
        <v>145.97904911040678</v>
      </c>
      <c r="U35" s="6">
        <f t="shared" si="10"/>
        <v>8897.117867479199</v>
      </c>
      <c r="V35" s="6">
        <v>39.736509732960258</v>
      </c>
      <c r="W35" s="6">
        <f t="shared" si="11"/>
        <v>8898.2574391311209</v>
      </c>
      <c r="X35" s="6">
        <v>10.816553576558363</v>
      </c>
      <c r="Y35" s="6">
        <f t="shared" si="12"/>
        <v>8898.5676384392682</v>
      </c>
      <c r="Z35" s="6">
        <v>2.9443409113737289</v>
      </c>
      <c r="AA35" s="6">
        <f t="shared" si="13"/>
        <v>8898.6520768426089</v>
      </c>
      <c r="AB35" s="6">
        <v>0.80147001906880178</v>
      </c>
      <c r="AC35" s="6">
        <f t="shared" si="32"/>
        <v>8898.6750615616929</v>
      </c>
      <c r="AD35" s="6">
        <v>0.21816569854854606</v>
      </c>
      <c r="AE35" s="6">
        <f t="shared" si="33"/>
        <v>8898.6813181616599</v>
      </c>
      <c r="AF35" s="6">
        <v>5.9386216336861253E-2</v>
      </c>
      <c r="AG35" s="6">
        <f t="shared" si="34"/>
        <v>8898.683021251567</v>
      </c>
      <c r="AH35" s="6">
        <v>1.6165339970029891E-2</v>
      </c>
      <c r="AI35" s="6">
        <f t="shared" si="35"/>
        <v>8898.6834848444523</v>
      </c>
      <c r="AJ35" s="6">
        <v>4.4003177608828992E-3</v>
      </c>
      <c r="AK35" s="6">
        <f t="shared" si="36"/>
        <v>8898.6836110376535</v>
      </c>
      <c r="AL35" s="6">
        <v>1.1977968970313668E-3</v>
      </c>
      <c r="AM35" s="6">
        <f t="shared" si="37"/>
        <v>8898.6836453883152</v>
      </c>
      <c r="AN35" s="6">
        <v>3.2604867010377347E-4</v>
      </c>
      <c r="AO35" s="56">
        <f t="shared" si="38"/>
        <v>8899</v>
      </c>
      <c r="AP35" s="6">
        <f t="shared" si="3"/>
        <v>0.31635461168480106</v>
      </c>
      <c r="AQ35" s="45"/>
      <c r="AR35" s="56">
        <f t="shared" si="4"/>
        <v>8899</v>
      </c>
    </row>
    <row r="36" spans="1:44" ht="15" customHeight="1" x14ac:dyDescent="0.25">
      <c r="A36" s="4" t="s">
        <v>32</v>
      </c>
      <c r="B36" s="4">
        <v>7763</v>
      </c>
      <c r="C36" s="4">
        <v>1</v>
      </c>
      <c r="D36" s="6">
        <f>(LARGE('Annual Heat Inputs'!D36:K36,1)+LARGE('Annual Heat Inputs'!D36:K36,2)+LARGE('Annual Heat Inputs'!D36:K36,3))/3</f>
        <v>1067070.6053333334</v>
      </c>
      <c r="E36" s="48">
        <v>1024257772.5449996</v>
      </c>
      <c r="F36" s="6">
        <f t="shared" si="1"/>
        <v>1.0417988849447104E-3</v>
      </c>
      <c r="G36" s="54">
        <v>161456</v>
      </c>
      <c r="H36" s="6">
        <f t="shared" si="2"/>
        <v>168.20468076763316</v>
      </c>
      <c r="I36" s="6">
        <f>MIN(H36,'SO2 Annual Emissions'!L36,'SO2 Consent Decree Caps'!D36,'Retirement Adjustments'!D36:I36)</f>
        <v>0.377</v>
      </c>
      <c r="J36" s="8">
        <v>112305.29201408484</v>
      </c>
      <c r="K36" s="6">
        <f t="shared" si="5"/>
        <v>117.37652799366367</v>
      </c>
      <c r="L36" s="6">
        <v>26588.496477661189</v>
      </c>
      <c r="M36" s="6">
        <f t="shared" si="6"/>
        <v>145.07639397644746</v>
      </c>
      <c r="N36" s="6">
        <v>7237.5731689559761</v>
      </c>
      <c r="O36" s="6">
        <f t="shared" si="7"/>
        <v>152.61648963357155</v>
      </c>
      <c r="P36" s="6">
        <v>1970.1176190990373</v>
      </c>
      <c r="Q36" s="6">
        <f t="shared" si="8"/>
        <v>154.66895597235884</v>
      </c>
      <c r="R36" s="6">
        <v>536.27968139003497</v>
      </c>
      <c r="S36" s="6">
        <f t="shared" si="9"/>
        <v>155.22765154644949</v>
      </c>
      <c r="T36" s="6">
        <v>145.97904911040678</v>
      </c>
      <c r="U36" s="6">
        <f t="shared" si="10"/>
        <v>155.37973235703799</v>
      </c>
      <c r="V36" s="6">
        <v>39.736509732960258</v>
      </c>
      <c r="W36" s="6">
        <f t="shared" si="11"/>
        <v>155.42112980856939</v>
      </c>
      <c r="X36" s="6">
        <v>10.816553576558363</v>
      </c>
      <c r="Y36" s="6">
        <f t="shared" si="12"/>
        <v>155.43239848202438</v>
      </c>
      <c r="Z36" s="6">
        <v>2.9443409113737289</v>
      </c>
      <c r="AA36" s="6">
        <f t="shared" si="13"/>
        <v>155.43546589310276</v>
      </c>
      <c r="AB36" s="6">
        <v>0.80147001906880178</v>
      </c>
      <c r="AC36" s="6">
        <f t="shared" si="32"/>
        <v>155.43630086367494</v>
      </c>
      <c r="AD36" s="6">
        <v>0.21816569854854606</v>
      </c>
      <c r="AE36" s="6">
        <f t="shared" si="33"/>
        <v>155.43652814845643</v>
      </c>
      <c r="AF36" s="6">
        <v>5.9386216336861253E-2</v>
      </c>
      <c r="AG36" s="6">
        <f t="shared" si="34"/>
        <v>155.43659001695039</v>
      </c>
      <c r="AH36" s="6">
        <v>1.6165339970029891E-2</v>
      </c>
      <c r="AI36" s="6">
        <f t="shared" si="35"/>
        <v>155.43660685798355</v>
      </c>
      <c r="AJ36" s="6">
        <v>4.4003177608828992E-3</v>
      </c>
      <c r="AK36" s="6">
        <f t="shared" si="36"/>
        <v>155.43661144222969</v>
      </c>
      <c r="AL36" s="6">
        <v>1.1977968970313668E-3</v>
      </c>
      <c r="AM36" s="6">
        <f t="shared" si="37"/>
        <v>155.43661269009317</v>
      </c>
      <c r="AN36" s="6">
        <v>3.2604867010377347E-4</v>
      </c>
      <c r="AO36" s="56">
        <f t="shared" si="38"/>
        <v>155</v>
      </c>
      <c r="AP36" s="6">
        <f t="shared" si="3"/>
        <v>-0.43661269009317039</v>
      </c>
      <c r="AQ36" s="45"/>
      <c r="AR36" s="56">
        <f t="shared" si="4"/>
        <v>155</v>
      </c>
    </row>
    <row r="37" spans="1:44" ht="15" customHeight="1" x14ac:dyDescent="0.25">
      <c r="A37" s="4" t="s">
        <v>32</v>
      </c>
      <c r="B37" s="4">
        <v>7763</v>
      </c>
      <c r="C37" s="4">
        <v>2</v>
      </c>
      <c r="D37" s="6">
        <f>(LARGE('Annual Heat Inputs'!D37:K37,1)+LARGE('Annual Heat Inputs'!D37:K37,2)+LARGE('Annual Heat Inputs'!D37:K37,3))/3</f>
        <v>1114435.3326666665</v>
      </c>
      <c r="E37" s="48">
        <v>1024257772.5449996</v>
      </c>
      <c r="F37" s="6">
        <f t="shared" si="1"/>
        <v>1.0880418606905959E-3</v>
      </c>
      <c r="G37" s="54">
        <v>161456</v>
      </c>
      <c r="H37" s="6">
        <f t="shared" si="2"/>
        <v>175.67088665966085</v>
      </c>
      <c r="I37" s="6">
        <f>MIN(H37,'SO2 Annual Emissions'!L37,'SO2 Consent Decree Caps'!D37,'Retirement Adjustments'!D37:I37)</f>
        <v>0.36399999999999999</v>
      </c>
      <c r="J37" s="8">
        <v>112305.29201408484</v>
      </c>
      <c r="K37" s="6">
        <f t="shared" si="5"/>
        <v>122.5568588884056</v>
      </c>
      <c r="L37" s="6">
        <v>26588.496477661189</v>
      </c>
      <c r="M37" s="6">
        <f t="shared" si="6"/>
        <v>151.48625606892543</v>
      </c>
      <c r="N37" s="6">
        <v>7237.5731689559761</v>
      </c>
      <c r="O37" s="6">
        <f t="shared" si="7"/>
        <v>159.36103864656062</v>
      </c>
      <c r="P37" s="6">
        <v>1970.1176190990373</v>
      </c>
      <c r="Q37" s="6">
        <f t="shared" si="8"/>
        <v>161.50460908662447</v>
      </c>
      <c r="R37" s="6">
        <v>536.27968139003497</v>
      </c>
      <c r="S37" s="6">
        <f t="shared" si="9"/>
        <v>162.08810382901464</v>
      </c>
      <c r="T37" s="6">
        <v>145.97904911040678</v>
      </c>
      <c r="U37" s="6">
        <f t="shared" si="10"/>
        <v>162.24693514523057</v>
      </c>
      <c r="V37" s="6">
        <v>39.736509732960258</v>
      </c>
      <c r="W37" s="6">
        <f t="shared" si="11"/>
        <v>162.29017013121776</v>
      </c>
      <c r="X37" s="6">
        <v>10.816553576558363</v>
      </c>
      <c r="Y37" s="6">
        <f t="shared" si="12"/>
        <v>162.30193899429747</v>
      </c>
      <c r="Z37" s="6">
        <v>2.9443409113737289</v>
      </c>
      <c r="AA37" s="6">
        <f t="shared" si="13"/>
        <v>162.30514256046118</v>
      </c>
      <c r="AB37" s="6">
        <v>0.80147001906880178</v>
      </c>
      <c r="AC37" s="6">
        <f t="shared" si="32"/>
        <v>162.30601459339201</v>
      </c>
      <c r="AD37" s="6">
        <v>0.21816569854854606</v>
      </c>
      <c r="AE37" s="6">
        <f t="shared" si="33"/>
        <v>162.30625196680458</v>
      </c>
      <c r="AF37" s="6">
        <v>5.9386216336861253E-2</v>
      </c>
      <c r="AG37" s="6">
        <f t="shared" si="34"/>
        <v>162.30631658149392</v>
      </c>
      <c r="AH37" s="6">
        <v>1.6165339970029891E-2</v>
      </c>
      <c r="AI37" s="6">
        <f t="shared" si="35"/>
        <v>162.3063341700605</v>
      </c>
      <c r="AJ37" s="6">
        <v>4.4003177608828992E-3</v>
      </c>
      <c r="AK37" s="6">
        <f t="shared" si="36"/>
        <v>162.30633895779042</v>
      </c>
      <c r="AL37" s="6">
        <v>1.1977968970313668E-3</v>
      </c>
      <c r="AM37" s="6">
        <f t="shared" si="37"/>
        <v>162.30634026104357</v>
      </c>
      <c r="AN37" s="6">
        <v>3.2604867010377347E-4</v>
      </c>
      <c r="AO37" s="56">
        <f t="shared" si="38"/>
        <v>162</v>
      </c>
      <c r="AP37" s="6">
        <f t="shared" si="3"/>
        <v>-0.30634026104357304</v>
      </c>
      <c r="AQ37" s="45"/>
      <c r="AR37" s="56">
        <f t="shared" si="4"/>
        <v>162</v>
      </c>
    </row>
    <row r="38" spans="1:44" ht="15" customHeight="1" x14ac:dyDescent="0.25">
      <c r="A38" s="4" t="s">
        <v>32</v>
      </c>
      <c r="B38" s="4">
        <v>7763</v>
      </c>
      <c r="C38" s="4">
        <v>3</v>
      </c>
      <c r="D38" s="6">
        <f>(LARGE('Annual Heat Inputs'!D38:K38,1)+LARGE('Annual Heat Inputs'!D38:K38,2)+LARGE('Annual Heat Inputs'!D38:K38,3))/3</f>
        <v>1109401.8943333335</v>
      </c>
      <c r="E38" s="48">
        <v>1024257772.5449996</v>
      </c>
      <c r="F38" s="6">
        <f t="shared" si="1"/>
        <v>1.0831276306322521E-3</v>
      </c>
      <c r="G38" s="54">
        <v>161456</v>
      </c>
      <c r="H38" s="6">
        <f t="shared" si="2"/>
        <v>174.8774547313609</v>
      </c>
      <c r="I38" s="6">
        <f>MIN(H38,'SO2 Annual Emissions'!L38,'SO2 Consent Decree Caps'!D38,'Retirement Adjustments'!D38:I38)</f>
        <v>0.36599999999999999</v>
      </c>
      <c r="J38" s="8">
        <v>112305.29201408484</v>
      </c>
      <c r="K38" s="6">
        <f t="shared" si="5"/>
        <v>122.0069648466789</v>
      </c>
      <c r="L38" s="6">
        <v>26588.496477661189</v>
      </c>
      <c r="M38" s="6">
        <f t="shared" si="6"/>
        <v>150.80570003860203</v>
      </c>
      <c r="N38" s="6">
        <v>7237.5731689559761</v>
      </c>
      <c r="O38" s="6">
        <f t="shared" si="7"/>
        <v>158.64491551662087</v>
      </c>
      <c r="P38" s="6">
        <v>1970.1176190990373</v>
      </c>
      <c r="Q38" s="6">
        <f t="shared" si="8"/>
        <v>160.77880434546248</v>
      </c>
      <c r="R38" s="6">
        <v>536.27968139003497</v>
      </c>
      <c r="S38" s="6">
        <f t="shared" si="9"/>
        <v>161.35966368612267</v>
      </c>
      <c r="T38" s="6">
        <v>145.97904911040678</v>
      </c>
      <c r="U38" s="6">
        <f t="shared" si="10"/>
        <v>161.51777762770757</v>
      </c>
      <c r="V38" s="6">
        <v>39.736509732960258</v>
      </c>
      <c r="W38" s="6">
        <f t="shared" si="11"/>
        <v>161.56081733934423</v>
      </c>
      <c r="X38" s="6">
        <v>10.816553576558363</v>
      </c>
      <c r="Y38" s="6">
        <f t="shared" si="12"/>
        <v>161.5725330473912</v>
      </c>
      <c r="Z38" s="6">
        <v>2.9443409113737289</v>
      </c>
      <c r="AA38" s="6">
        <f t="shared" si="13"/>
        <v>161.5757221443863</v>
      </c>
      <c r="AB38" s="6">
        <v>0.80147001906880178</v>
      </c>
      <c r="AC38" s="6">
        <f t="shared" si="32"/>
        <v>161.57659023870909</v>
      </c>
      <c r="AD38" s="6">
        <v>0.21816569854854606</v>
      </c>
      <c r="AE38" s="6">
        <f t="shared" si="33"/>
        <v>161.57682654000524</v>
      </c>
      <c r="AF38" s="6">
        <v>5.9386216336861253E-2</v>
      </c>
      <c r="AG38" s="6">
        <f t="shared" si="34"/>
        <v>161.57689086285703</v>
      </c>
      <c r="AH38" s="6">
        <v>1.6165339970029891E-2</v>
      </c>
      <c r="AI38" s="6">
        <f t="shared" si="35"/>
        <v>161.57690837198342</v>
      </c>
      <c r="AJ38" s="6">
        <v>4.4003177608828992E-3</v>
      </c>
      <c r="AK38" s="6">
        <f t="shared" si="36"/>
        <v>161.57691313808917</v>
      </c>
      <c r="AL38" s="6">
        <v>1.1977968970313668E-3</v>
      </c>
      <c r="AM38" s="6">
        <f t="shared" si="37"/>
        <v>161.57691443545608</v>
      </c>
      <c r="AN38" s="6">
        <v>3.2604867010377347E-4</v>
      </c>
      <c r="AO38" s="56">
        <f t="shared" si="38"/>
        <v>162</v>
      </c>
      <c r="AP38" s="6">
        <f t="shared" si="3"/>
        <v>0.42308556454392487</v>
      </c>
      <c r="AQ38" s="45"/>
      <c r="AR38" s="56">
        <f t="shared" si="4"/>
        <v>162</v>
      </c>
    </row>
    <row r="39" spans="1:44" ht="15" customHeight="1" x14ac:dyDescent="0.25">
      <c r="A39" s="4" t="s">
        <v>33</v>
      </c>
      <c r="B39" s="4">
        <v>7948</v>
      </c>
      <c r="C39" s="4">
        <v>1</v>
      </c>
      <c r="D39" s="6">
        <f>(LARGE('Annual Heat Inputs'!D39:K39,1)+LARGE('Annual Heat Inputs'!D39:K39,2)+LARGE('Annual Heat Inputs'!D39:K39,3))/3</f>
        <v>185919.39166666663</v>
      </c>
      <c r="E39" s="48">
        <v>1024257772.5449996</v>
      </c>
      <c r="F39" s="6">
        <f t="shared" si="1"/>
        <v>1.8151621266657118E-4</v>
      </c>
      <c r="G39" s="54">
        <v>161456</v>
      </c>
      <c r="H39" s="6">
        <f t="shared" si="2"/>
        <v>29.306881632293916</v>
      </c>
      <c r="I39" s="6">
        <f>MIN(H39,'SO2 Annual Emissions'!L39,'SO2 Consent Decree Caps'!D39,'Retirement Adjustments'!D39:I39)</f>
        <v>6.8000000000000005E-2</v>
      </c>
      <c r="J39" s="8">
        <v>112305.29201408484</v>
      </c>
      <c r="K39" s="6">
        <f t="shared" si="5"/>
        <v>20.453231268810004</v>
      </c>
      <c r="L39" s="6">
        <v>26588.496477661189</v>
      </c>
      <c r="M39" s="6">
        <f t="shared" si="6"/>
        <v>25.279474449933531</v>
      </c>
      <c r="N39" s="6">
        <v>7237.5731689559761</v>
      </c>
      <c r="O39" s="6">
        <f t="shared" si="7"/>
        <v>26.593211320459613</v>
      </c>
      <c r="P39" s="6">
        <v>1970.1176190990373</v>
      </c>
      <c r="Q39" s="6">
        <f t="shared" si="8"/>
        <v>26.950819609186151</v>
      </c>
      <c r="R39" s="6">
        <v>536.27968139003497</v>
      </c>
      <c r="S39" s="6">
        <f t="shared" si="9"/>
        <v>27.048163065882108</v>
      </c>
      <c r="T39" s="6">
        <v>145.97904911040678</v>
      </c>
      <c r="U39" s="6">
        <f t="shared" si="10"/>
        <v>27.074660630005297</v>
      </c>
      <c r="V39" s="6">
        <v>39.736509732960258</v>
      </c>
      <c r="W39" s="6">
        <f t="shared" si="11"/>
        <v>27.081873450756614</v>
      </c>
      <c r="X39" s="6">
        <v>10.816553576558363</v>
      </c>
      <c r="Y39" s="6">
        <f t="shared" si="12"/>
        <v>27.083836830595935</v>
      </c>
      <c r="Z39" s="6">
        <v>2.9443409113737289</v>
      </c>
      <c r="AA39" s="6">
        <f t="shared" si="13"/>
        <v>27.084371276206966</v>
      </c>
      <c r="AB39" s="6">
        <v>0.80147001906880178</v>
      </c>
      <c r="AC39" s="6">
        <f t="shared" si="32"/>
        <v>27.084516756009393</v>
      </c>
      <c r="AD39" s="6">
        <v>0.21816569854854606</v>
      </c>
      <c r="AE39" s="6">
        <f t="shared" si="33"/>
        <v>27.084556356620727</v>
      </c>
      <c r="AF39" s="6">
        <v>5.9386216336861253E-2</v>
      </c>
      <c r="AG39" s="6">
        <f t="shared" si="34"/>
        <v>27.0845671361818</v>
      </c>
      <c r="AH39" s="6">
        <v>1.6165339970029891E-2</v>
      </c>
      <c r="AI39" s="6">
        <f t="shared" si="35"/>
        <v>27.084570070453086</v>
      </c>
      <c r="AJ39" s="6">
        <v>4.4003177608828992E-3</v>
      </c>
      <c r="AK39" s="6">
        <f t="shared" si="36"/>
        <v>27.084570869182102</v>
      </c>
      <c r="AL39" s="6">
        <v>1.1977968970313668E-3</v>
      </c>
      <c r="AM39" s="6">
        <f t="shared" si="37"/>
        <v>27.08457108660166</v>
      </c>
      <c r="AN39" s="6">
        <v>3.2604867010377347E-4</v>
      </c>
      <c r="AO39" s="56">
        <f t="shared" si="38"/>
        <v>27</v>
      </c>
      <c r="AP39" s="6">
        <f t="shared" si="3"/>
        <v>-8.4571086601659573E-2</v>
      </c>
      <c r="AQ39" s="45"/>
      <c r="AR39" s="56">
        <f t="shared" si="4"/>
        <v>27</v>
      </c>
    </row>
    <row r="40" spans="1:44" ht="15" customHeight="1" x14ac:dyDescent="0.25">
      <c r="A40" s="4" t="s">
        <v>33</v>
      </c>
      <c r="B40" s="4">
        <v>7948</v>
      </c>
      <c r="C40" s="4">
        <v>2</v>
      </c>
      <c r="D40" s="6">
        <f>(LARGE('Annual Heat Inputs'!D40:K40,1)+LARGE('Annual Heat Inputs'!D40:K40,2)+LARGE('Annual Heat Inputs'!D40:K40,3))/3</f>
        <v>229819.68066666668</v>
      </c>
      <c r="E40" s="48">
        <v>1024257772.5449996</v>
      </c>
      <c r="F40" s="6">
        <f t="shared" si="1"/>
        <v>2.2437679930475686E-4</v>
      </c>
      <c r="G40" s="54">
        <v>161456</v>
      </c>
      <c r="H40" s="6">
        <f t="shared" si="2"/>
        <v>36.22698050854882</v>
      </c>
      <c r="I40" s="6">
        <f>MIN(H40,'SO2 Annual Emissions'!L40,'SO2 Consent Decree Caps'!D40,'Retirement Adjustments'!D40:I40)</f>
        <v>7.8E-2</v>
      </c>
      <c r="J40" s="8">
        <v>112305.29201408484</v>
      </c>
      <c r="K40" s="6">
        <f t="shared" si="5"/>
        <v>25.276701967106426</v>
      </c>
      <c r="L40" s="6">
        <v>26588.496477661189</v>
      </c>
      <c r="M40" s="6">
        <f t="shared" si="6"/>
        <v>31.242543705089844</v>
      </c>
      <c r="N40" s="6">
        <v>7237.5731689559761</v>
      </c>
      <c r="O40" s="6">
        <f t="shared" si="7"/>
        <v>32.866487207474172</v>
      </c>
      <c r="P40" s="6">
        <v>1970.1176190990373</v>
      </c>
      <c r="Q40" s="6">
        <f t="shared" si="8"/>
        <v>33.308535893101521</v>
      </c>
      <c r="R40" s="6">
        <v>536.27968139003497</v>
      </c>
      <c r="S40" s="6">
        <f t="shared" si="9"/>
        <v>33.428864611543993</v>
      </c>
      <c r="T40" s="6">
        <v>145.97904911040678</v>
      </c>
      <c r="U40" s="6">
        <f t="shared" si="10"/>
        <v>33.461618923348937</v>
      </c>
      <c r="V40" s="6">
        <v>39.736509732960258</v>
      </c>
      <c r="W40" s="6">
        <f t="shared" si="11"/>
        <v>33.470534874218359</v>
      </c>
      <c r="X40" s="6">
        <v>10.816553576558363</v>
      </c>
      <c r="Y40" s="6">
        <f t="shared" si="12"/>
        <v>33.472961857889374</v>
      </c>
      <c r="Z40" s="6">
        <v>2.9443409113737289</v>
      </c>
      <c r="AA40" s="6">
        <f t="shared" si="13"/>
        <v>33.473622499679131</v>
      </c>
      <c r="AB40" s="6">
        <v>0.80147001906880178</v>
      </c>
      <c r="AC40" s="6">
        <f t="shared" si="32"/>
        <v>33.473802330956751</v>
      </c>
      <c r="AD40" s="6">
        <v>0.21816569854854606</v>
      </c>
      <c r="AE40" s="6">
        <f t="shared" si="33"/>
        <v>33.473851282277913</v>
      </c>
      <c r="AF40" s="6">
        <v>5.9386216336861253E-2</v>
      </c>
      <c r="AG40" s="6">
        <f t="shared" si="34"/>
        <v>33.473864607167059</v>
      </c>
      <c r="AH40" s="6">
        <v>1.6165339970029891E-2</v>
      </c>
      <c r="AI40" s="6">
        <f t="shared" si="35"/>
        <v>33.473868234294301</v>
      </c>
      <c r="AJ40" s="6">
        <v>4.4003177608828992E-3</v>
      </c>
      <c r="AK40" s="6">
        <f t="shared" si="36"/>
        <v>33.473869221623517</v>
      </c>
      <c r="AL40" s="6">
        <v>1.1977968970313668E-3</v>
      </c>
      <c r="AM40" s="6">
        <f t="shared" si="37"/>
        <v>33.473869490381354</v>
      </c>
      <c r="AN40" s="6">
        <v>3.2604867010377347E-4</v>
      </c>
      <c r="AO40" s="56">
        <f t="shared" si="38"/>
        <v>33</v>
      </c>
      <c r="AP40" s="6">
        <f t="shared" si="3"/>
        <v>-0.47386949038135384</v>
      </c>
      <c r="AQ40" s="45"/>
      <c r="AR40" s="56">
        <f t="shared" si="4"/>
        <v>33</v>
      </c>
    </row>
    <row r="41" spans="1:44" ht="15" customHeight="1" x14ac:dyDescent="0.25">
      <c r="A41" s="4" t="s">
        <v>33</v>
      </c>
      <c r="B41" s="4">
        <v>7948</v>
      </c>
      <c r="C41" s="4">
        <v>3</v>
      </c>
      <c r="D41" s="6">
        <f>(LARGE('Annual Heat Inputs'!D41:K41,1)+LARGE('Annual Heat Inputs'!D41:K41,2)+LARGE('Annual Heat Inputs'!D41:K41,3))/3</f>
        <v>213749.26699999999</v>
      </c>
      <c r="E41" s="48">
        <v>1024257772.5449996</v>
      </c>
      <c r="F41" s="6">
        <f t="shared" si="1"/>
        <v>2.0868698557091901E-4</v>
      </c>
      <c r="G41" s="54">
        <v>161456</v>
      </c>
      <c r="H41" s="6">
        <f t="shared" si="2"/>
        <v>33.693765942338302</v>
      </c>
      <c r="I41" s="6">
        <f>MIN(H41,'SO2 Annual Emissions'!L41,'SO2 Consent Decree Caps'!D41,'Retirement Adjustments'!D41:I41)</f>
        <v>7.0000000000000007E-2</v>
      </c>
      <c r="J41" s="8">
        <v>112305.29201408484</v>
      </c>
      <c r="K41" s="6">
        <f t="shared" si="5"/>
        <v>23.506652854081171</v>
      </c>
      <c r="L41" s="6">
        <v>26588.496477661189</v>
      </c>
      <c r="M41" s="6">
        <f t="shared" si="6"/>
        <v>29.055326034867281</v>
      </c>
      <c r="N41" s="6">
        <v>7237.5731689559761</v>
      </c>
      <c r="O41" s="6">
        <f t="shared" si="7"/>
        <v>30.565713362345669</v>
      </c>
      <c r="P41" s="6">
        <v>1970.1176190990373</v>
      </c>
      <c r="Q41" s="6">
        <f t="shared" si="8"/>
        <v>30.976851269495604</v>
      </c>
      <c r="R41" s="6">
        <v>536.27968139003497</v>
      </c>
      <c r="S41" s="6">
        <f t="shared" si="9"/>
        <v>31.088765859627824</v>
      </c>
      <c r="T41" s="6">
        <v>145.97904911040678</v>
      </c>
      <c r="U41" s="6">
        <f t="shared" si="10"/>
        <v>31.119229787343183</v>
      </c>
      <c r="V41" s="6">
        <v>39.736509732960258</v>
      </c>
      <c r="W41" s="6">
        <f t="shared" si="11"/>
        <v>31.127522279776464</v>
      </c>
      <c r="X41" s="6">
        <v>10.816553576558363</v>
      </c>
      <c r="Y41" s="6">
        <f t="shared" si="12"/>
        <v>31.129779553736622</v>
      </c>
      <c r="Z41" s="6">
        <v>2.9443409113737289</v>
      </c>
      <c r="AA41" s="6">
        <f t="shared" si="13"/>
        <v>31.130393999365911</v>
      </c>
      <c r="AB41" s="6">
        <v>0.80147001906880178</v>
      </c>
      <c r="AC41" s="6">
        <f t="shared" si="32"/>
        <v>31.130561255728214</v>
      </c>
      <c r="AD41" s="6">
        <v>0.21816569854854606</v>
      </c>
      <c r="AE41" s="6">
        <f t="shared" si="33"/>
        <v>31.130606784070199</v>
      </c>
      <c r="AF41" s="6">
        <v>5.9386216336861253E-2</v>
      </c>
      <c r="AG41" s="6">
        <f t="shared" si="34"/>
        <v>31.130619177200671</v>
      </c>
      <c r="AH41" s="6">
        <v>1.6165339970029891E-2</v>
      </c>
      <c r="AI41" s="6">
        <f t="shared" si="35"/>
        <v>31.130622550696739</v>
      </c>
      <c r="AJ41" s="6">
        <v>4.4003177608828992E-3</v>
      </c>
      <c r="AK41" s="6">
        <f t="shared" si="36"/>
        <v>31.130623468985789</v>
      </c>
      <c r="AL41" s="6">
        <v>1.1977968970313668E-3</v>
      </c>
      <c r="AM41" s="6">
        <f t="shared" si="37"/>
        <v>31.130623718950414</v>
      </c>
      <c r="AN41" s="6">
        <v>3.2604867010377347E-4</v>
      </c>
      <c r="AO41" s="56">
        <f t="shared" si="38"/>
        <v>31</v>
      </c>
      <c r="AP41" s="6">
        <f t="shared" si="3"/>
        <v>-0.1306237189504138</v>
      </c>
      <c r="AQ41" s="45"/>
      <c r="AR41" s="56">
        <f t="shared" si="4"/>
        <v>31</v>
      </c>
    </row>
    <row r="42" spans="1:44" ht="15" customHeight="1" x14ac:dyDescent="0.25">
      <c r="A42" s="4" t="s">
        <v>33</v>
      </c>
      <c r="B42" s="4">
        <v>7948</v>
      </c>
      <c r="C42" s="4">
        <v>4</v>
      </c>
      <c r="D42" s="6">
        <f>(LARGE('Annual Heat Inputs'!D42:K42,1)+LARGE('Annual Heat Inputs'!D42:K42,2)+LARGE('Annual Heat Inputs'!D42:K42,3))/3</f>
        <v>226423.03633333332</v>
      </c>
      <c r="E42" s="48">
        <v>1024257772.5449996</v>
      </c>
      <c r="F42" s="6">
        <f t="shared" si="1"/>
        <v>2.2106059861350545E-4</v>
      </c>
      <c r="G42" s="54">
        <v>161456</v>
      </c>
      <c r="H42" s="6">
        <f t="shared" si="2"/>
        <v>35.691560009742133</v>
      </c>
      <c r="I42" s="6">
        <f>MIN(H42,'SO2 Annual Emissions'!L42,'SO2 Consent Decree Caps'!D42,'Retirement Adjustments'!D42:I42)</f>
        <v>7.0999999999999994E-2</v>
      </c>
      <c r="J42" s="8">
        <v>112305.29201408484</v>
      </c>
      <c r="K42" s="6">
        <f t="shared" si="5"/>
        <v>24.89727508009813</v>
      </c>
      <c r="L42" s="6">
        <v>26588.496477661189</v>
      </c>
      <c r="M42" s="6">
        <f t="shared" si="6"/>
        <v>30.774944027682992</v>
      </c>
      <c r="N42" s="6">
        <v>7237.5731689559761</v>
      </c>
      <c r="O42" s="6">
        <f t="shared" si="7"/>
        <v>32.374886284921445</v>
      </c>
      <c r="P42" s="6">
        <v>1970.1176190990373</v>
      </c>
      <c r="Q42" s="6">
        <f t="shared" si="8"/>
        <v>32.810401665138492</v>
      </c>
      <c r="R42" s="6">
        <v>536.27968139003497</v>
      </c>
      <c r="S42" s="6">
        <f t="shared" si="9"/>
        <v>32.928951972530832</v>
      </c>
      <c r="T42" s="6">
        <v>145.97904911040678</v>
      </c>
      <c r="U42" s="6">
        <f t="shared" si="10"/>
        <v>32.96122218851221</v>
      </c>
      <c r="V42" s="6">
        <v>39.736509732960258</v>
      </c>
      <c r="W42" s="6">
        <f t="shared" si="11"/>
        <v>32.970006365140591</v>
      </c>
      <c r="X42" s="6">
        <v>10.816553576558363</v>
      </c>
      <c r="Y42" s="6">
        <f t="shared" si="12"/>
        <v>32.972397478949162</v>
      </c>
      <c r="Z42" s="6">
        <v>2.9443409113737289</v>
      </c>
      <c r="AA42" s="6">
        <f t="shared" si="13"/>
        <v>32.973048356713555</v>
      </c>
      <c r="AB42" s="6">
        <v>0.80147001906880178</v>
      </c>
      <c r="AC42" s="6">
        <f t="shared" si="32"/>
        <v>32.973225530155744</v>
      </c>
      <c r="AD42" s="6">
        <v>0.21816569854854606</v>
      </c>
      <c r="AE42" s="6">
        <f t="shared" si="33"/>
        <v>32.973273757995663</v>
      </c>
      <c r="AF42" s="6">
        <v>5.9386216336861253E-2</v>
      </c>
      <c r="AG42" s="6">
        <f t="shared" si="34"/>
        <v>32.973286885948198</v>
      </c>
      <c r="AH42" s="6">
        <v>1.6165339970029891E-2</v>
      </c>
      <c r="AI42" s="6">
        <f t="shared" si="35"/>
        <v>32.973290459467925</v>
      </c>
      <c r="AJ42" s="6">
        <v>4.4003177608828992E-3</v>
      </c>
      <c r="AK42" s="6">
        <f t="shared" si="36"/>
        <v>32.973291432204803</v>
      </c>
      <c r="AL42" s="6">
        <v>1.1977968970313668E-3</v>
      </c>
      <c r="AM42" s="6">
        <f t="shared" si="37"/>
        <v>32.973291696990501</v>
      </c>
      <c r="AN42" s="6">
        <v>3.2604867010377347E-4</v>
      </c>
      <c r="AO42" s="56">
        <f t="shared" si="38"/>
        <v>33</v>
      </c>
      <c r="AP42" s="6">
        <f t="shared" si="3"/>
        <v>2.6708303009499446E-2</v>
      </c>
      <c r="AQ42" s="45"/>
      <c r="AR42" s="56">
        <f t="shared" si="4"/>
        <v>33</v>
      </c>
    </row>
    <row r="43" spans="1:44" ht="15" customHeight="1" x14ac:dyDescent="0.25">
      <c r="A43" s="4" t="s">
        <v>33</v>
      </c>
      <c r="B43" s="4">
        <v>7948</v>
      </c>
      <c r="C43" s="4">
        <v>5</v>
      </c>
      <c r="D43" s="6">
        <f>(LARGE('Annual Heat Inputs'!D43:K43,1)+LARGE('Annual Heat Inputs'!D43:K43,2)+LARGE('Annual Heat Inputs'!D43:K43,3))/3</f>
        <v>229716.92500000002</v>
      </c>
      <c r="E43" s="48">
        <v>1024257772.5449996</v>
      </c>
      <c r="F43" s="6">
        <f t="shared" si="1"/>
        <v>2.2427647722820444E-4</v>
      </c>
      <c r="G43" s="54">
        <v>161456</v>
      </c>
      <c r="H43" s="6">
        <f t="shared" si="2"/>
        <v>36.210782907356979</v>
      </c>
      <c r="I43" s="6">
        <f>MIN(H43,'SO2 Annual Emissions'!L43,'SO2 Consent Decree Caps'!D43,'Retirement Adjustments'!D43:I43)</f>
        <v>8.4000000000000005E-2</v>
      </c>
      <c r="J43" s="8">
        <v>112305.29201408484</v>
      </c>
      <c r="K43" s="6">
        <f t="shared" si="5"/>
        <v>25.271435267003749</v>
      </c>
      <c r="L43" s="6">
        <v>26588.496477661189</v>
      </c>
      <c r="M43" s="6">
        <f t="shared" si="6"/>
        <v>31.234609591808123</v>
      </c>
      <c r="N43" s="6">
        <v>7237.5731689559761</v>
      </c>
      <c r="O43" s="6">
        <f t="shared" si="7"/>
        <v>32.857827005822941</v>
      </c>
      <c r="P43" s="6">
        <v>1970.1176190990373</v>
      </c>
      <c r="Q43" s="6">
        <f t="shared" si="8"/>
        <v>33.299678045159688</v>
      </c>
      <c r="R43" s="6">
        <v>536.27968139003497</v>
      </c>
      <c r="S43" s="6">
        <f t="shared" si="9"/>
        <v>33.419952962910905</v>
      </c>
      <c r="T43" s="6">
        <v>145.97904911040678</v>
      </c>
      <c r="U43" s="6">
        <f t="shared" si="10"/>
        <v>33.452692629794512</v>
      </c>
      <c r="V43" s="6">
        <v>39.736509732960258</v>
      </c>
      <c r="W43" s="6">
        <f t="shared" si="11"/>
        <v>33.461604594214762</v>
      </c>
      <c r="X43" s="6">
        <v>10.816553576558363</v>
      </c>
      <c r="Y43" s="6">
        <f t="shared" si="12"/>
        <v>33.464030492746666</v>
      </c>
      <c r="Z43" s="6">
        <v>2.9443409113737289</v>
      </c>
      <c r="AA43" s="6">
        <f t="shared" si="13"/>
        <v>33.464690839154031</v>
      </c>
      <c r="AB43" s="6">
        <v>0.80147001906880178</v>
      </c>
      <c r="AC43" s="6">
        <f t="shared" si="32"/>
        <v>33.464870590026514</v>
      </c>
      <c r="AD43" s="6">
        <v>0.21816569854854606</v>
      </c>
      <c r="AE43" s="6">
        <f t="shared" si="33"/>
        <v>33.464919519460835</v>
      </c>
      <c r="AF43" s="6">
        <v>5.9386216336861253E-2</v>
      </c>
      <c r="AG43" s="6">
        <f t="shared" si="34"/>
        <v>33.46493283839223</v>
      </c>
      <c r="AH43" s="6">
        <v>1.6165339970029891E-2</v>
      </c>
      <c r="AI43" s="6">
        <f t="shared" si="35"/>
        <v>33.464936463897729</v>
      </c>
      <c r="AJ43" s="6">
        <v>4.4003177608828992E-3</v>
      </c>
      <c r="AK43" s="6">
        <f t="shared" si="36"/>
        <v>33.464937450785492</v>
      </c>
      <c r="AL43" s="6">
        <v>1.1977968970313668E-3</v>
      </c>
      <c r="AM43" s="6">
        <f t="shared" si="37"/>
        <v>33.464937719423162</v>
      </c>
      <c r="AN43" s="6">
        <v>3.2604867010377347E-4</v>
      </c>
      <c r="AO43" s="56">
        <f t="shared" si="38"/>
        <v>33</v>
      </c>
      <c r="AP43" s="6">
        <f t="shared" si="3"/>
        <v>-0.46493771942316187</v>
      </c>
      <c r="AQ43" s="45"/>
      <c r="AR43" s="56">
        <f t="shared" si="4"/>
        <v>33</v>
      </c>
    </row>
    <row r="44" spans="1:44" ht="15" customHeight="1" x14ac:dyDescent="0.25">
      <c r="A44" s="4" t="s">
        <v>33</v>
      </c>
      <c r="B44" s="4">
        <v>7948</v>
      </c>
      <c r="C44" s="4">
        <v>6</v>
      </c>
      <c r="D44" s="6">
        <f>(LARGE('Annual Heat Inputs'!D44:K44,1)+LARGE('Annual Heat Inputs'!D44:K44,2)+LARGE('Annual Heat Inputs'!D44:K44,3))/3</f>
        <v>255923.4726666667</v>
      </c>
      <c r="E44" s="48">
        <v>1024257772.5449996</v>
      </c>
      <c r="F44" s="6">
        <f t="shared" si="1"/>
        <v>2.498623681719955E-4</v>
      </c>
      <c r="G44" s="54">
        <v>161456</v>
      </c>
      <c r="H44" s="6">
        <f t="shared" si="2"/>
        <v>40.341778515577708</v>
      </c>
      <c r="I44" s="6">
        <f>MIN(H44,'SO2 Annual Emissions'!L44,'SO2 Consent Decree Caps'!D44,'Retirement Adjustments'!D44:I44)</f>
        <v>9.1999999999999998E-2</v>
      </c>
      <c r="J44" s="8">
        <v>112305.29201408484</v>
      </c>
      <c r="K44" s="6">
        <f t="shared" si="5"/>
        <v>28.152866220886732</v>
      </c>
      <c r="L44" s="6">
        <v>26588.496477661189</v>
      </c>
      <c r="M44" s="6">
        <f t="shared" si="6"/>
        <v>34.796330916927914</v>
      </c>
      <c r="N44" s="6">
        <v>7237.5731689559761</v>
      </c>
      <c r="O44" s="6">
        <f t="shared" si="7"/>
        <v>36.604728088741346</v>
      </c>
      <c r="P44" s="6">
        <v>1970.1176190990373</v>
      </c>
      <c r="Q44" s="6">
        <f t="shared" si="8"/>
        <v>37.096986342626806</v>
      </c>
      <c r="R44" s="6">
        <v>536.27968139003497</v>
      </c>
      <c r="S44" s="6">
        <f t="shared" si="9"/>
        <v>37.230982453821447</v>
      </c>
      <c r="T44" s="6">
        <v>145.97904911040678</v>
      </c>
      <c r="U44" s="6">
        <f t="shared" si="10"/>
        <v>37.267457124735671</v>
      </c>
      <c r="V44" s="6">
        <v>39.736509732960258</v>
      </c>
      <c r="W44" s="6">
        <f t="shared" si="11"/>
        <v>37.27738578316044</v>
      </c>
      <c r="X44" s="6">
        <v>10.816553576558363</v>
      </c>
      <c r="Y44" s="6">
        <f t="shared" si="12"/>
        <v>37.280088432852537</v>
      </c>
      <c r="Z44" s="6">
        <v>2.9443409113737289</v>
      </c>
      <c r="AA44" s="6">
        <f t="shared" si="13"/>
        <v>37.280824112845359</v>
      </c>
      <c r="AB44" s="6">
        <v>0.80147001906880178</v>
      </c>
      <c r="AC44" s="6">
        <f t="shared" si="32"/>
        <v>37.281024370042346</v>
      </c>
      <c r="AD44" s="6">
        <v>0.21816569854854606</v>
      </c>
      <c r="AE44" s="6">
        <f t="shared" si="33"/>
        <v>37.281078881440436</v>
      </c>
      <c r="AF44" s="6">
        <v>5.9386216336861253E-2</v>
      </c>
      <c r="AG44" s="6">
        <f t="shared" si="34"/>
        <v>37.281093719821087</v>
      </c>
      <c r="AH44" s="6">
        <v>1.6165339970029891E-2</v>
      </c>
      <c r="AI44" s="6">
        <f t="shared" si="35"/>
        <v>37.28109775893121</v>
      </c>
      <c r="AJ44" s="6">
        <v>4.4003177608828992E-3</v>
      </c>
      <c r="AK44" s="6">
        <f t="shared" si="36"/>
        <v>37.281098858405024</v>
      </c>
      <c r="AL44" s="6">
        <v>1.1977968970313668E-3</v>
      </c>
      <c r="AM44" s="6">
        <f t="shared" si="37"/>
        <v>37.28109915768939</v>
      </c>
      <c r="AN44" s="6">
        <v>3.2604867010377347E-4</v>
      </c>
      <c r="AO44" s="56">
        <f t="shared" si="38"/>
        <v>37</v>
      </c>
      <c r="AP44" s="6">
        <f t="shared" si="3"/>
        <v>-0.28109915768938976</v>
      </c>
      <c r="AQ44" s="45"/>
      <c r="AR44" s="56">
        <f t="shared" si="4"/>
        <v>37</v>
      </c>
    </row>
    <row r="45" spans="1:44" ht="15" customHeight="1" x14ac:dyDescent="0.25">
      <c r="A45" s="4" t="s">
        <v>34</v>
      </c>
      <c r="B45" s="4">
        <v>991</v>
      </c>
      <c r="C45" s="11" t="s">
        <v>60</v>
      </c>
      <c r="D45" s="6">
        <f>(LARGE('Annual Heat Inputs'!D45:K45,1)+LARGE('Annual Heat Inputs'!D45:K45,2)+LARGE('Annual Heat Inputs'!D45:K45,3))/3</f>
        <v>17219751.734666668</v>
      </c>
      <c r="E45" s="48">
        <v>1024257772.5449996</v>
      </c>
      <c r="F45" s="6">
        <f t="shared" si="1"/>
        <v>1.6811931718985453E-2</v>
      </c>
      <c r="G45" s="54">
        <v>161456</v>
      </c>
      <c r="H45" s="6">
        <f t="shared" si="2"/>
        <v>2714.3872476205152</v>
      </c>
      <c r="I45" s="6">
        <f>MIN(H45,'SO2 Annual Emissions'!L45,'SO2 Consent Decree Caps'!D45,'Retirement Adjustments'!D45:I45)</f>
        <v>5.2389999999999999</v>
      </c>
      <c r="J45" s="8">
        <v>112305.29201408484</v>
      </c>
      <c r="K45" s="6">
        <f t="shared" si="5"/>
        <v>1893.3079010215167</v>
      </c>
      <c r="L45" s="6">
        <v>26588.496477661189</v>
      </c>
      <c r="M45" s="6">
        <f t="shared" si="6"/>
        <v>2340.3118883144421</v>
      </c>
      <c r="N45" s="6">
        <v>7237.5731689559761</v>
      </c>
      <c r="O45" s="6">
        <f t="shared" si="7"/>
        <v>2461.9894742420911</v>
      </c>
      <c r="P45" s="6">
        <v>1970.1176190990373</v>
      </c>
      <c r="Q45" s="6">
        <f t="shared" si="8"/>
        <v>2495.1109571327543</v>
      </c>
      <c r="R45" s="6">
        <v>536.27968139003497</v>
      </c>
      <c r="S45" s="6">
        <f t="shared" si="9"/>
        <v>2504.1268545185626</v>
      </c>
      <c r="T45" s="6">
        <v>145.97904911040678</v>
      </c>
      <c r="U45" s="6">
        <f t="shared" si="10"/>
        <v>2506.5810443246091</v>
      </c>
      <c r="V45" s="6">
        <v>39.736509732960258</v>
      </c>
      <c r="W45" s="6">
        <f t="shared" si="11"/>
        <v>2507.2490918129906</v>
      </c>
      <c r="X45" s="6">
        <v>10.816553576558363</v>
      </c>
      <c r="Y45" s="6">
        <f t="shared" si="12"/>
        <v>2507.4309389731543</v>
      </c>
      <c r="Z45" s="6">
        <v>2.9443409113737289</v>
      </c>
      <c r="AA45" s="6">
        <f t="shared" si="13"/>
        <v>2507.4804390315139</v>
      </c>
      <c r="AB45" s="6">
        <v>0.80147001906880178</v>
      </c>
      <c r="AC45" s="6">
        <f t="shared" si="32"/>
        <v>2507.4939132907493</v>
      </c>
      <c r="AD45" s="6">
        <v>0.21816569854854606</v>
      </c>
      <c r="AE45" s="6">
        <f t="shared" si="33"/>
        <v>2507.4975810775768</v>
      </c>
      <c r="AF45" s="6">
        <v>5.9386216336861253E-2</v>
      </c>
      <c r="AG45" s="6">
        <f t="shared" si="34"/>
        <v>2507.4985794745908</v>
      </c>
      <c r="AH45" s="6">
        <v>1.6165339970029891E-2</v>
      </c>
      <c r="AI45" s="6">
        <f t="shared" si="35"/>
        <v>2507.4988512451828</v>
      </c>
      <c r="AJ45" s="6">
        <v>4.4003177608828992E-3</v>
      </c>
      <c r="AK45" s="6">
        <f t="shared" si="36"/>
        <v>2507.4989252230243</v>
      </c>
      <c r="AL45" s="6">
        <v>1.1977968970313668E-3</v>
      </c>
      <c r="AM45" s="6">
        <f t="shared" si="37"/>
        <v>2507.4989453603039</v>
      </c>
      <c r="AN45" s="6">
        <v>3.2604867010377347E-4</v>
      </c>
      <c r="AO45" s="56">
        <f t="shared" si="38"/>
        <v>2507</v>
      </c>
      <c r="AP45" s="6">
        <f t="shared" si="3"/>
        <v>-0.49894536030387826</v>
      </c>
      <c r="AQ45" s="45">
        <v>1</v>
      </c>
      <c r="AR45" s="56">
        <f t="shared" si="4"/>
        <v>2508</v>
      </c>
    </row>
    <row r="46" spans="1:44" ht="15" customHeight="1" x14ac:dyDescent="0.25">
      <c r="A46" s="4" t="s">
        <v>34</v>
      </c>
      <c r="B46" s="4">
        <v>991</v>
      </c>
      <c r="C46" s="11" t="s">
        <v>61</v>
      </c>
      <c r="D46" s="6">
        <f>(LARGE('Annual Heat Inputs'!D46:K46,1)+LARGE('Annual Heat Inputs'!D46:K46,2)+LARGE('Annual Heat Inputs'!D46:K46,3))/3</f>
        <v>17368707.302666668</v>
      </c>
      <c r="E46" s="48">
        <v>1024257772.5449996</v>
      </c>
      <c r="F46" s="6">
        <f t="shared" si="1"/>
        <v>1.6957359532171472E-2</v>
      </c>
      <c r="G46" s="54">
        <v>161456</v>
      </c>
      <c r="H46" s="6">
        <f t="shared" si="2"/>
        <v>2737.8674406262771</v>
      </c>
      <c r="I46" s="6">
        <f>MIN(H46,'SO2 Annual Emissions'!L46,'SO2 Consent Decree Caps'!D46,'Retirement Adjustments'!D46:I46)</f>
        <v>5.2530000000000001</v>
      </c>
      <c r="J46" s="8">
        <v>112305.29201408484</v>
      </c>
      <c r="K46" s="6">
        <f t="shared" si="5"/>
        <v>1909.6542140483423</v>
      </c>
      <c r="L46" s="6">
        <v>26588.496477661189</v>
      </c>
      <c r="M46" s="6">
        <f t="shared" si="6"/>
        <v>2360.5249082399177</v>
      </c>
      <c r="N46" s="6">
        <v>7237.5731689559761</v>
      </c>
      <c r="O46" s="6">
        <f t="shared" si="7"/>
        <v>2483.2550386063017</v>
      </c>
      <c r="P46" s="6">
        <v>1970.1176190990373</v>
      </c>
      <c r="Q46" s="6">
        <f t="shared" si="8"/>
        <v>2516.6630313940295</v>
      </c>
      <c r="R46" s="6">
        <v>536.27968139003497</v>
      </c>
      <c r="S46" s="6">
        <f t="shared" si="9"/>
        <v>2525.7569187611589</v>
      </c>
      <c r="T46" s="6">
        <v>145.97904911040678</v>
      </c>
      <c r="U46" s="6">
        <f t="shared" si="10"/>
        <v>2528.2323379810887</v>
      </c>
      <c r="V46" s="6">
        <v>39.736509732960258</v>
      </c>
      <c r="W46" s="6">
        <f t="shared" si="11"/>
        <v>2528.9061642631841</v>
      </c>
      <c r="X46" s="6">
        <v>10.816553576558363</v>
      </c>
      <c r="Y46" s="6">
        <f t="shared" si="12"/>
        <v>2529.089584451081</v>
      </c>
      <c r="Z46" s="6">
        <v>2.9443409113737289</v>
      </c>
      <c r="AA46" s="6">
        <f t="shared" si="13"/>
        <v>2529.1395126985003</v>
      </c>
      <c r="AB46" s="6">
        <v>0.80147001906880178</v>
      </c>
      <c r="AC46" s="6">
        <f t="shared" si="32"/>
        <v>2529.1531035137677</v>
      </c>
      <c r="AD46" s="6">
        <v>0.21816569854854606</v>
      </c>
      <c r="AE46" s="6">
        <f t="shared" si="33"/>
        <v>2529.1568030279554</v>
      </c>
      <c r="AF46" s="6">
        <v>5.9386216336861253E-2</v>
      </c>
      <c r="AG46" s="6">
        <f t="shared" si="34"/>
        <v>2529.1578100613769</v>
      </c>
      <c r="AH46" s="6">
        <v>1.6165339970029891E-2</v>
      </c>
      <c r="AI46" s="6">
        <f t="shared" si="35"/>
        <v>2529.1580841828586</v>
      </c>
      <c r="AJ46" s="6">
        <v>4.4003177608828992E-3</v>
      </c>
      <c r="AK46" s="6">
        <f t="shared" si="36"/>
        <v>2529.1581588006288</v>
      </c>
      <c r="AL46" s="6">
        <v>1.1977968970313668E-3</v>
      </c>
      <c r="AM46" s="6">
        <f t="shared" si="37"/>
        <v>2529.1581791121016</v>
      </c>
      <c r="AN46" s="6">
        <v>3.2604867010377347E-4</v>
      </c>
      <c r="AO46" s="56">
        <f t="shared" si="38"/>
        <v>2529</v>
      </c>
      <c r="AP46" s="6">
        <f t="shared" si="3"/>
        <v>-0.15817911210160673</v>
      </c>
      <c r="AQ46" s="45"/>
      <c r="AR46" s="56">
        <f t="shared" si="4"/>
        <v>2529</v>
      </c>
    </row>
    <row r="47" spans="1:44" ht="15" customHeight="1" x14ac:dyDescent="0.25">
      <c r="A47" s="4" t="s">
        <v>35</v>
      </c>
      <c r="B47" s="4">
        <v>990</v>
      </c>
      <c r="C47" s="4">
        <v>50</v>
      </c>
      <c r="D47" s="6">
        <f>(LARGE('Annual Heat Inputs'!D47:K47,1)+LARGE('Annual Heat Inputs'!D47:K47,2)+LARGE('Annual Heat Inputs'!D47:K47,3))/3</f>
        <v>4750556.288333334</v>
      </c>
      <c r="E47" s="48">
        <v>1024257772.5449996</v>
      </c>
      <c r="F47" s="6">
        <f t="shared" si="1"/>
        <v>4.6380475849643835E-3</v>
      </c>
      <c r="G47" s="54">
        <v>161456</v>
      </c>
      <c r="H47" s="6">
        <f t="shared" si="2"/>
        <v>748.84061087800956</v>
      </c>
      <c r="I47" s="6">
        <f>MIN(H47,'SO2 Annual Emissions'!L47,'SO2 Consent Decree Caps'!D47,'Retirement Adjustments'!D47:I47)</f>
        <v>1.9039999999999999</v>
      </c>
      <c r="J47" s="8">
        <v>112305.29201408484</v>
      </c>
      <c r="K47" s="6">
        <f t="shared" si="5"/>
        <v>522.78128840464603</v>
      </c>
      <c r="L47" s="6">
        <v>26588.496477661189</v>
      </c>
      <c r="M47" s="6">
        <f t="shared" si="6"/>
        <v>646.10000028069658</v>
      </c>
      <c r="N47" s="6">
        <v>7237.5731689559761</v>
      </c>
      <c r="O47" s="6">
        <f t="shared" si="7"/>
        <v>679.66820903797588</v>
      </c>
      <c r="P47" s="6">
        <v>1970.1176190990373</v>
      </c>
      <c r="Q47" s="6">
        <f t="shared" si="8"/>
        <v>688.80570830333397</v>
      </c>
      <c r="R47" s="6">
        <v>536.27968139003497</v>
      </c>
      <c r="S47" s="6">
        <f t="shared" si="9"/>
        <v>691.2929989844705</v>
      </c>
      <c r="T47" s="6">
        <v>145.97904911040678</v>
      </c>
      <c r="U47" s="6">
        <f t="shared" si="10"/>
        <v>691.97005676065237</v>
      </c>
      <c r="V47" s="6">
        <v>39.736509732960258</v>
      </c>
      <c r="W47" s="6">
        <f t="shared" si="11"/>
        <v>692.15435658365425</v>
      </c>
      <c r="X47" s="6">
        <v>10.816553576558363</v>
      </c>
      <c r="Y47" s="6">
        <f t="shared" si="12"/>
        <v>692.2045242738476</v>
      </c>
      <c r="Z47" s="6">
        <v>2.9443409113737289</v>
      </c>
      <c r="AA47" s="6">
        <f t="shared" si="13"/>
        <v>692.21818026710093</v>
      </c>
      <c r="AB47" s="6">
        <v>0.80147001906880178</v>
      </c>
      <c r="AC47" s="6">
        <f t="shared" si="32"/>
        <v>692.22189752318729</v>
      </c>
      <c r="AD47" s="6">
        <v>0.21816569854854606</v>
      </c>
      <c r="AE47" s="6">
        <f t="shared" si="33"/>
        <v>692.22290938607853</v>
      </c>
      <c r="AF47" s="6">
        <v>5.9386216336861253E-2</v>
      </c>
      <c r="AG47" s="6">
        <f t="shared" si="34"/>
        <v>692.22318482217577</v>
      </c>
      <c r="AH47" s="6">
        <v>1.6165339970029891E-2</v>
      </c>
      <c r="AI47" s="6">
        <f t="shared" si="35"/>
        <v>692.2232597977918</v>
      </c>
      <c r="AJ47" s="6">
        <v>4.4003177608828992E-3</v>
      </c>
      <c r="AK47" s="6">
        <f t="shared" si="36"/>
        <v>692.22328020667499</v>
      </c>
      <c r="AL47" s="6">
        <v>1.1977968970313668E-3</v>
      </c>
      <c r="AM47" s="6">
        <f t="shared" si="37"/>
        <v>692.22328576211396</v>
      </c>
      <c r="AN47" s="6">
        <v>3.2604867010377347E-4</v>
      </c>
      <c r="AO47" s="56">
        <f t="shared" si="38"/>
        <v>692</v>
      </c>
      <c r="AP47" s="6">
        <f t="shared" si="3"/>
        <v>-0.22328576211396012</v>
      </c>
      <c r="AQ47" s="45"/>
      <c r="AR47" s="56">
        <f t="shared" si="4"/>
        <v>692</v>
      </c>
    </row>
    <row r="48" spans="1:44" ht="15" customHeight="1" x14ac:dyDescent="0.25">
      <c r="A48" s="4" t="s">
        <v>35</v>
      </c>
      <c r="B48" s="4">
        <v>990</v>
      </c>
      <c r="C48" s="4">
        <v>60</v>
      </c>
      <c r="D48" s="6">
        <f>(LARGE('Annual Heat Inputs'!D48:K48,1)+LARGE('Annual Heat Inputs'!D48:K48,2)+LARGE('Annual Heat Inputs'!D48:K48,3))/3</f>
        <v>4113618.5610000002</v>
      </c>
      <c r="E48" s="48">
        <v>1024257772.5449996</v>
      </c>
      <c r="F48" s="6">
        <f t="shared" si="1"/>
        <v>4.0161946252834247E-3</v>
      </c>
      <c r="G48" s="54">
        <v>161456</v>
      </c>
      <c r="H48" s="6">
        <f t="shared" si="2"/>
        <v>648.43871941976067</v>
      </c>
      <c r="I48" s="6">
        <f>MIN(H48,'SO2 Annual Emissions'!L48,'SO2 Consent Decree Caps'!D48,'Retirement Adjustments'!D48:I48)</f>
        <v>1.4670000000000001</v>
      </c>
      <c r="J48" s="8">
        <v>112305.29201408484</v>
      </c>
      <c r="K48" s="6">
        <f t="shared" si="5"/>
        <v>452.50691017785306</v>
      </c>
      <c r="L48" s="6">
        <v>26588.496477661189</v>
      </c>
      <c r="M48" s="6">
        <f t="shared" si="6"/>
        <v>559.29148682580319</v>
      </c>
      <c r="N48" s="6">
        <v>7237.5731689559761</v>
      </c>
      <c r="O48" s="6">
        <f t="shared" si="7"/>
        <v>588.35898928705967</v>
      </c>
      <c r="P48" s="6">
        <v>1970.1176190990373</v>
      </c>
      <c r="Q48" s="6">
        <f t="shared" si="8"/>
        <v>596.2713650800614</v>
      </c>
      <c r="R48" s="6">
        <v>536.27968139003497</v>
      </c>
      <c r="S48" s="6">
        <f t="shared" si="9"/>
        <v>598.4251686541088</v>
      </c>
      <c r="T48" s="6">
        <v>145.97904911040678</v>
      </c>
      <c r="U48" s="6">
        <f t="shared" si="10"/>
        <v>599.01144892654997</v>
      </c>
      <c r="V48" s="6">
        <v>39.736509732960258</v>
      </c>
      <c r="W48" s="6">
        <f t="shared" si="11"/>
        <v>599.17103848336706</v>
      </c>
      <c r="X48" s="6">
        <v>10.816553576558363</v>
      </c>
      <c r="Y48" s="6">
        <f t="shared" si="12"/>
        <v>599.21447986770534</v>
      </c>
      <c r="Z48" s="6">
        <v>2.9443409113737289</v>
      </c>
      <c r="AA48" s="6">
        <f t="shared" si="13"/>
        <v>599.22630491384859</v>
      </c>
      <c r="AB48" s="6">
        <v>0.80147001906880178</v>
      </c>
      <c r="AC48" s="6">
        <f t="shared" si="32"/>
        <v>599.22952377343154</v>
      </c>
      <c r="AD48" s="6">
        <v>0.21816569854854606</v>
      </c>
      <c r="AE48" s="6">
        <f t="shared" si="33"/>
        <v>599.23039996933744</v>
      </c>
      <c r="AF48" s="6">
        <v>5.9386216336861253E-2</v>
      </c>
      <c r="AG48" s="6">
        <f t="shared" si="34"/>
        <v>599.23063847594028</v>
      </c>
      <c r="AH48" s="6">
        <v>1.6165339970029891E-2</v>
      </c>
      <c r="AI48" s="6">
        <f t="shared" si="35"/>
        <v>599.23070339909179</v>
      </c>
      <c r="AJ48" s="6">
        <v>4.4003177608828992E-3</v>
      </c>
      <c r="AK48" s="6">
        <f t="shared" si="36"/>
        <v>599.23072107162432</v>
      </c>
      <c r="AL48" s="6">
        <v>1.1977968970313668E-3</v>
      </c>
      <c r="AM48" s="6">
        <f t="shared" si="37"/>
        <v>599.23072588220975</v>
      </c>
      <c r="AN48" s="6">
        <v>3.2604867010377347E-4</v>
      </c>
      <c r="AO48" s="56">
        <f t="shared" si="38"/>
        <v>599</v>
      </c>
      <c r="AP48" s="6">
        <f t="shared" si="3"/>
        <v>-0.23072588220975376</v>
      </c>
      <c r="AQ48" s="45"/>
      <c r="AR48" s="56">
        <f t="shared" si="4"/>
        <v>599</v>
      </c>
    </row>
    <row r="49" spans="1:44" ht="15" customHeight="1" x14ac:dyDescent="0.25">
      <c r="A49" s="4" t="s">
        <v>35</v>
      </c>
      <c r="B49" s="4">
        <v>990</v>
      </c>
      <c r="C49" s="4">
        <v>70</v>
      </c>
      <c r="D49" s="6">
        <f>(LARGE('Annual Heat Inputs'!D49:K49,1)+LARGE('Annual Heat Inputs'!D49:K49,2)+LARGE('Annual Heat Inputs'!D49:K49,3))/3</f>
        <v>17914761.460333336</v>
      </c>
      <c r="E49" s="48">
        <v>1024257772.5449996</v>
      </c>
      <c r="F49" s="6">
        <f t="shared" si="1"/>
        <v>1.749048134223094E-2</v>
      </c>
      <c r="G49" s="54">
        <v>161456</v>
      </c>
      <c r="H49" s="6">
        <f t="shared" si="2"/>
        <v>2823.9431555912388</v>
      </c>
      <c r="I49" s="6">
        <f>MIN(H49,'SO2 Annual Emissions'!L49,'SO2 Consent Decree Caps'!D49,'Retirement Adjustments'!D49:I49)</f>
        <v>7.024</v>
      </c>
      <c r="J49" s="8">
        <v>112305.29201408484</v>
      </c>
      <c r="K49" s="6">
        <f t="shared" si="5"/>
        <v>1971.2976146061483</v>
      </c>
      <c r="L49" s="6">
        <v>26588.496477661189</v>
      </c>
      <c r="M49" s="6">
        <f t="shared" si="6"/>
        <v>2436.3432161666542</v>
      </c>
      <c r="N49" s="6">
        <v>7237.5731689559761</v>
      </c>
      <c r="O49" s="6">
        <f t="shared" si="7"/>
        <v>2562.9318546413101</v>
      </c>
      <c r="P49" s="6">
        <v>1970.1176190990373</v>
      </c>
      <c r="Q49" s="6">
        <f t="shared" si="8"/>
        <v>2597.3901601001621</v>
      </c>
      <c r="R49" s="6">
        <v>536.27968139003497</v>
      </c>
      <c r="S49" s="6">
        <f t="shared" si="9"/>
        <v>2606.7699498617321</v>
      </c>
      <c r="T49" s="6">
        <v>145.97904911040678</v>
      </c>
      <c r="U49" s="6">
        <f t="shared" si="10"/>
        <v>2609.3231936965544</v>
      </c>
      <c r="V49" s="6">
        <v>39.736509732960258</v>
      </c>
      <c r="W49" s="6">
        <f t="shared" si="11"/>
        <v>2610.018204378644</v>
      </c>
      <c r="X49" s="6">
        <v>10.816553576558363</v>
      </c>
      <c r="Y49" s="6">
        <f t="shared" si="12"/>
        <v>2610.207391107162</v>
      </c>
      <c r="Z49" s="6">
        <v>2.9443409113737289</v>
      </c>
      <c r="AA49" s="6">
        <f t="shared" si="13"/>
        <v>2610.2588890469374</v>
      </c>
      <c r="AB49" s="6">
        <v>0.80147001906880178</v>
      </c>
      <c r="AC49" s="6">
        <f t="shared" si="32"/>
        <v>2610.2729071433523</v>
      </c>
      <c r="AD49" s="6">
        <v>0.21816569854854606</v>
      </c>
      <c r="AE49" s="6">
        <f t="shared" si="33"/>
        <v>2610.2767229664323</v>
      </c>
      <c r="AF49" s="6">
        <v>5.9386216336861253E-2</v>
      </c>
      <c r="AG49" s="6">
        <f t="shared" si="34"/>
        <v>2610.277761659941</v>
      </c>
      <c r="AH49" s="6">
        <v>1.6165339970029891E-2</v>
      </c>
      <c r="AI49" s="6">
        <f t="shared" si="35"/>
        <v>2610.278044399518</v>
      </c>
      <c r="AJ49" s="6">
        <v>4.4003177608828992E-3</v>
      </c>
      <c r="AK49" s="6">
        <f t="shared" si="36"/>
        <v>2610.2781213631938</v>
      </c>
      <c r="AL49" s="6">
        <v>1.1977968970313668E-3</v>
      </c>
      <c r="AM49" s="6">
        <f t="shared" si="37"/>
        <v>2610.2781423132383</v>
      </c>
      <c r="AN49" s="6">
        <v>3.2604867010377347E-4</v>
      </c>
      <c r="AO49" s="56">
        <f t="shared" si="38"/>
        <v>2610</v>
      </c>
      <c r="AP49" s="6">
        <f t="shared" si="3"/>
        <v>-0.27814231323827698</v>
      </c>
      <c r="AQ49" s="45"/>
      <c r="AR49" s="56">
        <f t="shared" si="4"/>
        <v>2610</v>
      </c>
    </row>
    <row r="50" spans="1:44" ht="15" customHeight="1" x14ac:dyDescent="0.25">
      <c r="A50" s="4" t="s">
        <v>35</v>
      </c>
      <c r="B50" s="4">
        <v>990</v>
      </c>
      <c r="C50" s="11" t="s">
        <v>63</v>
      </c>
      <c r="D50" s="6">
        <f>(LARGE('Annual Heat Inputs'!D50:K50,1)+LARGE('Annual Heat Inputs'!D50:K50,2)+LARGE('Annual Heat Inputs'!D50:K50,3))/3</f>
        <v>1413282.4520000003</v>
      </c>
      <c r="E50" s="48">
        <v>1024257772.5449996</v>
      </c>
      <c r="F50" s="6">
        <f t="shared" si="1"/>
        <v>1.3798113032507248E-3</v>
      </c>
      <c r="G50" s="54">
        <v>161456</v>
      </c>
      <c r="H50" s="6">
        <f t="shared" si="2"/>
        <v>222.77881377764902</v>
      </c>
      <c r="I50" s="6">
        <f>MIN(H50,'SO2 Annual Emissions'!L50,'SO2 Consent Decree Caps'!D50,'Retirement Adjustments'!D50:I50)</f>
        <v>0.77700000000000002</v>
      </c>
      <c r="J50" s="8">
        <v>112305.29201408484</v>
      </c>
      <c r="K50" s="6">
        <f t="shared" si="5"/>
        <v>155.7371113359076</v>
      </c>
      <c r="L50" s="6">
        <v>26588.496477661189</v>
      </c>
      <c r="M50" s="6">
        <f t="shared" si="6"/>
        <v>192.4242193122266</v>
      </c>
      <c r="N50" s="6">
        <v>7237.5731689559761</v>
      </c>
      <c r="O50" s="6">
        <f t="shared" si="7"/>
        <v>202.41070457885621</v>
      </c>
      <c r="P50" s="6">
        <v>1970.1176190990373</v>
      </c>
      <c r="Q50" s="6">
        <f t="shared" si="8"/>
        <v>205.12909513842246</v>
      </c>
      <c r="R50" s="6">
        <v>536.27968139003497</v>
      </c>
      <c r="S50" s="6">
        <f t="shared" si="9"/>
        <v>205.86905990450813</v>
      </c>
      <c r="T50" s="6">
        <v>145.97904911040678</v>
      </c>
      <c r="U50" s="6">
        <f t="shared" si="10"/>
        <v>206.07048344650846</v>
      </c>
      <c r="V50" s="6">
        <v>39.736509732960258</v>
      </c>
      <c r="W50" s="6">
        <f t="shared" si="11"/>
        <v>206.12531233178973</v>
      </c>
      <c r="X50" s="6">
        <v>10.816553576558363</v>
      </c>
      <c r="Y50" s="6">
        <f t="shared" si="12"/>
        <v>206.14023713467688</v>
      </c>
      <c r="Z50" s="6">
        <v>2.9443409113737289</v>
      </c>
      <c r="AA50" s="6">
        <f t="shared" si="13"/>
        <v>206.14429976954702</v>
      </c>
      <c r="AB50" s="6">
        <v>0.80147001906880178</v>
      </c>
      <c r="AC50" s="6">
        <f t="shared" si="32"/>
        <v>206.14540564693854</v>
      </c>
      <c r="AD50" s="6">
        <v>0.21816569854854606</v>
      </c>
      <c r="AE50" s="6">
        <f t="shared" si="33"/>
        <v>206.14570667443539</v>
      </c>
      <c r="AF50" s="6">
        <v>5.9386216336861253E-2</v>
      </c>
      <c r="AG50" s="6">
        <f t="shared" si="34"/>
        <v>206.14578861620794</v>
      </c>
      <c r="AH50" s="6">
        <v>1.6165339970029891E-2</v>
      </c>
      <c r="AI50" s="6">
        <f t="shared" si="35"/>
        <v>206.14581092132676</v>
      </c>
      <c r="AJ50" s="6">
        <v>4.4003177608828992E-3</v>
      </c>
      <c r="AK50" s="6">
        <f t="shared" si="36"/>
        <v>206.14581699293495</v>
      </c>
      <c r="AL50" s="6">
        <v>1.1977968970313668E-3</v>
      </c>
      <c r="AM50" s="6">
        <f t="shared" si="37"/>
        <v>206.14581864566864</v>
      </c>
      <c r="AN50" s="6">
        <v>3.2604867010377347E-4</v>
      </c>
      <c r="AO50" s="56">
        <f t="shared" si="38"/>
        <v>206</v>
      </c>
      <c r="AP50" s="6">
        <f t="shared" si="3"/>
        <v>-0.14581864566864056</v>
      </c>
      <c r="AQ50" s="45"/>
      <c r="AR50" s="56">
        <f t="shared" si="4"/>
        <v>206</v>
      </c>
    </row>
    <row r="51" spans="1:44" ht="15" customHeight="1" x14ac:dyDescent="0.25">
      <c r="A51" s="4" t="s">
        <v>35</v>
      </c>
      <c r="B51" s="4">
        <v>990</v>
      </c>
      <c r="C51" s="11" t="s">
        <v>64</v>
      </c>
      <c r="D51" s="6">
        <f>(LARGE('Annual Heat Inputs'!D51:K51,1)+LARGE('Annual Heat Inputs'!D51:K51,2)+LARGE('Annual Heat Inputs'!D51:K51,3))/3</f>
        <v>1187323.4849999999</v>
      </c>
      <c r="E51" s="48">
        <v>1024257772.5449996</v>
      </c>
      <c r="F51" s="6">
        <f t="shared" si="1"/>
        <v>1.159203783291609E-3</v>
      </c>
      <c r="G51" s="54">
        <v>161456</v>
      </c>
      <c r="H51" s="6">
        <f t="shared" si="2"/>
        <v>187.16040603513002</v>
      </c>
      <c r="I51" s="6">
        <f>MIN(H51,'SO2 Annual Emissions'!L51,'SO2 Consent Decree Caps'!D51,'Retirement Adjustments'!D51:I51)</f>
        <v>0.58399999999999996</v>
      </c>
      <c r="J51" s="8">
        <v>112305.29201408484</v>
      </c>
      <c r="K51" s="6">
        <f t="shared" si="5"/>
        <v>130.76871938639607</v>
      </c>
      <c r="L51" s="6">
        <v>26588.496477661189</v>
      </c>
      <c r="M51" s="6">
        <f t="shared" si="6"/>
        <v>161.59020509533656</v>
      </c>
      <c r="N51" s="6">
        <v>7237.5731689559761</v>
      </c>
      <c r="O51" s="6">
        <f t="shared" si="7"/>
        <v>169.98002729464017</v>
      </c>
      <c r="P51" s="6">
        <v>1970.1176190990373</v>
      </c>
      <c r="Q51" s="6">
        <f t="shared" si="8"/>
        <v>172.26379509222923</v>
      </c>
      <c r="R51" s="6">
        <v>536.27968139003497</v>
      </c>
      <c r="S51" s="6">
        <f t="shared" si="9"/>
        <v>172.88545252779898</v>
      </c>
      <c r="T51" s="6">
        <v>145.97904911040678</v>
      </c>
      <c r="U51" s="6">
        <f t="shared" si="10"/>
        <v>173.05467199380908</v>
      </c>
      <c r="V51" s="6">
        <v>39.736509732960258</v>
      </c>
      <c r="W51" s="6">
        <f t="shared" si="11"/>
        <v>173.10073470622632</v>
      </c>
      <c r="X51" s="6">
        <v>10.816553576558363</v>
      </c>
      <c r="Y51" s="6">
        <f t="shared" si="12"/>
        <v>173.11327329605444</v>
      </c>
      <c r="Z51" s="6">
        <v>2.9443409113737289</v>
      </c>
      <c r="AA51" s="6">
        <f t="shared" si="13"/>
        <v>173.11668638717822</v>
      </c>
      <c r="AB51" s="6">
        <v>0.80147001906880178</v>
      </c>
      <c r="AC51" s="6">
        <f t="shared" si="32"/>
        <v>173.11761545425651</v>
      </c>
      <c r="AD51" s="6">
        <v>0.21816569854854606</v>
      </c>
      <c r="AE51" s="6">
        <f t="shared" si="33"/>
        <v>173.11786835275964</v>
      </c>
      <c r="AF51" s="6">
        <v>5.9386216336861253E-2</v>
      </c>
      <c r="AG51" s="6">
        <f t="shared" si="34"/>
        <v>173.11793719348628</v>
      </c>
      <c r="AH51" s="6">
        <v>1.6165339970029891E-2</v>
      </c>
      <c r="AI51" s="6">
        <f t="shared" si="35"/>
        <v>173.11795593240953</v>
      </c>
      <c r="AJ51" s="6">
        <v>4.4003177608828992E-3</v>
      </c>
      <c r="AK51" s="6">
        <f t="shared" si="36"/>
        <v>173.11796103327453</v>
      </c>
      <c r="AL51" s="6">
        <v>1.1977968970313668E-3</v>
      </c>
      <c r="AM51" s="6">
        <f t="shared" si="37"/>
        <v>173.11796242176521</v>
      </c>
      <c r="AN51" s="6">
        <v>3.2604867010377347E-4</v>
      </c>
      <c r="AO51" s="56">
        <f t="shared" si="38"/>
        <v>173</v>
      </c>
      <c r="AP51" s="6">
        <f t="shared" si="3"/>
        <v>-0.11796242176521332</v>
      </c>
      <c r="AQ51" s="45"/>
      <c r="AR51" s="56">
        <f t="shared" si="4"/>
        <v>173</v>
      </c>
    </row>
    <row r="52" spans="1:44" ht="15" customHeight="1" x14ac:dyDescent="0.25">
      <c r="A52" s="4" t="s">
        <v>35</v>
      </c>
      <c r="B52" s="4">
        <v>990</v>
      </c>
      <c r="C52" s="11" t="s">
        <v>65</v>
      </c>
      <c r="D52" s="6">
        <f>(LARGE('Annual Heat Inputs'!D52:K52,1)+LARGE('Annual Heat Inputs'!D52:K52,2)+LARGE('Annual Heat Inputs'!D52:K52,3))/3</f>
        <v>1979915.8780000003</v>
      </c>
      <c r="E52" s="48">
        <v>1024257772.5449996</v>
      </c>
      <c r="F52" s="6">
        <f t="shared" si="1"/>
        <v>1.9330249972918951E-3</v>
      </c>
      <c r="G52" s="54">
        <v>161456</v>
      </c>
      <c r="H52" s="6">
        <f t="shared" si="2"/>
        <v>312.09848396276021</v>
      </c>
      <c r="I52" s="6">
        <f>MIN(H52,'SO2 Annual Emissions'!L52,'SO2 Consent Decree Caps'!D52,'Retirement Adjustments'!D52:I52)</f>
        <v>0.77300000000000002</v>
      </c>
      <c r="J52" s="8">
        <v>112305.29201408484</v>
      </c>
      <c r="K52" s="6">
        <f t="shared" si="5"/>
        <v>217.86193679139183</v>
      </c>
      <c r="L52" s="6">
        <v>26588.496477661189</v>
      </c>
      <c r="M52" s="6">
        <f t="shared" si="6"/>
        <v>269.25816512311843</v>
      </c>
      <c r="N52" s="6">
        <v>7237.5731689559761</v>
      </c>
      <c r="O52" s="6">
        <f t="shared" si="7"/>
        <v>283.24857497843948</v>
      </c>
      <c r="P52" s="6">
        <v>1970.1176190990373</v>
      </c>
      <c r="Q52" s="6">
        <f t="shared" si="8"/>
        <v>287.05686158376312</v>
      </c>
      <c r="R52" s="6">
        <v>536.27968139003497</v>
      </c>
      <c r="S52" s="6">
        <f t="shared" si="9"/>
        <v>288.09350361342979</v>
      </c>
      <c r="T52" s="6">
        <v>145.97904911040678</v>
      </c>
      <c r="U52" s="6">
        <f t="shared" si="10"/>
        <v>288.37568476444113</v>
      </c>
      <c r="V52" s="6">
        <v>39.736509732960258</v>
      </c>
      <c r="W52" s="6">
        <f t="shared" si="11"/>
        <v>288.45249643106007</v>
      </c>
      <c r="X52" s="6">
        <v>10.816553576558363</v>
      </c>
      <c r="Y52" s="6">
        <f t="shared" si="12"/>
        <v>288.47340509950811</v>
      </c>
      <c r="Z52" s="6">
        <v>2.9443409113737289</v>
      </c>
      <c r="AA52" s="6">
        <f t="shared" si="13"/>
        <v>288.47909658409037</v>
      </c>
      <c r="AB52" s="6">
        <v>0.80147001906880178</v>
      </c>
      <c r="AC52" s="6">
        <f t="shared" si="32"/>
        <v>288.4806458456718</v>
      </c>
      <c r="AD52" s="6">
        <v>0.21816569854854606</v>
      </c>
      <c r="AE52" s="6">
        <f t="shared" si="33"/>
        <v>288.48106756542063</v>
      </c>
      <c r="AF52" s="6">
        <v>5.9386216336861253E-2</v>
      </c>
      <c r="AG52" s="6">
        <f t="shared" si="34"/>
        <v>288.48118236046133</v>
      </c>
      <c r="AH52" s="6">
        <v>1.6165339970029891E-2</v>
      </c>
      <c r="AI52" s="6">
        <f t="shared" si="35"/>
        <v>288.48121360846756</v>
      </c>
      <c r="AJ52" s="6">
        <v>4.4003177608828992E-3</v>
      </c>
      <c r="AK52" s="6">
        <f t="shared" si="36"/>
        <v>288.48122211439176</v>
      </c>
      <c r="AL52" s="6">
        <v>1.1977968970313668E-3</v>
      </c>
      <c r="AM52" s="6">
        <f t="shared" si="37"/>
        <v>288.48122442976307</v>
      </c>
      <c r="AN52" s="6">
        <v>3.2604867010377347E-4</v>
      </c>
      <c r="AO52" s="56">
        <f t="shared" si="38"/>
        <v>288</v>
      </c>
      <c r="AP52" s="6">
        <f t="shared" si="3"/>
        <v>-0.48122442976307411</v>
      </c>
      <c r="AQ52" s="45">
        <v>1</v>
      </c>
      <c r="AR52" s="56">
        <f t="shared" si="4"/>
        <v>289</v>
      </c>
    </row>
    <row r="53" spans="1:44" ht="15" customHeight="1" x14ac:dyDescent="0.25">
      <c r="A53" s="4" t="s">
        <v>36</v>
      </c>
      <c r="B53" s="4">
        <v>994</v>
      </c>
      <c r="C53" s="4">
        <v>1</v>
      </c>
      <c r="D53" s="6">
        <f>(LARGE('Annual Heat Inputs'!D53:K53,1)+LARGE('Annual Heat Inputs'!D53:K53,2)+LARGE('Annual Heat Inputs'!D53:K53,3))/3</f>
        <v>16484074.778333331</v>
      </c>
      <c r="E53" s="48">
        <v>1024257772.5449996</v>
      </c>
      <c r="F53" s="6">
        <f t="shared" si="1"/>
        <v>1.6093677998044308E-2</v>
      </c>
      <c r="G53" s="54">
        <v>161456</v>
      </c>
      <c r="H53" s="6">
        <f t="shared" si="2"/>
        <v>2598.4208748522419</v>
      </c>
      <c r="I53" s="52">
        <f>MIN(H53,'SO2 Annual Emissions'!L53,'SO2 Consent Decree Caps'!D53,'Retirement Adjustments'!D53:I53)</f>
        <v>0</v>
      </c>
      <c r="J53" s="8">
        <v>112305.29201408484</v>
      </c>
      <c r="K53" s="52">
        <f>I53</f>
        <v>0</v>
      </c>
      <c r="L53" s="6">
        <v>26588.496477661189</v>
      </c>
      <c r="M53" s="52">
        <f>K53</f>
        <v>0</v>
      </c>
      <c r="N53" s="6">
        <v>7237.5731689559761</v>
      </c>
      <c r="O53" s="52">
        <f>M53</f>
        <v>0</v>
      </c>
      <c r="P53" s="6">
        <v>1970.1176190990373</v>
      </c>
      <c r="Q53" s="52">
        <f>O53</f>
        <v>0</v>
      </c>
      <c r="R53" s="6">
        <v>536.27968139003497</v>
      </c>
      <c r="S53" s="52">
        <f>Q53</f>
        <v>0</v>
      </c>
      <c r="T53" s="6">
        <v>145.97904911040678</v>
      </c>
      <c r="U53" s="52">
        <f>S53</f>
        <v>0</v>
      </c>
      <c r="V53" s="6">
        <v>39.736509732960258</v>
      </c>
      <c r="W53" s="52">
        <f>U53</f>
        <v>0</v>
      </c>
      <c r="X53" s="6">
        <v>10.816553576558363</v>
      </c>
      <c r="Y53" s="52">
        <f>W53</f>
        <v>0</v>
      </c>
      <c r="Z53" s="6">
        <v>2.9443409113737289</v>
      </c>
      <c r="AA53" s="52">
        <f>Y53</f>
        <v>0</v>
      </c>
      <c r="AB53" s="6">
        <v>0.80147001906880178</v>
      </c>
      <c r="AC53" s="52">
        <f>AA53</f>
        <v>0</v>
      </c>
      <c r="AD53" s="6">
        <v>0.21816569854854606</v>
      </c>
      <c r="AE53" s="52">
        <f>AC53</f>
        <v>0</v>
      </c>
      <c r="AF53" s="6">
        <v>5.9386216336861253E-2</v>
      </c>
      <c r="AG53" s="52">
        <f>AE53</f>
        <v>0</v>
      </c>
      <c r="AH53" s="6">
        <v>1.6165339970029891E-2</v>
      </c>
      <c r="AI53" s="52">
        <f>AG53</f>
        <v>0</v>
      </c>
      <c r="AJ53" s="6">
        <v>4.4003177608828992E-3</v>
      </c>
      <c r="AK53" s="52">
        <f>AI53</f>
        <v>0</v>
      </c>
      <c r="AL53" s="6">
        <v>1.1977968970313668E-3</v>
      </c>
      <c r="AM53" s="52">
        <f>AK53</f>
        <v>0</v>
      </c>
      <c r="AN53" s="6">
        <v>3.2604867010377347E-4</v>
      </c>
      <c r="AO53" s="57">
        <f t="shared" si="38"/>
        <v>0</v>
      </c>
      <c r="AP53" s="6">
        <f t="shared" si="3"/>
        <v>0</v>
      </c>
      <c r="AQ53" s="45"/>
      <c r="AR53" s="56">
        <f t="shared" si="4"/>
        <v>0</v>
      </c>
    </row>
    <row r="54" spans="1:44" ht="15" customHeight="1" x14ac:dyDescent="0.25">
      <c r="A54" s="4" t="s">
        <v>36</v>
      </c>
      <c r="B54" s="4">
        <v>994</v>
      </c>
      <c r="C54" s="4">
        <v>2</v>
      </c>
      <c r="D54" s="6">
        <f>(LARGE('Annual Heat Inputs'!D54:K54,1)+LARGE('Annual Heat Inputs'!D54:K54,2)+LARGE('Annual Heat Inputs'!D54:K54,3))/3</f>
        <v>28169587.937000003</v>
      </c>
      <c r="E54" s="48">
        <v>1024257772.5449996</v>
      </c>
      <c r="F54" s="6">
        <f t="shared" si="1"/>
        <v>2.7502440002975328E-2</v>
      </c>
      <c r="G54" s="54">
        <v>161456</v>
      </c>
      <c r="H54" s="6">
        <f t="shared" si="2"/>
        <v>4440.4339531203841</v>
      </c>
      <c r="I54" s="52">
        <f>MIN(H54,'SO2 Annual Emissions'!L54,'SO2 Consent Decree Caps'!D54,'Retirement Adjustments'!D54:I54)</f>
        <v>0</v>
      </c>
      <c r="J54" s="8">
        <v>112305.29201408484</v>
      </c>
      <c r="K54" s="52">
        <f>I54</f>
        <v>0</v>
      </c>
      <c r="L54" s="6">
        <v>26588.496477661189</v>
      </c>
      <c r="M54" s="52">
        <f>K54</f>
        <v>0</v>
      </c>
      <c r="N54" s="6">
        <v>7237.5731689559761</v>
      </c>
      <c r="O54" s="52">
        <f>M54</f>
        <v>0</v>
      </c>
      <c r="P54" s="6">
        <v>1970.1176190990373</v>
      </c>
      <c r="Q54" s="52">
        <f>O54</f>
        <v>0</v>
      </c>
      <c r="R54" s="6">
        <v>536.27968139003497</v>
      </c>
      <c r="S54" s="52">
        <f>Q54</f>
        <v>0</v>
      </c>
      <c r="T54" s="6">
        <v>145.97904911040678</v>
      </c>
      <c r="U54" s="52">
        <f>S54</f>
        <v>0</v>
      </c>
      <c r="V54" s="6">
        <v>39.736509732960258</v>
      </c>
      <c r="W54" s="52">
        <f>U54</f>
        <v>0</v>
      </c>
      <c r="X54" s="6">
        <v>10.816553576558363</v>
      </c>
      <c r="Y54" s="52">
        <f>W54</f>
        <v>0</v>
      </c>
      <c r="Z54" s="6">
        <v>2.9443409113737289</v>
      </c>
      <c r="AA54" s="52">
        <f>Y54</f>
        <v>0</v>
      </c>
      <c r="AB54" s="6">
        <v>0.80147001906880178</v>
      </c>
      <c r="AC54" s="52">
        <f>AA54</f>
        <v>0</v>
      </c>
      <c r="AD54" s="6">
        <v>0.21816569854854606</v>
      </c>
      <c r="AE54" s="52">
        <f>AC54</f>
        <v>0</v>
      </c>
      <c r="AF54" s="6">
        <v>5.9386216336861253E-2</v>
      </c>
      <c r="AG54" s="52">
        <f>AE54</f>
        <v>0</v>
      </c>
      <c r="AH54" s="6">
        <v>1.6165339970029891E-2</v>
      </c>
      <c r="AI54" s="52">
        <f>AG54</f>
        <v>0</v>
      </c>
      <c r="AJ54" s="6">
        <v>4.4003177608828992E-3</v>
      </c>
      <c r="AK54" s="52">
        <f>AI54</f>
        <v>0</v>
      </c>
      <c r="AL54" s="6">
        <v>1.1977968970313668E-3</v>
      </c>
      <c r="AM54" s="52">
        <f>AK54</f>
        <v>0</v>
      </c>
      <c r="AN54" s="6">
        <v>3.2604867010377347E-4</v>
      </c>
      <c r="AO54" s="57">
        <f t="shared" si="38"/>
        <v>0</v>
      </c>
      <c r="AP54" s="6">
        <f t="shared" si="3"/>
        <v>0</v>
      </c>
      <c r="AQ54" s="45"/>
      <c r="AR54" s="56">
        <f t="shared" si="4"/>
        <v>0</v>
      </c>
    </row>
    <row r="55" spans="1:44" ht="15" customHeight="1" x14ac:dyDescent="0.25">
      <c r="A55" s="4" t="s">
        <v>36</v>
      </c>
      <c r="B55" s="4">
        <v>994</v>
      </c>
      <c r="C55" s="4">
        <v>3</v>
      </c>
      <c r="D55" s="6">
        <f>(LARGE('Annual Heat Inputs'!D55:K55,1)+LARGE('Annual Heat Inputs'!D55:K55,2)+LARGE('Annual Heat Inputs'!D55:K55,3))/3</f>
        <v>28810779.051333334</v>
      </c>
      <c r="E55" s="48">
        <v>1024257772.5449996</v>
      </c>
      <c r="F55" s="6">
        <f t="shared" si="1"/>
        <v>2.8128445615547004E-2</v>
      </c>
      <c r="G55" s="54">
        <v>161456</v>
      </c>
      <c r="H55" s="6">
        <f t="shared" si="2"/>
        <v>4541.5063153037572</v>
      </c>
      <c r="I55" s="6">
        <f>MIN(H55,'SO2 Annual Emissions'!L55,'SO2 Consent Decree Caps'!D55,'Retirement Adjustments'!D55:I55)</f>
        <v>3230.739</v>
      </c>
      <c r="J55" s="8">
        <v>112305.29201408484</v>
      </c>
      <c r="K55" s="70">
        <v>5050</v>
      </c>
      <c r="L55" s="6">
        <v>26588.496477661189</v>
      </c>
      <c r="M55" s="6">
        <f>K55</f>
        <v>5050</v>
      </c>
      <c r="N55" s="6">
        <v>7237.5731689559761</v>
      </c>
      <c r="O55" s="6">
        <f>M55</f>
        <v>5050</v>
      </c>
      <c r="P55" s="6">
        <v>1970.1176190990373</v>
      </c>
      <c r="Q55" s="6">
        <f>O55</f>
        <v>5050</v>
      </c>
      <c r="R55" s="6">
        <v>536.27968139003497</v>
      </c>
      <c r="S55" s="6">
        <f>Q55</f>
        <v>5050</v>
      </c>
      <c r="T55" s="6">
        <v>145.97904911040678</v>
      </c>
      <c r="U55" s="6">
        <f>S55</f>
        <v>5050</v>
      </c>
      <c r="V55" s="6">
        <v>39.736509732960258</v>
      </c>
      <c r="W55" s="6">
        <f>U55</f>
        <v>5050</v>
      </c>
      <c r="X55" s="6">
        <v>10.816553576558363</v>
      </c>
      <c r="Y55" s="6">
        <f>W55</f>
        <v>5050</v>
      </c>
      <c r="Z55" s="6">
        <v>2.9443409113737289</v>
      </c>
      <c r="AA55" s="6">
        <f>Y55</f>
        <v>5050</v>
      </c>
      <c r="AB55" s="6">
        <v>0.80147001906880178</v>
      </c>
      <c r="AC55" s="6">
        <f>AA55</f>
        <v>5050</v>
      </c>
      <c r="AD55" s="6">
        <v>0.21816569854854606</v>
      </c>
      <c r="AE55" s="6">
        <f>AC55</f>
        <v>5050</v>
      </c>
      <c r="AF55" s="6">
        <v>5.9386216336861253E-2</v>
      </c>
      <c r="AG55" s="6">
        <f>AE55</f>
        <v>5050</v>
      </c>
      <c r="AH55" s="6">
        <v>1.6165339970029891E-2</v>
      </c>
      <c r="AI55" s="6">
        <f>AG55</f>
        <v>5050</v>
      </c>
      <c r="AJ55" s="6">
        <v>4.4003177608828992E-3</v>
      </c>
      <c r="AK55" s="6">
        <f>AI55</f>
        <v>5050</v>
      </c>
      <c r="AL55" s="6">
        <v>1.1977968970313668E-3</v>
      </c>
      <c r="AM55" s="6">
        <f>AK55</f>
        <v>5050</v>
      </c>
      <c r="AN55" s="6">
        <v>3.2604867010377347E-4</v>
      </c>
      <c r="AO55" s="56">
        <f t="shared" si="38"/>
        <v>5050</v>
      </c>
      <c r="AP55" s="6">
        <f t="shared" si="3"/>
        <v>0</v>
      </c>
      <c r="AQ55" s="45"/>
      <c r="AR55" s="56">
        <f t="shared" si="4"/>
        <v>5050</v>
      </c>
    </row>
    <row r="56" spans="1:44" ht="15" customHeight="1" x14ac:dyDescent="0.25">
      <c r="A56" s="4" t="s">
        <v>36</v>
      </c>
      <c r="B56" s="4">
        <v>994</v>
      </c>
      <c r="C56" s="4">
        <v>4</v>
      </c>
      <c r="D56" s="6">
        <f>(LARGE('Annual Heat Inputs'!D56:K56,1)+LARGE('Annual Heat Inputs'!D56:K56,2)+LARGE('Annual Heat Inputs'!D56:K56,3))/3</f>
        <v>33652663.30166667</v>
      </c>
      <c r="E56" s="48">
        <v>1024257772.5449996</v>
      </c>
      <c r="F56" s="6">
        <f t="shared" si="1"/>
        <v>3.2855658217802959E-2</v>
      </c>
      <c r="G56" s="54">
        <v>161456</v>
      </c>
      <c r="H56" s="6">
        <f t="shared" si="2"/>
        <v>5304.7431532135943</v>
      </c>
      <c r="I56" s="6">
        <f>MIN(H56,'SO2 Annual Emissions'!L56,'SO2 Consent Decree Caps'!D56,'Retirement Adjustments'!D56:I56)</f>
        <v>2887.4780000000001</v>
      </c>
      <c r="J56" s="8">
        <v>112305.29201408484</v>
      </c>
      <c r="K56" s="70">
        <v>5050</v>
      </c>
      <c r="L56" s="6">
        <v>26588.496477661189</v>
      </c>
      <c r="M56" s="6">
        <f>K56</f>
        <v>5050</v>
      </c>
      <c r="N56" s="6">
        <v>7237.5731689559761</v>
      </c>
      <c r="O56" s="6">
        <f>M56</f>
        <v>5050</v>
      </c>
      <c r="P56" s="6">
        <v>1970.1176190990373</v>
      </c>
      <c r="Q56" s="6">
        <f>O56</f>
        <v>5050</v>
      </c>
      <c r="R56" s="6">
        <v>536.27968139003497</v>
      </c>
      <c r="S56" s="6">
        <f>Q56</f>
        <v>5050</v>
      </c>
      <c r="T56" s="6">
        <v>145.97904911040678</v>
      </c>
      <c r="U56" s="6">
        <f>S56</f>
        <v>5050</v>
      </c>
      <c r="V56" s="6">
        <v>39.736509732960258</v>
      </c>
      <c r="W56" s="6">
        <f>U56</f>
        <v>5050</v>
      </c>
      <c r="X56" s="6">
        <v>10.816553576558363</v>
      </c>
      <c r="Y56" s="6">
        <f>W56</f>
        <v>5050</v>
      </c>
      <c r="Z56" s="6">
        <v>2.9443409113737289</v>
      </c>
      <c r="AA56" s="6">
        <f>Y56</f>
        <v>5050</v>
      </c>
      <c r="AB56" s="6">
        <v>0.80147001906880178</v>
      </c>
      <c r="AC56" s="6">
        <f>AA56</f>
        <v>5050</v>
      </c>
      <c r="AD56" s="6">
        <v>0.21816569854854606</v>
      </c>
      <c r="AE56" s="6">
        <f>AC56</f>
        <v>5050</v>
      </c>
      <c r="AF56" s="6">
        <v>5.9386216336861253E-2</v>
      </c>
      <c r="AG56" s="6">
        <f>AE56</f>
        <v>5050</v>
      </c>
      <c r="AH56" s="6">
        <v>1.6165339970029891E-2</v>
      </c>
      <c r="AI56" s="6">
        <f>AG56</f>
        <v>5050</v>
      </c>
      <c r="AJ56" s="6">
        <v>4.4003177608828992E-3</v>
      </c>
      <c r="AK56" s="6">
        <f>AI56</f>
        <v>5050</v>
      </c>
      <c r="AL56" s="6">
        <v>1.1977968970313668E-3</v>
      </c>
      <c r="AM56" s="6">
        <f>AK56</f>
        <v>5050</v>
      </c>
      <c r="AN56" s="6">
        <v>3.2604867010377347E-4</v>
      </c>
      <c r="AO56" s="56">
        <f t="shared" si="38"/>
        <v>5050</v>
      </c>
      <c r="AP56" s="6">
        <f t="shared" si="3"/>
        <v>0</v>
      </c>
      <c r="AQ56" s="45"/>
      <c r="AR56" s="56">
        <f t="shared" si="4"/>
        <v>5050</v>
      </c>
    </row>
    <row r="57" spans="1:44" ht="15" customHeight="1" x14ac:dyDescent="0.25">
      <c r="A57" s="4" t="s">
        <v>37</v>
      </c>
      <c r="B57" s="4">
        <v>55502</v>
      </c>
      <c r="C57" s="4">
        <v>1</v>
      </c>
      <c r="D57" s="6">
        <f>(LARGE('Annual Heat Inputs'!D57:K57,1)+LARGE('Annual Heat Inputs'!D57:K57,2)+LARGE('Annual Heat Inputs'!D57:K57,3))/3</f>
        <v>15974837.511666665</v>
      </c>
      <c r="E57" s="48">
        <v>1024257772.5449996</v>
      </c>
      <c r="F57" s="6">
        <f t="shared" si="1"/>
        <v>1.5596501134644628E-2</v>
      </c>
      <c r="G57" s="54">
        <v>161456</v>
      </c>
      <c r="H57" s="6">
        <f t="shared" si="2"/>
        <v>2518.1486871951829</v>
      </c>
      <c r="I57" s="6">
        <f>MIN(H57,'SO2 Annual Emissions'!L57,'SO2 Consent Decree Caps'!D57,'Retirement Adjustments'!D57:I57)</f>
        <v>4.8470000000000004</v>
      </c>
      <c r="J57" s="8">
        <v>112305.29201408484</v>
      </c>
      <c r="K57" s="6">
        <f t="shared" si="5"/>
        <v>1756.4166143242705</v>
      </c>
      <c r="L57" s="6">
        <v>26588.496477661189</v>
      </c>
      <c r="M57" s="6">
        <f t="shared" si="6"/>
        <v>2171.1041298066079</v>
      </c>
      <c r="N57" s="6">
        <v>7237.5731689559761</v>
      </c>
      <c r="O57" s="6">
        <f t="shared" si="7"/>
        <v>2283.9849479483032</v>
      </c>
      <c r="P57" s="6">
        <v>1970.1176190990373</v>
      </c>
      <c r="Q57" s="6">
        <f t="shared" si="8"/>
        <v>2314.7118896299648</v>
      </c>
      <c r="R57" s="6">
        <v>536.27968139003497</v>
      </c>
      <c r="S57" s="6">
        <f t="shared" si="9"/>
        <v>2323.0759762892512</v>
      </c>
      <c r="T57" s="6">
        <v>145.97904911040678</v>
      </c>
      <c r="U57" s="6">
        <f t="shared" si="10"/>
        <v>2325.352738694336</v>
      </c>
      <c r="V57" s="6">
        <v>39.736509732960258</v>
      </c>
      <c r="W57" s="6">
        <f t="shared" si="11"/>
        <v>2325.9724892134732</v>
      </c>
      <c r="X57" s="6">
        <v>10.816553576558363</v>
      </c>
      <c r="Y57" s="6">
        <f t="shared" si="12"/>
        <v>2326.1411896036029</v>
      </c>
      <c r="Z57" s="6">
        <v>2.9443409113737289</v>
      </c>
      <c r="AA57" s="6">
        <f t="shared" si="13"/>
        <v>2326.1871110199681</v>
      </c>
      <c r="AB57" s="6">
        <v>0.80147001906880178</v>
      </c>
      <c r="AC57" s="6">
        <f t="shared" ref="AC57:AC74" si="39">PRODUCT(F57,AB57)+AA57</f>
        <v>2326.1996111480298</v>
      </c>
      <c r="AD57" s="6">
        <v>0.21816569854854606</v>
      </c>
      <c r="AE57" s="6">
        <f t="shared" ref="AE57:AE74" si="40">PRODUCT(F57,AD57)+AC57</f>
        <v>2326.2030137695947</v>
      </c>
      <c r="AF57" s="6">
        <v>5.9386216336861253E-2</v>
      </c>
      <c r="AG57" s="6">
        <f t="shared" ref="AG57:AG74" si="41">PRODUCT(F57,AF57)+AE57</f>
        <v>2326.2039399867854</v>
      </c>
      <c r="AH57" s="6">
        <v>1.6165339970029891E-2</v>
      </c>
      <c r="AI57" s="6">
        <f t="shared" ref="AI57:AI74" si="42">PRODUCT(F57,AH57)+AG57</f>
        <v>2326.2041921095288</v>
      </c>
      <c r="AJ57" s="6">
        <v>4.4003177608828992E-3</v>
      </c>
      <c r="AK57" s="6">
        <f t="shared" ref="AK57:AK74" si="43">PRODUCT(F57,AJ57)+AI57</f>
        <v>2326.2042607390899</v>
      </c>
      <c r="AL57" s="6">
        <v>1.1977968970313668E-3</v>
      </c>
      <c r="AM57" s="6">
        <f t="shared" ref="AM57:AM74" si="44">PRODUCT(F57,AL57)+AK57</f>
        <v>2326.2042794205304</v>
      </c>
      <c r="AN57" s="6">
        <v>3.2604867010377347E-4</v>
      </c>
      <c r="AO57" s="56">
        <f t="shared" si="38"/>
        <v>2326</v>
      </c>
      <c r="AP57" s="6">
        <f t="shared" si="3"/>
        <v>-0.2042794205303835</v>
      </c>
      <c r="AQ57" s="45"/>
      <c r="AR57" s="56">
        <f t="shared" si="4"/>
        <v>2326</v>
      </c>
    </row>
    <row r="58" spans="1:44" ht="15" customHeight="1" x14ac:dyDescent="0.25">
      <c r="A58" s="4" t="s">
        <v>37</v>
      </c>
      <c r="B58" s="4">
        <v>55502</v>
      </c>
      <c r="C58" s="4">
        <v>2</v>
      </c>
      <c r="D58" s="6">
        <f>(LARGE('Annual Heat Inputs'!D58:K58,1)+LARGE('Annual Heat Inputs'!D58:K58,2)+LARGE('Annual Heat Inputs'!D58:K58,3))/3</f>
        <v>16057392.977666667</v>
      </c>
      <c r="E58" s="48">
        <v>1024257772.5449996</v>
      </c>
      <c r="F58" s="6">
        <f t="shared" si="1"/>
        <v>1.5677101417320417E-2</v>
      </c>
      <c r="G58" s="54">
        <v>161456</v>
      </c>
      <c r="H58" s="6">
        <f t="shared" si="2"/>
        <v>2531.1620864348852</v>
      </c>
      <c r="I58" s="6">
        <f>MIN(H58,'SO2 Annual Emissions'!L58,'SO2 Consent Decree Caps'!D58,'Retirement Adjustments'!D58:I58)</f>
        <v>4.9249999999999998</v>
      </c>
      <c r="J58" s="8">
        <v>112305.29201408484</v>
      </c>
      <c r="K58" s="6">
        <f t="shared" si="5"/>
        <v>1765.5464526065928</v>
      </c>
      <c r="L58" s="6">
        <v>26588.496477661189</v>
      </c>
      <c r="M58" s="6">
        <f t="shared" si="6"/>
        <v>2182.3770084209536</v>
      </c>
      <c r="N58" s="6">
        <v>7237.5731689559761</v>
      </c>
      <c r="O58" s="6">
        <f t="shared" si="7"/>
        <v>2295.8411770059538</v>
      </c>
      <c r="P58" s="6">
        <v>1970.1176190990373</v>
      </c>
      <c r="Q58" s="6">
        <f t="shared" si="8"/>
        <v>2326.7269107246193</v>
      </c>
      <c r="R58" s="6">
        <v>536.27968139003497</v>
      </c>
      <c r="S58" s="6">
        <f t="shared" si="9"/>
        <v>2335.1342216778194</v>
      </c>
      <c r="T58" s="6">
        <v>145.97904911040678</v>
      </c>
      <c r="U58" s="6">
        <f t="shared" si="10"/>
        <v>2337.4227500355273</v>
      </c>
      <c r="V58" s="6">
        <v>39.736509732960258</v>
      </c>
      <c r="W58" s="6">
        <f t="shared" si="11"/>
        <v>2338.0457033285811</v>
      </c>
      <c r="X58" s="6">
        <v>10.816553576558363</v>
      </c>
      <c r="Y58" s="6">
        <f t="shared" si="12"/>
        <v>2338.2152755359866</v>
      </c>
      <c r="Z58" s="6">
        <v>2.9443409113737289</v>
      </c>
      <c r="AA58" s="6">
        <f t="shared" si="13"/>
        <v>2338.2614342670613</v>
      </c>
      <c r="AB58" s="6">
        <v>0.80147001906880178</v>
      </c>
      <c r="AC58" s="6">
        <f t="shared" si="39"/>
        <v>2338.2739989938332</v>
      </c>
      <c r="AD58" s="6">
        <v>0.21816569854854606</v>
      </c>
      <c r="AE58" s="6">
        <f t="shared" si="40"/>
        <v>2338.277419199615</v>
      </c>
      <c r="AF58" s="6">
        <v>5.9386216336861253E-2</v>
      </c>
      <c r="AG58" s="6">
        <f t="shared" si="41"/>
        <v>2338.2783502033512</v>
      </c>
      <c r="AH58" s="6">
        <v>1.6165339970029891E-2</v>
      </c>
      <c r="AI58" s="6">
        <f t="shared" si="42"/>
        <v>2338.2786036290254</v>
      </c>
      <c r="AJ58" s="6">
        <v>4.4003177608828992E-3</v>
      </c>
      <c r="AK58" s="6">
        <f t="shared" si="43"/>
        <v>2338.2786726132531</v>
      </c>
      <c r="AL58" s="6">
        <v>1.1977968970313668E-3</v>
      </c>
      <c r="AM58" s="6">
        <f t="shared" si="44"/>
        <v>2338.2786913912364</v>
      </c>
      <c r="AN58" s="6">
        <v>3.2604867010377347E-4</v>
      </c>
      <c r="AO58" s="56">
        <f t="shared" si="38"/>
        <v>2338</v>
      </c>
      <c r="AP58" s="6">
        <f t="shared" si="3"/>
        <v>-0.27869139123640707</v>
      </c>
      <c r="AQ58" s="45"/>
      <c r="AR58" s="56">
        <f t="shared" si="4"/>
        <v>2338</v>
      </c>
    </row>
    <row r="59" spans="1:44" ht="15" customHeight="1" x14ac:dyDescent="0.25">
      <c r="A59" s="4" t="s">
        <v>37</v>
      </c>
      <c r="B59" s="4">
        <v>55502</v>
      </c>
      <c r="C59" s="4">
        <v>3</v>
      </c>
      <c r="D59" s="6">
        <f>(LARGE('Annual Heat Inputs'!D59:K59,1)+LARGE('Annual Heat Inputs'!D59:K59,2)+LARGE('Annual Heat Inputs'!D59:K59,3))/3</f>
        <v>15768833.988333335</v>
      </c>
      <c r="E59" s="48">
        <v>1024257772.5449996</v>
      </c>
      <c r="F59" s="6">
        <f t="shared" si="1"/>
        <v>1.539537644820806E-2</v>
      </c>
      <c r="G59" s="54">
        <v>161456</v>
      </c>
      <c r="H59" s="6">
        <f t="shared" si="2"/>
        <v>2485.6758998218806</v>
      </c>
      <c r="I59" s="6">
        <f>MIN(H59,'SO2 Annual Emissions'!L59,'SO2 Consent Decree Caps'!D59,'Retirement Adjustments'!D59:I59)</f>
        <v>4.7960000000000003</v>
      </c>
      <c r="J59" s="8">
        <v>112305.29201408484</v>
      </c>
      <c r="K59" s="6">
        <f t="shared" si="5"/>
        <v>1733.7782476827706</v>
      </c>
      <c r="L59" s="6">
        <v>26588.496477661189</v>
      </c>
      <c r="M59" s="6">
        <f t="shared" si="6"/>
        <v>2143.1181601482185</v>
      </c>
      <c r="N59" s="6">
        <v>7237.5731689559761</v>
      </c>
      <c r="O59" s="6">
        <f t="shared" si="7"/>
        <v>2254.543323655746</v>
      </c>
      <c r="P59" s="6">
        <v>1970.1176190990373</v>
      </c>
      <c r="Q59" s="6">
        <f t="shared" si="8"/>
        <v>2284.8740260490231</v>
      </c>
      <c r="R59" s="6">
        <v>536.27968139003497</v>
      </c>
      <c r="S59" s="6">
        <f t="shared" si="9"/>
        <v>2293.1302536255475</v>
      </c>
      <c r="T59" s="6">
        <v>145.97904911040678</v>
      </c>
      <c r="U59" s="6">
        <f t="shared" si="10"/>
        <v>2295.3776560401539</v>
      </c>
      <c r="V59" s="6">
        <v>39.736509732960258</v>
      </c>
      <c r="W59" s="6">
        <f t="shared" si="11"/>
        <v>2295.9894145662306</v>
      </c>
      <c r="X59" s="6">
        <v>10.816553576558363</v>
      </c>
      <c r="Y59" s="6">
        <f t="shared" si="12"/>
        <v>2296.155939480414</v>
      </c>
      <c r="Z59" s="6">
        <v>2.9443409113737289</v>
      </c>
      <c r="AA59" s="6">
        <f t="shared" si="13"/>
        <v>2296.2012687171364</v>
      </c>
      <c r="AB59" s="6">
        <v>0.80147001906880178</v>
      </c>
      <c r="AC59" s="6">
        <f t="shared" si="39"/>
        <v>2296.2136076497918</v>
      </c>
      <c r="AD59" s="6">
        <v>0.21816569854854606</v>
      </c>
      <c r="AE59" s="6">
        <f t="shared" si="40"/>
        <v>2296.2169663928489</v>
      </c>
      <c r="AF59" s="6">
        <v>5.9386216336861253E-2</v>
      </c>
      <c r="AG59" s="6">
        <f t="shared" si="41"/>
        <v>2296.2178806660054</v>
      </c>
      <c r="AH59" s="6">
        <v>1.6165339970029891E-2</v>
      </c>
      <c r="AI59" s="6">
        <f t="shared" si="42"/>
        <v>2296.2181295374999</v>
      </c>
      <c r="AJ59" s="6">
        <v>4.4003177608828992E-3</v>
      </c>
      <c r="AK59" s="6">
        <f t="shared" si="43"/>
        <v>2296.2181972820481</v>
      </c>
      <c r="AL59" s="6">
        <v>1.1977968970313668E-3</v>
      </c>
      <c r="AM59" s="6">
        <f t="shared" si="44"/>
        <v>2296.218215722582</v>
      </c>
      <c r="AN59" s="6">
        <v>3.2604867010377347E-4</v>
      </c>
      <c r="AO59" s="56">
        <f t="shared" si="38"/>
        <v>2296</v>
      </c>
      <c r="AP59" s="6">
        <f t="shared" si="3"/>
        <v>-0.21821572258204469</v>
      </c>
      <c r="AQ59" s="45"/>
      <c r="AR59" s="56">
        <f t="shared" si="4"/>
        <v>2296</v>
      </c>
    </row>
    <row r="60" spans="1:44" ht="15" customHeight="1" x14ac:dyDescent="0.25">
      <c r="A60" s="4" t="s">
        <v>37</v>
      </c>
      <c r="B60" s="4">
        <v>55502</v>
      </c>
      <c r="C60" s="4">
        <v>4</v>
      </c>
      <c r="D60" s="6">
        <f>(LARGE('Annual Heat Inputs'!D60:K60,1)+LARGE('Annual Heat Inputs'!D60:K60,2)+LARGE('Annual Heat Inputs'!D60:K60,3))/3</f>
        <v>15596031.781000001</v>
      </c>
      <c r="E60" s="48">
        <v>1024257772.5449996</v>
      </c>
      <c r="F60" s="6">
        <f t="shared" si="1"/>
        <v>1.5226666762067268E-2</v>
      </c>
      <c r="G60" s="54">
        <v>161456</v>
      </c>
      <c r="H60" s="6">
        <f t="shared" si="2"/>
        <v>2458.436708736333</v>
      </c>
      <c r="I60" s="6">
        <f>MIN(H60,'SO2 Annual Emissions'!L60,'SO2 Consent Decree Caps'!D60,'Retirement Adjustments'!D60:I60)</f>
        <v>4.7380000000000004</v>
      </c>
      <c r="J60" s="8">
        <v>112305.29201408484</v>
      </c>
      <c r="K60" s="6">
        <f t="shared" si="5"/>
        <v>1714.7732571151244</v>
      </c>
      <c r="L60" s="6">
        <v>26588.496477661189</v>
      </c>
      <c r="M60" s="6">
        <f t="shared" si="6"/>
        <v>2119.6274326848707</v>
      </c>
      <c r="N60" s="6">
        <v>7237.5731689559761</v>
      </c>
      <c r="O60" s="6">
        <f t="shared" si="7"/>
        <v>2229.8315474946426</v>
      </c>
      <c r="P60" s="6">
        <v>1970.1176190990373</v>
      </c>
      <c r="Q60" s="6">
        <f t="shared" si="8"/>
        <v>2259.829871962741</v>
      </c>
      <c r="R60" s="6">
        <v>536.27968139003497</v>
      </c>
      <c r="S60" s="6">
        <f t="shared" si="9"/>
        <v>2267.9956239625349</v>
      </c>
      <c r="T60" s="6">
        <v>145.97904911040678</v>
      </c>
      <c r="U60" s="6">
        <f t="shared" si="10"/>
        <v>2270.2183982975826</v>
      </c>
      <c r="V60" s="6">
        <v>39.736509732960258</v>
      </c>
      <c r="W60" s="6">
        <f t="shared" si="11"/>
        <v>2270.8234528895741</v>
      </c>
      <c r="X60" s="6">
        <v>10.816553576558363</v>
      </c>
      <c r="Y60" s="6">
        <f t="shared" si="12"/>
        <v>2270.9881529463983</v>
      </c>
      <c r="Z60" s="6">
        <v>2.9443409113737289</v>
      </c>
      <c r="AA60" s="6">
        <f t="shared" si="13"/>
        <v>2271.0329854442898</v>
      </c>
      <c r="AB60" s="6">
        <v>0.80147001906880178</v>
      </c>
      <c r="AC60" s="6">
        <f t="shared" si="39"/>
        <v>2271.0451891611901</v>
      </c>
      <c r="AD60" s="6">
        <v>0.21816569854854606</v>
      </c>
      <c r="AE60" s="6">
        <f t="shared" si="40"/>
        <v>2271.048511097581</v>
      </c>
      <c r="AF60" s="6">
        <v>5.9386216336861253E-2</v>
      </c>
      <c r="AG60" s="6">
        <f t="shared" si="41"/>
        <v>2271.0494153517075</v>
      </c>
      <c r="AH60" s="6">
        <v>1.6165339970029891E-2</v>
      </c>
      <c r="AI60" s="6">
        <f t="shared" si="42"/>
        <v>2271.0496614959525</v>
      </c>
      <c r="AJ60" s="6">
        <v>4.4003177608828992E-3</v>
      </c>
      <c r="AK60" s="6">
        <f t="shared" si="43"/>
        <v>2271.0497284981248</v>
      </c>
      <c r="AL60" s="6">
        <v>1.1977968970313668E-3</v>
      </c>
      <c r="AM60" s="6">
        <f t="shared" si="44"/>
        <v>2271.049746736579</v>
      </c>
      <c r="AN60" s="6">
        <v>3.2604867010377347E-4</v>
      </c>
      <c r="AO60" s="56">
        <f t="shared" si="38"/>
        <v>2271</v>
      </c>
      <c r="AP60" s="6">
        <f t="shared" si="3"/>
        <v>-4.9746736578981654E-2</v>
      </c>
      <c r="AQ60" s="45"/>
      <c r="AR60" s="56">
        <f t="shared" si="4"/>
        <v>2271</v>
      </c>
    </row>
    <row r="61" spans="1:44" ht="15" customHeight="1" x14ac:dyDescent="0.25">
      <c r="A61" s="4" t="s">
        <v>38</v>
      </c>
      <c r="B61" s="4">
        <v>6213</v>
      </c>
      <c r="C61" s="11" t="s">
        <v>66</v>
      </c>
      <c r="D61" s="6">
        <f>(LARGE('Annual Heat Inputs'!D61:K61,1)+LARGE('Annual Heat Inputs'!D61:K61,2)+LARGE('Annual Heat Inputs'!D61:K61,3))/3</f>
        <v>30598277.499333337</v>
      </c>
      <c r="E61" s="48">
        <v>1024257772.5449996</v>
      </c>
      <c r="F61" s="6">
        <f t="shared" si="1"/>
        <v>2.9873610256630038E-2</v>
      </c>
      <c r="G61" s="54">
        <v>161456</v>
      </c>
      <c r="H61" s="6">
        <f t="shared" si="2"/>
        <v>4823.2736175944592</v>
      </c>
      <c r="I61" s="6">
        <f>MIN(H61,'SO2 Annual Emissions'!L61,'SO2 Consent Decree Caps'!D61,'Retirement Adjustments'!D61:I61)</f>
        <v>2266.4349999999999</v>
      </c>
      <c r="J61" s="8">
        <v>112305.29201408484</v>
      </c>
      <c r="K61" s="6">
        <f t="shared" si="5"/>
        <v>5621.3995233857968</v>
      </c>
      <c r="L61" s="6">
        <v>26588.496477661189</v>
      </c>
      <c r="M61" s="6">
        <f t="shared" si="6"/>
        <v>6415.6939044692281</v>
      </c>
      <c r="N61" s="6">
        <v>7237.5731689559761</v>
      </c>
      <c r="O61" s="6">
        <f t="shared" si="7"/>
        <v>6631.9063445224619</v>
      </c>
      <c r="P61" s="6">
        <v>1970.1176190990373</v>
      </c>
      <c r="Q61" s="6">
        <f t="shared" si="8"/>
        <v>6690.7608704351469</v>
      </c>
      <c r="R61" s="6">
        <v>536.27968139003497</v>
      </c>
      <c r="S61" s="6">
        <f t="shared" si="9"/>
        <v>6706.7814806255428</v>
      </c>
      <c r="T61" s="6">
        <v>145.97904911040678</v>
      </c>
      <c r="U61" s="6">
        <f t="shared" si="10"/>
        <v>6711.1424018443004</v>
      </c>
      <c r="V61" s="6">
        <v>39.736509732960258</v>
      </c>
      <c r="W61" s="6">
        <f t="shared" si="11"/>
        <v>6712.3294748490216</v>
      </c>
      <c r="X61" s="6">
        <v>10.816553576558363</v>
      </c>
      <c r="Y61" s="6">
        <f t="shared" si="12"/>
        <v>6712.6526043548874</v>
      </c>
      <c r="Z61" s="6">
        <v>2.9443409113737289</v>
      </c>
      <c r="AA61" s="6">
        <f t="shared" si="13"/>
        <v>6712.7405624477369</v>
      </c>
      <c r="AB61" s="6">
        <v>0.80147001906880178</v>
      </c>
      <c r="AC61" s="6">
        <f t="shared" si="39"/>
        <v>6712.7645052507187</v>
      </c>
      <c r="AD61" s="6">
        <v>0.21816569854854606</v>
      </c>
      <c r="AE61" s="6">
        <f t="shared" si="40"/>
        <v>6712.7710226477684</v>
      </c>
      <c r="AF61" s="6">
        <v>5.9386216336861253E-2</v>
      </c>
      <c r="AG61" s="6">
        <f t="shared" si="41"/>
        <v>6712.77279672845</v>
      </c>
      <c r="AH61" s="6">
        <v>1.6165339970029891E-2</v>
      </c>
      <c r="AI61" s="6">
        <f t="shared" si="42"/>
        <v>6712.7732796455157</v>
      </c>
      <c r="AJ61" s="6">
        <v>4.4003177608828992E-3</v>
      </c>
      <c r="AK61" s="6">
        <f t="shared" si="43"/>
        <v>6712.7734110988931</v>
      </c>
      <c r="AL61" s="6">
        <v>1.1977968970313668E-3</v>
      </c>
      <c r="AM61" s="6">
        <f t="shared" si="44"/>
        <v>6712.7734468814106</v>
      </c>
      <c r="AN61" s="6">
        <v>3.2604867010377347E-4</v>
      </c>
      <c r="AO61" s="56">
        <f t="shared" si="38"/>
        <v>6713</v>
      </c>
      <c r="AP61" s="6">
        <f t="shared" si="3"/>
        <v>0.22655311858943605</v>
      </c>
      <c r="AQ61" s="45"/>
      <c r="AR61" s="56">
        <f t="shared" si="4"/>
        <v>6713</v>
      </c>
    </row>
    <row r="62" spans="1:44" ht="15" customHeight="1" x14ac:dyDescent="0.25">
      <c r="A62" s="4" t="s">
        <v>38</v>
      </c>
      <c r="B62" s="4">
        <v>6213</v>
      </c>
      <c r="C62" s="11" t="s">
        <v>67</v>
      </c>
      <c r="D62" s="6">
        <f>(LARGE('Annual Heat Inputs'!D62:K62,1)+LARGE('Annual Heat Inputs'!D62:K62,2)+LARGE('Annual Heat Inputs'!D62:K62,3))/3</f>
        <v>28658718.059666667</v>
      </c>
      <c r="E62" s="48">
        <v>1024257772.5449996</v>
      </c>
      <c r="F62" s="6">
        <f t="shared" si="1"/>
        <v>2.797998592527896E-2</v>
      </c>
      <c r="G62" s="54">
        <v>161456</v>
      </c>
      <c r="H62" s="6">
        <f t="shared" si="2"/>
        <v>4517.5366075518396</v>
      </c>
      <c r="I62" s="6">
        <f>MIN(H62,'SO2 Annual Emissions'!L62,'SO2 Consent Decree Caps'!D62,'Retirement Adjustments'!D62:I62)</f>
        <v>1951.0239999999999</v>
      </c>
      <c r="J62" s="8">
        <v>112305.29201408484</v>
      </c>
      <c r="K62" s="6">
        <f t="shared" si="5"/>
        <v>5093.3244898884368</v>
      </c>
      <c r="L62" s="6">
        <v>26588.496477661189</v>
      </c>
      <c r="M62" s="6">
        <f t="shared" si="6"/>
        <v>5837.2702471077264</v>
      </c>
      <c r="N62" s="6">
        <v>7237.5731689559761</v>
      </c>
      <c r="O62" s="6">
        <f t="shared" si="7"/>
        <v>6039.7774425082916</v>
      </c>
      <c r="P62" s="6">
        <v>1970.1176190990373</v>
      </c>
      <c r="Q62" s="6">
        <f t="shared" si="8"/>
        <v>6094.9013057618267</v>
      </c>
      <c r="R62" s="6">
        <v>536.27968139003497</v>
      </c>
      <c r="S62" s="6">
        <f t="shared" si="9"/>
        <v>6109.9064036991331</v>
      </c>
      <c r="T62" s="6">
        <v>145.97904911040678</v>
      </c>
      <c r="U62" s="6">
        <f t="shared" si="10"/>
        <v>6113.9908954386283</v>
      </c>
      <c r="V62" s="6">
        <v>39.736509732960258</v>
      </c>
      <c r="W62" s="6">
        <f t="shared" si="11"/>
        <v>6115.1027224216759</v>
      </c>
      <c r="X62" s="6">
        <v>10.816553576558363</v>
      </c>
      <c r="Y62" s="6">
        <f t="shared" si="12"/>
        <v>6115.4053694385084</v>
      </c>
      <c r="Z62" s="6">
        <v>2.9443409113737289</v>
      </c>
      <c r="AA62" s="6">
        <f t="shared" si="13"/>
        <v>6115.4877520557675</v>
      </c>
      <c r="AB62" s="6">
        <v>0.80147001906880178</v>
      </c>
      <c r="AC62" s="6">
        <f t="shared" si="39"/>
        <v>6115.5101771756208</v>
      </c>
      <c r="AD62" s="6">
        <v>0.21816569854854606</v>
      </c>
      <c r="AE62" s="6">
        <f t="shared" si="40"/>
        <v>6115.5162814487958</v>
      </c>
      <c r="AF62" s="6">
        <v>5.9386216336861253E-2</v>
      </c>
      <c r="AG62" s="6">
        <f t="shared" si="41"/>
        <v>6115.5179430742928</v>
      </c>
      <c r="AH62" s="6">
        <v>1.6165339970029891E-2</v>
      </c>
      <c r="AI62" s="6">
        <f t="shared" si="42"/>
        <v>6115.518395380278</v>
      </c>
      <c r="AJ62" s="6">
        <v>4.4003177608828992E-3</v>
      </c>
      <c r="AK62" s="6">
        <f t="shared" si="43"/>
        <v>6115.5185185011069</v>
      </c>
      <c r="AL62" s="6">
        <v>1.1977968970313668E-3</v>
      </c>
      <c r="AM62" s="6">
        <f t="shared" si="44"/>
        <v>6115.5185520154473</v>
      </c>
      <c r="AN62" s="6">
        <v>3.2604867010377347E-4</v>
      </c>
      <c r="AO62" s="56">
        <f t="shared" si="38"/>
        <v>6116</v>
      </c>
      <c r="AP62" s="6">
        <f t="shared" si="3"/>
        <v>0.48144798455268756</v>
      </c>
      <c r="AQ62" s="45"/>
      <c r="AR62" s="56">
        <f t="shared" si="4"/>
        <v>6116</v>
      </c>
    </row>
    <row r="63" spans="1:44" ht="15" customHeight="1" x14ac:dyDescent="0.25">
      <c r="A63" s="24" t="s">
        <v>39</v>
      </c>
      <c r="B63" s="4">
        <v>997</v>
      </c>
      <c r="C63" s="4">
        <v>12</v>
      </c>
      <c r="D63" s="6">
        <f>(LARGE('Annual Heat Inputs'!D63:K63,1)+LARGE('Annual Heat Inputs'!D63:K63,2)+LARGE('Annual Heat Inputs'!D63:K63,3))/3</f>
        <v>17975196.070999999</v>
      </c>
      <c r="E63" s="48">
        <v>1024257772.5449996</v>
      </c>
      <c r="F63" s="6">
        <f t="shared" si="1"/>
        <v>1.7549484663744917E-2</v>
      </c>
      <c r="G63" s="54">
        <v>161456</v>
      </c>
      <c r="H63" s="6">
        <f t="shared" si="2"/>
        <v>2833.4695958695993</v>
      </c>
      <c r="I63" s="6">
        <f>MIN(H63,'SO2 Annual Emissions'!L63,'SO2 Consent Decree Caps'!D63,'Retirement Adjustments'!D63:I63)</f>
        <v>996.98400000000004</v>
      </c>
      <c r="J63" s="8">
        <v>112305.29201408484</v>
      </c>
      <c r="K63" s="6">
        <f t="shared" si="5"/>
        <v>2967.8839998585763</v>
      </c>
      <c r="L63" s="6">
        <v>26588.496477661189</v>
      </c>
      <c r="M63" s="6">
        <f t="shared" si="6"/>
        <v>3434.4984110253272</v>
      </c>
      <c r="N63" s="6">
        <v>7237.5731689559761</v>
      </c>
      <c r="O63" s="6">
        <f t="shared" si="7"/>
        <v>3561.5140903566516</v>
      </c>
      <c r="P63" s="6">
        <v>1970.1176190990373</v>
      </c>
      <c r="Q63" s="6">
        <f t="shared" si="8"/>
        <v>3596.0886392988041</v>
      </c>
      <c r="R63" s="6">
        <v>536.27968139003497</v>
      </c>
      <c r="S63" s="6">
        <f t="shared" si="9"/>
        <v>3605.5000713428367</v>
      </c>
      <c r="T63" s="6">
        <v>145.97904911040678</v>
      </c>
      <c r="U63" s="6">
        <f t="shared" si="10"/>
        <v>3608.061928426428</v>
      </c>
      <c r="V63" s="6">
        <v>39.736509732960258</v>
      </c>
      <c r="W63" s="6">
        <f t="shared" si="11"/>
        <v>3608.7592836945773</v>
      </c>
      <c r="X63" s="6">
        <v>10.816553576558363</v>
      </c>
      <c r="Y63" s="6">
        <f t="shared" si="12"/>
        <v>3608.9491086356838</v>
      </c>
      <c r="Z63" s="6">
        <v>2.9443409113737289</v>
      </c>
      <c r="AA63" s="6">
        <f t="shared" si="13"/>
        <v>3609.0007803013527</v>
      </c>
      <c r="AB63" s="6">
        <v>0.80147001906880178</v>
      </c>
      <c r="AC63" s="6">
        <f t="shared" si="39"/>
        <v>3609.0148456871607</v>
      </c>
      <c r="AD63" s="6">
        <v>0.21816569854854606</v>
      </c>
      <c r="AE63" s="6">
        <f t="shared" si="40"/>
        <v>3609.0186743827417</v>
      </c>
      <c r="AF63" s="6">
        <v>5.9386216336861253E-2</v>
      </c>
      <c r="AG63" s="6">
        <f t="shared" si="41"/>
        <v>3609.0197165802347</v>
      </c>
      <c r="AH63" s="6">
        <v>1.6165339970029891E-2</v>
      </c>
      <c r="AI63" s="6">
        <f t="shared" si="42"/>
        <v>3609.0200002736206</v>
      </c>
      <c r="AJ63" s="6">
        <v>4.4003177608828992E-3</v>
      </c>
      <c r="AK63" s="6">
        <f t="shared" si="43"/>
        <v>3609.0200774969294</v>
      </c>
      <c r="AL63" s="6">
        <v>1.1977968970313668E-3</v>
      </c>
      <c r="AM63" s="6">
        <f t="shared" si="44"/>
        <v>3609.0200985176475</v>
      </c>
      <c r="AN63" s="6">
        <v>3.2604867010377347E-4</v>
      </c>
      <c r="AO63" s="56">
        <f t="shared" si="38"/>
        <v>3609</v>
      </c>
      <c r="AP63" s="6">
        <f t="shared" si="3"/>
        <v>-2.0098517647511471E-2</v>
      </c>
      <c r="AQ63" s="45"/>
      <c r="AR63" s="56">
        <f t="shared" si="4"/>
        <v>3609</v>
      </c>
    </row>
    <row r="64" spans="1:44" ht="15" customHeight="1" x14ac:dyDescent="0.25">
      <c r="A64" s="4" t="s">
        <v>40</v>
      </c>
      <c r="B64" s="4">
        <v>55229</v>
      </c>
      <c r="C64" s="11" t="s">
        <v>68</v>
      </c>
      <c r="D64" s="6">
        <f>(LARGE('Annual Heat Inputs'!D64:K64,1)+LARGE('Annual Heat Inputs'!D64:K64,2)+LARGE('Annual Heat Inputs'!D64:K64,3))/3</f>
        <v>445480.06666666665</v>
      </c>
      <c r="E64" s="48">
        <v>1024257772.5449996</v>
      </c>
      <c r="F64" s="6">
        <f t="shared" si="1"/>
        <v>4.3492964232994875E-4</v>
      </c>
      <c r="G64" s="54">
        <v>161456</v>
      </c>
      <c r="H64" s="6">
        <f t="shared" si="2"/>
        <v>70.222000332024209</v>
      </c>
      <c r="I64" s="6">
        <f>MIN(H64,'SO2 Annual Emissions'!L64,'SO2 Consent Decree Caps'!D64,'Retirement Adjustments'!D64:I64)</f>
        <v>1.1519999999999999</v>
      </c>
      <c r="J64" s="8">
        <v>112305.29201408484</v>
      </c>
      <c r="K64" s="6">
        <f t="shared" si="5"/>
        <v>49.996900487446375</v>
      </c>
      <c r="L64" s="6">
        <v>26588.496477661189</v>
      </c>
      <c r="M64" s="6">
        <f t="shared" si="6"/>
        <v>61.561025750566657</v>
      </c>
      <c r="N64" s="6">
        <v>7237.5731689559761</v>
      </c>
      <c r="O64" s="6">
        <f t="shared" si="7"/>
        <v>64.708860860277511</v>
      </c>
      <c r="P64" s="6">
        <v>1970.1176190990373</v>
      </c>
      <c r="Q64" s="6">
        <f t="shared" si="8"/>
        <v>65.565723411700191</v>
      </c>
      <c r="R64" s="6">
        <v>536.27968139003497</v>
      </c>
      <c r="S64" s="6">
        <f t="shared" si="9"/>
        <v>65.798967341715979</v>
      </c>
      <c r="T64" s="6">
        <v>145.97904911040678</v>
      </c>
      <c r="U64" s="6">
        <f t="shared" si="10"/>
        <v>65.862457957333234</v>
      </c>
      <c r="V64" s="6">
        <v>39.736509732960258</v>
      </c>
      <c r="W64" s="6">
        <f t="shared" si="11"/>
        <v>65.879740543298837</v>
      </c>
      <c r="X64" s="6">
        <v>10.816553576558363</v>
      </c>
      <c r="Y64" s="6">
        <f t="shared" si="12"/>
        <v>65.884444983077131</v>
      </c>
      <c r="Z64" s="6">
        <v>2.9443409113737289</v>
      </c>
      <c r="AA64" s="6">
        <f t="shared" si="13"/>
        <v>65.885725564216614</v>
      </c>
      <c r="AB64" s="6">
        <v>0.80147001906880178</v>
      </c>
      <c r="AC64" s="6">
        <f t="shared" si="39"/>
        <v>65.886074147285342</v>
      </c>
      <c r="AD64" s="6">
        <v>0.21816569854854606</v>
      </c>
      <c r="AE64" s="6">
        <f t="shared" si="40"/>
        <v>65.886169034014586</v>
      </c>
      <c r="AF64" s="6">
        <v>5.9386216336861253E-2</v>
      </c>
      <c r="AG64" s="6">
        <f t="shared" si="41"/>
        <v>65.886194862840412</v>
      </c>
      <c r="AH64" s="6">
        <v>1.6165339970029891E-2</v>
      </c>
      <c r="AI64" s="6">
        <f t="shared" si="42"/>
        <v>65.886201893625937</v>
      </c>
      <c r="AJ64" s="6">
        <v>4.4003177608828992E-3</v>
      </c>
      <c r="AK64" s="6">
        <f t="shared" si="43"/>
        <v>65.886203807454564</v>
      </c>
      <c r="AL64" s="6">
        <v>1.1977968970313668E-3</v>
      </c>
      <c r="AM64" s="6">
        <f t="shared" si="44"/>
        <v>65.886204328411935</v>
      </c>
      <c r="AN64" s="6">
        <v>3.2604867010377347E-4</v>
      </c>
      <c r="AO64" s="56">
        <f t="shared" si="38"/>
        <v>66</v>
      </c>
      <c r="AP64" s="6">
        <f t="shared" si="3"/>
        <v>0.11379567158806481</v>
      </c>
      <c r="AQ64" s="45"/>
      <c r="AR64" s="56">
        <f t="shared" si="4"/>
        <v>66</v>
      </c>
    </row>
    <row r="65" spans="1:44" ht="15" customHeight="1" x14ac:dyDescent="0.25">
      <c r="A65" s="4" t="s">
        <v>40</v>
      </c>
      <c r="B65" s="4">
        <v>55229</v>
      </c>
      <c r="C65" s="11" t="s">
        <v>69</v>
      </c>
      <c r="D65" s="6">
        <f>(LARGE('Annual Heat Inputs'!D65:K65,1)+LARGE('Annual Heat Inputs'!D65:K65,2)+LARGE('Annual Heat Inputs'!D65:K65,3))/3</f>
        <v>363798.89999999997</v>
      </c>
      <c r="E65" s="48">
        <v>1024257772.5449996</v>
      </c>
      <c r="F65" s="6">
        <f t="shared" si="1"/>
        <v>3.5518295272103184E-4</v>
      </c>
      <c r="G65" s="54">
        <v>161456</v>
      </c>
      <c r="H65" s="6">
        <f t="shared" si="2"/>
        <v>57.34641881452692</v>
      </c>
      <c r="I65" s="6">
        <f>MIN(H65,'SO2 Annual Emissions'!L65,'SO2 Consent Decree Caps'!D65,'Retirement Adjustments'!D65:I65)</f>
        <v>1.1879999999999999</v>
      </c>
      <c r="J65" s="8">
        <v>112305.29201408484</v>
      </c>
      <c r="K65" s="6">
        <f t="shared" si="5"/>
        <v>41.076925223760377</v>
      </c>
      <c r="L65" s="6">
        <v>26588.496477661189</v>
      </c>
      <c r="M65" s="6">
        <f t="shared" si="6"/>
        <v>50.520705911108834</v>
      </c>
      <c r="N65" s="6">
        <v>7237.5731689559761</v>
      </c>
      <c r="O65" s="6">
        <f t="shared" si="7"/>
        <v>53.091368519793136</v>
      </c>
      <c r="P65" s="6">
        <v>1970.1176190990373</v>
      </c>
      <c r="Q65" s="6">
        <f t="shared" si="8"/>
        <v>53.791120712952463</v>
      </c>
      <c r="R65" s="6">
        <v>536.27968139003497</v>
      </c>
      <c r="S65" s="6">
        <f t="shared" si="9"/>
        <v>53.981598113672867</v>
      </c>
      <c r="T65" s="6">
        <v>145.97904911040678</v>
      </c>
      <c r="U65" s="6">
        <f t="shared" si="10"/>
        <v>54.03344738337131</v>
      </c>
      <c r="V65" s="6">
        <v>39.736509732960258</v>
      </c>
      <c r="W65" s="6">
        <f t="shared" si="11"/>
        <v>54.04756111422909</v>
      </c>
      <c r="X65" s="6">
        <v>10.816553576558363</v>
      </c>
      <c r="Y65" s="6">
        <f t="shared" si="12"/>
        <v>54.051402969666675</v>
      </c>
      <c r="Z65" s="6">
        <v>2.9443409113737289</v>
      </c>
      <c r="AA65" s="6">
        <f t="shared" si="13"/>
        <v>54.052448749365396</v>
      </c>
      <c r="AB65" s="6">
        <v>0.80147001906880178</v>
      </c>
      <c r="AC65" s="6">
        <f t="shared" si="39"/>
        <v>54.05273341785329</v>
      </c>
      <c r="AD65" s="6">
        <v>0.21816569854854606</v>
      </c>
      <c r="AE65" s="6">
        <f t="shared" si="40"/>
        <v>54.052810906590281</v>
      </c>
      <c r="AF65" s="6">
        <v>5.9386216336861253E-2</v>
      </c>
      <c r="AG65" s="6">
        <f t="shared" si="41"/>
        <v>54.052831999561953</v>
      </c>
      <c r="AH65" s="6">
        <v>1.6165339970029891E-2</v>
      </c>
      <c r="AI65" s="6">
        <f t="shared" si="42"/>
        <v>54.052837741215136</v>
      </c>
      <c r="AJ65" s="6">
        <v>4.4003177608828992E-3</v>
      </c>
      <c r="AK65" s="6">
        <f t="shared" si="43"/>
        <v>54.052839304132988</v>
      </c>
      <c r="AL65" s="6">
        <v>1.1977968970313668E-3</v>
      </c>
      <c r="AM65" s="6">
        <f t="shared" si="44"/>
        <v>54.052839729570024</v>
      </c>
      <c r="AN65" s="6">
        <v>3.2604867010377347E-4</v>
      </c>
      <c r="AO65" s="56">
        <f t="shared" si="38"/>
        <v>54</v>
      </c>
      <c r="AP65" s="6">
        <f t="shared" si="3"/>
        <v>-5.2839729570024474E-2</v>
      </c>
      <c r="AQ65" s="45"/>
      <c r="AR65" s="56">
        <f t="shared" si="4"/>
        <v>54</v>
      </c>
    </row>
    <row r="66" spans="1:44" ht="15" customHeight="1" x14ac:dyDescent="0.25">
      <c r="A66" s="4" t="s">
        <v>40</v>
      </c>
      <c r="B66" s="4">
        <v>55229</v>
      </c>
      <c r="C66" s="11" t="s">
        <v>70</v>
      </c>
      <c r="D66" s="6">
        <f>(LARGE('Annual Heat Inputs'!D66:K66,1)+LARGE('Annual Heat Inputs'!D66:K66,2)+LARGE('Annual Heat Inputs'!D66:K66,3))/3</f>
        <v>336792.26666666666</v>
      </c>
      <c r="E66" s="48">
        <v>1024257772.5449996</v>
      </c>
      <c r="F66" s="6">
        <f t="shared" si="1"/>
        <v>3.2881592475479123E-4</v>
      </c>
      <c r="G66" s="54">
        <v>161456</v>
      </c>
      <c r="H66" s="6">
        <f t="shared" si="2"/>
        <v>53.089303947209572</v>
      </c>
      <c r="I66" s="6">
        <f>MIN(H66,'SO2 Annual Emissions'!L66,'SO2 Consent Decree Caps'!D66,'Retirement Adjustments'!D66:I66)</f>
        <v>1.448</v>
      </c>
      <c r="J66" s="8">
        <v>112305.29201408484</v>
      </c>
      <c r="K66" s="6">
        <f t="shared" si="5"/>
        <v>38.375768448468179</v>
      </c>
      <c r="L66" s="6">
        <v>26588.496477661189</v>
      </c>
      <c r="M66" s="6">
        <f t="shared" si="6"/>
        <v>47.118489505609851</v>
      </c>
      <c r="N66" s="6">
        <v>7237.5731689559761</v>
      </c>
      <c r="O66" s="6">
        <f t="shared" si="7"/>
        <v>49.498318820140575</v>
      </c>
      <c r="P66" s="6">
        <v>1970.1176190990373</v>
      </c>
      <c r="Q66" s="6">
        <f t="shared" si="8"/>
        <v>50.146124866940333</v>
      </c>
      <c r="R66" s="6">
        <v>536.27968139003497</v>
      </c>
      <c r="S66" s="6">
        <f t="shared" si="9"/>
        <v>50.322462166303801</v>
      </c>
      <c r="T66" s="6">
        <v>145.97904911040678</v>
      </c>
      <c r="U66" s="6">
        <f t="shared" si="10"/>
        <v>50.370462402331867</v>
      </c>
      <c r="V66" s="6">
        <v>39.736509732960258</v>
      </c>
      <c r="W66" s="6">
        <f t="shared" si="11"/>
        <v>50.383528399526242</v>
      </c>
      <c r="X66" s="6">
        <v>10.816553576558363</v>
      </c>
      <c r="Y66" s="6">
        <f t="shared" si="12"/>
        <v>50.387085054593179</v>
      </c>
      <c r="Z66" s="6">
        <v>2.9443409113737289</v>
      </c>
      <c r="AA66" s="6">
        <f t="shared" si="13"/>
        <v>50.388053200772745</v>
      </c>
      <c r="AB66" s="6">
        <v>0.80147001906880178</v>
      </c>
      <c r="AC66" s="6">
        <f t="shared" si="39"/>
        <v>50.388316736878231</v>
      </c>
      <c r="AD66" s="6">
        <v>0.21816569854854606</v>
      </c>
      <c r="AE66" s="6">
        <f t="shared" si="40"/>
        <v>50.388388473234151</v>
      </c>
      <c r="AF66" s="6">
        <v>5.9386216336861253E-2</v>
      </c>
      <c r="AG66" s="6">
        <f t="shared" si="41"/>
        <v>50.388408000367797</v>
      </c>
      <c r="AH66" s="6">
        <v>1.6165339970029891E-2</v>
      </c>
      <c r="AI66" s="6">
        <f t="shared" si="42"/>
        <v>50.388413315789009</v>
      </c>
      <c r="AJ66" s="6">
        <v>4.4003177608828992E-3</v>
      </c>
      <c r="AK66" s="6">
        <f t="shared" si="43"/>
        <v>50.38841476268356</v>
      </c>
      <c r="AL66" s="6">
        <v>1.1977968970313668E-3</v>
      </c>
      <c r="AM66" s="6">
        <f t="shared" si="44"/>
        <v>50.388415156538251</v>
      </c>
      <c r="AN66" s="6">
        <v>3.2604867010377347E-4</v>
      </c>
      <c r="AO66" s="56">
        <f t="shared" ref="AO66:AO97" si="45">ROUND(AM66,0)</f>
        <v>50</v>
      </c>
      <c r="AP66" s="6">
        <f t="shared" si="3"/>
        <v>-0.38841515653825098</v>
      </c>
      <c r="AQ66" s="45"/>
      <c r="AR66" s="56">
        <f t="shared" si="4"/>
        <v>50</v>
      </c>
    </row>
    <row r="67" spans="1:44" ht="15" customHeight="1" x14ac:dyDescent="0.25">
      <c r="A67" s="4" t="s">
        <v>40</v>
      </c>
      <c r="B67" s="4">
        <v>55229</v>
      </c>
      <c r="C67" s="11" t="s">
        <v>71</v>
      </c>
      <c r="D67" s="6">
        <f>(LARGE('Annual Heat Inputs'!D67:K67,1)+LARGE('Annual Heat Inputs'!D67:K67,2)+LARGE('Annual Heat Inputs'!D67:K67,3))/3</f>
        <v>407616.93333333329</v>
      </c>
      <c r="E67" s="48">
        <v>1024257772.5449996</v>
      </c>
      <c r="F67" s="6">
        <f t="shared" ref="F67:F111" si="46">D67/E67</f>
        <v>3.9796323177564667E-4</v>
      </c>
      <c r="G67" s="54">
        <v>161456</v>
      </c>
      <c r="H67" s="6">
        <f t="shared" ref="H67:H111" si="47">PRODUCT(F67,G67)</f>
        <v>64.253551549568812</v>
      </c>
      <c r="I67" s="6">
        <f>MIN(H67,'SO2 Annual Emissions'!L67,'SO2 Consent Decree Caps'!D67,'Retirement Adjustments'!D67:I67)</f>
        <v>1.2310000000000001</v>
      </c>
      <c r="J67" s="8">
        <v>112305.29201408484</v>
      </c>
      <c r="K67" s="6">
        <f t="shared" ref="K67:K111" si="48">PRODUCT(F67,J67)+I67</f>
        <v>45.924376955432933</v>
      </c>
      <c r="L67" s="6">
        <v>26588.496477661189</v>
      </c>
      <c r="M67" s="6">
        <f t="shared" ref="M67:M111" si="49">PRODUCT(F67,L67)+K67</f>
        <v>56.505620941738378</v>
      </c>
      <c r="N67" s="6">
        <v>7237.5731689559761</v>
      </c>
      <c r="O67" s="6">
        <f t="shared" ref="O67:O111" si="50">PRODUCT(F67,N67)+M67</f>
        <v>59.385908950268806</v>
      </c>
      <c r="P67" s="6">
        <v>1970.1176190990373</v>
      </c>
      <c r="Q67" s="6">
        <f t="shared" ref="Q67:Q111" si="51">PRODUCT(F67,P67)+O67</f>
        <v>60.169943324943603</v>
      </c>
      <c r="R67" s="6">
        <v>536.27968139003497</v>
      </c>
      <c r="S67" s="6">
        <f t="shared" ref="S67:S111" si="52">PRODUCT(F67,R67)+Q67</f>
        <v>60.383362920085197</v>
      </c>
      <c r="T67" s="6">
        <v>145.97904911040678</v>
      </c>
      <c r="U67" s="6">
        <f t="shared" ref="U67:U111" si="53">PRODUCT(F67,T67)+S67</f>
        <v>60.441457214240714</v>
      </c>
      <c r="V67" s="6">
        <v>39.736509732960258</v>
      </c>
      <c r="W67" s="6">
        <f t="shared" ref="W67:W111" si="54">PRODUCT(F67,V67)+U67</f>
        <v>60.45727088407353</v>
      </c>
      <c r="X67" s="6">
        <v>10.816553576558363</v>
      </c>
      <c r="Y67" s="6">
        <f t="shared" ref="Y67:Y111" si="55">PRODUCT(F67,X67)+W67</f>
        <v>60.461575474691529</v>
      </c>
      <c r="Z67" s="6">
        <v>2.9443409113737289</v>
      </c>
      <c r="AA67" s="6">
        <f t="shared" ref="AA67:AA111" si="56">PRODUCT(F67,Z67)+Y67</f>
        <v>60.462747214116071</v>
      </c>
      <c r="AB67" s="6">
        <v>0.80147001906880178</v>
      </c>
      <c r="AC67" s="6">
        <f t="shared" si="39"/>
        <v>60.463066169715027</v>
      </c>
      <c r="AD67" s="6">
        <v>0.21816569854854606</v>
      </c>
      <c r="AE67" s="6">
        <f t="shared" si="40"/>
        <v>60.463152991641486</v>
      </c>
      <c r="AF67" s="6">
        <v>5.9386216336861253E-2</v>
      </c>
      <c r="AG67" s="6">
        <f t="shared" si="41"/>
        <v>60.463176625172061</v>
      </c>
      <c r="AH67" s="6">
        <v>1.6165339970029891E-2</v>
      </c>
      <c r="AI67" s="6">
        <f t="shared" si="42"/>
        <v>60.463183058382995</v>
      </c>
      <c r="AJ67" s="6">
        <v>4.4003177608828992E-3</v>
      </c>
      <c r="AK67" s="6">
        <f t="shared" si="43"/>
        <v>60.46318480954767</v>
      </c>
      <c r="AL67" s="6">
        <v>1.1977968970313668E-3</v>
      </c>
      <c r="AM67" s="6">
        <f t="shared" si="44"/>
        <v>60.463185286226796</v>
      </c>
      <c r="AN67" s="6">
        <v>3.2604867010377347E-4</v>
      </c>
      <c r="AO67" s="56">
        <f t="shared" si="45"/>
        <v>60</v>
      </c>
      <c r="AP67" s="6">
        <f t="shared" ref="AP67:AP111" si="57">AO67-AM67</f>
        <v>-0.46318528622679622</v>
      </c>
      <c r="AQ67" s="45"/>
      <c r="AR67" s="56">
        <f t="shared" ref="AR67:AR111" si="58">AO67+AQ67</f>
        <v>60</v>
      </c>
    </row>
    <row r="68" spans="1:44" ht="15" customHeight="1" x14ac:dyDescent="0.25">
      <c r="A68" s="4" t="s">
        <v>40</v>
      </c>
      <c r="B68" s="4">
        <v>55229</v>
      </c>
      <c r="C68" s="11" t="s">
        <v>72</v>
      </c>
      <c r="D68" s="6">
        <f>(LARGE('Annual Heat Inputs'!D68:K68,1)+LARGE('Annual Heat Inputs'!D68:K68,2)+LARGE('Annual Heat Inputs'!D68:K68,3))/3</f>
        <v>498905.36666666664</v>
      </c>
      <c r="E68" s="48">
        <v>1024257772.5449996</v>
      </c>
      <c r="F68" s="6">
        <f t="shared" si="46"/>
        <v>4.8708965656860348E-4</v>
      </c>
      <c r="G68" s="54">
        <v>161456</v>
      </c>
      <c r="H68" s="6">
        <f t="shared" si="47"/>
        <v>78.643547590940443</v>
      </c>
      <c r="I68" s="6">
        <f>MIN(H68,'SO2 Annual Emissions'!L68,'SO2 Consent Decree Caps'!D68,'Retirement Adjustments'!D68:I68)</f>
        <v>3.7290000000000001</v>
      </c>
      <c r="J68" s="8">
        <v>112305.29201408484</v>
      </c>
      <c r="K68" s="6">
        <f t="shared" si="48"/>
        <v>58.431746117977312</v>
      </c>
      <c r="L68" s="6">
        <v>26588.496477661189</v>
      </c>
      <c r="M68" s="6">
        <f t="shared" si="49"/>
        <v>71.38272773595682</v>
      </c>
      <c r="N68" s="6">
        <v>7237.5731689559761</v>
      </c>
      <c r="O68" s="6">
        <f t="shared" si="50"/>
        <v>74.908074765213726</v>
      </c>
      <c r="P68" s="6">
        <v>1970.1176190990373</v>
      </c>
      <c r="Q68" s="6">
        <f t="shared" si="51"/>
        <v>75.867698679700425</v>
      </c>
      <c r="R68" s="6">
        <v>536.27968139003497</v>
      </c>
      <c r="S68" s="6">
        <f t="shared" si="52"/>
        <v>76.128914965533411</v>
      </c>
      <c r="T68" s="6">
        <v>145.97904911040678</v>
      </c>
      <c r="U68" s="6">
        <f t="shared" si="53"/>
        <v>76.200019850430806</v>
      </c>
      <c r="V68" s="6">
        <v>39.736509732960258</v>
      </c>
      <c r="W68" s="6">
        <f t="shared" si="54"/>
        <v>76.219375093309864</v>
      </c>
      <c r="X68" s="6">
        <v>10.816553576558363</v>
      </c>
      <c r="Y68" s="6">
        <f t="shared" si="55"/>
        <v>76.224643724676724</v>
      </c>
      <c r="Z68" s="6">
        <v>2.9443409113737289</v>
      </c>
      <c r="AA68" s="6">
        <f t="shared" si="56"/>
        <v>76.226077882680073</v>
      </c>
      <c r="AB68" s="6">
        <v>0.80147001906880178</v>
      </c>
      <c r="AC68" s="6">
        <f t="shared" si="39"/>
        <v>76.226468270436413</v>
      </c>
      <c r="AD68" s="6">
        <v>0.21816569854854606</v>
      </c>
      <c r="AE68" s="6">
        <f t="shared" si="40"/>
        <v>76.226574536691601</v>
      </c>
      <c r="AF68" s="6">
        <v>5.9386216336861253E-2</v>
      </c>
      <c r="AG68" s="6">
        <f t="shared" si="41"/>
        <v>76.226603463103316</v>
      </c>
      <c r="AH68" s="6">
        <v>1.6165339970029891E-2</v>
      </c>
      <c r="AI68" s="6">
        <f t="shared" si="42"/>
        <v>76.226611337073209</v>
      </c>
      <c r="AJ68" s="6">
        <v>4.4003177608828992E-3</v>
      </c>
      <c r="AK68" s="6">
        <f t="shared" si="43"/>
        <v>76.226613480422472</v>
      </c>
      <c r="AL68" s="6">
        <v>1.1977968970313668E-3</v>
      </c>
      <c r="AM68" s="6">
        <f t="shared" si="44"/>
        <v>76.226614063856957</v>
      </c>
      <c r="AN68" s="6">
        <v>3.2604867010377347E-4</v>
      </c>
      <c r="AO68" s="56">
        <f t="shared" si="45"/>
        <v>76</v>
      </c>
      <c r="AP68" s="6">
        <f t="shared" si="57"/>
        <v>-0.2266140638569567</v>
      </c>
      <c r="AQ68" s="45"/>
      <c r="AR68" s="56">
        <f t="shared" si="58"/>
        <v>76</v>
      </c>
    </row>
    <row r="69" spans="1:44" ht="15" customHeight="1" x14ac:dyDescent="0.25">
      <c r="A69" s="4" t="s">
        <v>40</v>
      </c>
      <c r="B69" s="4">
        <v>55229</v>
      </c>
      <c r="C69" s="11" t="s">
        <v>73</v>
      </c>
      <c r="D69" s="6">
        <f>(LARGE('Annual Heat Inputs'!D69:K69,1)+LARGE('Annual Heat Inputs'!D69:K69,2)+LARGE('Annual Heat Inputs'!D69:K69,3))/3</f>
        <v>510347.89999999997</v>
      </c>
      <c r="E69" s="48">
        <v>1024257772.5449996</v>
      </c>
      <c r="F69" s="6">
        <f t="shared" si="46"/>
        <v>4.9826119330481178E-4</v>
      </c>
      <c r="G69" s="54">
        <v>161456</v>
      </c>
      <c r="H69" s="6">
        <f t="shared" si="47"/>
        <v>80.447259226221689</v>
      </c>
      <c r="I69" s="6">
        <f>MIN(H69,'SO2 Annual Emissions'!L69,'SO2 Consent Decree Caps'!D69,'Retirement Adjustments'!D69:I69)</f>
        <v>1.42</v>
      </c>
      <c r="J69" s="8">
        <v>112305.29201408484</v>
      </c>
      <c r="K69" s="6">
        <f t="shared" si="48"/>
        <v>57.377368813383264</v>
      </c>
      <c r="L69" s="6">
        <v>26588.496477661189</v>
      </c>
      <c r="M69" s="6">
        <f t="shared" si="49"/>
        <v>70.62538479652352</v>
      </c>
      <c r="N69" s="6">
        <v>7237.5731689559761</v>
      </c>
      <c r="O69" s="6">
        <f t="shared" si="50"/>
        <v>74.231586640318412</v>
      </c>
      <c r="P69" s="6">
        <v>1970.1176190990373</v>
      </c>
      <c r="Q69" s="6">
        <f t="shared" si="51"/>
        <v>75.213219796161539</v>
      </c>
      <c r="R69" s="6">
        <v>536.27968139003497</v>
      </c>
      <c r="S69" s="6">
        <f t="shared" si="52"/>
        <v>75.480427150156061</v>
      </c>
      <c r="T69" s="6">
        <v>145.97904911040678</v>
      </c>
      <c r="U69" s="6">
        <f t="shared" si="53"/>
        <v>75.553162845363318</v>
      </c>
      <c r="V69" s="6">
        <v>39.736509732960258</v>
      </c>
      <c r="W69" s="6">
        <f t="shared" si="54"/>
        <v>75.572962006120633</v>
      </c>
      <c r="X69" s="6">
        <v>10.816553576558363</v>
      </c>
      <c r="Y69" s="6">
        <f t="shared" si="55"/>
        <v>75.578351475013136</v>
      </c>
      <c r="Z69" s="6">
        <v>2.9443409113737289</v>
      </c>
      <c r="AA69" s="6">
        <f t="shared" si="56"/>
        <v>75.57981852582914</v>
      </c>
      <c r="AB69" s="6">
        <v>0.80147001906880178</v>
      </c>
      <c r="AC69" s="6">
        <f t="shared" si="39"/>
        <v>75.580217867237238</v>
      </c>
      <c r="AD69" s="6">
        <v>0.21816569854854606</v>
      </c>
      <c r="AE69" s="6">
        <f t="shared" si="40"/>
        <v>75.580326570738535</v>
      </c>
      <c r="AF69" s="6">
        <v>5.9386216336861253E-2</v>
      </c>
      <c r="AG69" s="6">
        <f t="shared" si="41"/>
        <v>75.580356160585552</v>
      </c>
      <c r="AH69" s="6">
        <v>1.6165339970029891E-2</v>
      </c>
      <c r="AI69" s="6">
        <f t="shared" si="42"/>
        <v>75.580364215147142</v>
      </c>
      <c r="AJ69" s="6">
        <v>4.4003177608828992E-3</v>
      </c>
      <c r="AK69" s="6">
        <f t="shared" si="43"/>
        <v>75.580366407654722</v>
      </c>
      <c r="AL69" s="6">
        <v>1.1977968970313668E-3</v>
      </c>
      <c r="AM69" s="6">
        <f t="shared" si="44"/>
        <v>75.580367004470432</v>
      </c>
      <c r="AN69" s="6">
        <v>3.2604867010377347E-4</v>
      </c>
      <c r="AO69" s="56">
        <f t="shared" si="45"/>
        <v>76</v>
      </c>
      <c r="AP69" s="6">
        <f t="shared" si="57"/>
        <v>0.41963299552956812</v>
      </c>
      <c r="AQ69" s="45"/>
      <c r="AR69" s="56">
        <f t="shared" si="58"/>
        <v>76</v>
      </c>
    </row>
    <row r="70" spans="1:44" ht="15" customHeight="1" x14ac:dyDescent="0.25">
      <c r="A70" s="4" t="s">
        <v>40</v>
      </c>
      <c r="B70" s="4">
        <v>55229</v>
      </c>
      <c r="C70" s="11" t="s">
        <v>74</v>
      </c>
      <c r="D70" s="6">
        <f>(LARGE('Annual Heat Inputs'!D70:K70,1)+LARGE('Annual Heat Inputs'!D70:K70,2)+LARGE('Annual Heat Inputs'!D70:K70,3))/3</f>
        <v>411289.06666666665</v>
      </c>
      <c r="E70" s="48">
        <v>1024257772.5449996</v>
      </c>
      <c r="F70" s="6">
        <f t="shared" si="46"/>
        <v>4.0154839698675282E-4</v>
      </c>
      <c r="G70" s="54">
        <v>161456</v>
      </c>
      <c r="H70" s="6">
        <f t="shared" si="47"/>
        <v>64.832397983893159</v>
      </c>
      <c r="I70" s="6">
        <f>MIN(H70,'SO2 Annual Emissions'!L70,'SO2 Consent Decree Caps'!D70,'Retirement Adjustments'!D70:I70)</f>
        <v>1.4019999999999999</v>
      </c>
      <c r="J70" s="8">
        <v>112305.29201408484</v>
      </c>
      <c r="K70" s="6">
        <f t="shared" si="48"/>
        <v>46.498009981384946</v>
      </c>
      <c r="L70" s="6">
        <v>26588.496477661189</v>
      </c>
      <c r="M70" s="6">
        <f t="shared" si="49"/>
        <v>57.174578120277722</v>
      </c>
      <c r="N70" s="6">
        <v>7237.5731689559761</v>
      </c>
      <c r="O70" s="6">
        <f t="shared" si="50"/>
        <v>60.080814024346324</v>
      </c>
      <c r="P70" s="6">
        <v>1970.1176190990373</v>
      </c>
      <c r="Q70" s="6">
        <f t="shared" si="51"/>
        <v>60.871911596170904</v>
      </c>
      <c r="R70" s="6">
        <v>536.27968139003497</v>
      </c>
      <c r="S70" s="6">
        <f t="shared" si="52"/>
        <v>61.087253842569638</v>
      </c>
      <c r="T70" s="6">
        <v>145.97904911040678</v>
      </c>
      <c r="U70" s="6">
        <f t="shared" si="53"/>
        <v>61.145871495733573</v>
      </c>
      <c r="V70" s="6">
        <v>39.736509732960258</v>
      </c>
      <c r="W70" s="6">
        <f t="shared" si="54"/>
        <v>61.16182762751869</v>
      </c>
      <c r="X70" s="6">
        <v>10.816553576558363</v>
      </c>
      <c r="Y70" s="6">
        <f t="shared" si="55"/>
        <v>61.166170997268281</v>
      </c>
      <c r="Z70" s="6">
        <v>2.9443409113737289</v>
      </c>
      <c r="AA70" s="6">
        <f t="shared" si="56"/>
        <v>61.16735329264143</v>
      </c>
      <c r="AB70" s="6">
        <v>0.80147001906880178</v>
      </c>
      <c r="AC70" s="6">
        <f t="shared" si="39"/>
        <v>61.167675121642823</v>
      </c>
      <c r="AD70" s="6">
        <v>0.21816569854854606</v>
      </c>
      <c r="AE70" s="6">
        <f t="shared" si="40"/>
        <v>61.167762725729354</v>
      </c>
      <c r="AF70" s="6">
        <v>5.9386216336861253E-2</v>
      </c>
      <c r="AG70" s="6">
        <f t="shared" si="41"/>
        <v>61.167786572169327</v>
      </c>
      <c r="AH70" s="6">
        <v>1.6165339970029891E-2</v>
      </c>
      <c r="AI70" s="6">
        <f t="shared" si="42"/>
        <v>61.167793063335679</v>
      </c>
      <c r="AJ70" s="6">
        <v>4.4003177608828992E-3</v>
      </c>
      <c r="AK70" s="6">
        <f t="shared" si="43"/>
        <v>61.167794830276222</v>
      </c>
      <c r="AL70" s="6">
        <v>1.1977968970313668E-3</v>
      </c>
      <c r="AM70" s="6">
        <f t="shared" si="44"/>
        <v>61.167795311249648</v>
      </c>
      <c r="AN70" s="6">
        <v>3.2604867010377347E-4</v>
      </c>
      <c r="AO70" s="56">
        <f t="shared" si="45"/>
        <v>61</v>
      </c>
      <c r="AP70" s="6">
        <f t="shared" si="57"/>
        <v>-0.16779531124964819</v>
      </c>
      <c r="AQ70" s="45"/>
      <c r="AR70" s="56">
        <f t="shared" si="58"/>
        <v>61</v>
      </c>
    </row>
    <row r="71" spans="1:44" ht="15" customHeight="1" x14ac:dyDescent="0.25">
      <c r="A71" s="4" t="s">
        <v>40</v>
      </c>
      <c r="B71" s="4">
        <v>55229</v>
      </c>
      <c r="C71" s="11" t="s">
        <v>75</v>
      </c>
      <c r="D71" s="6">
        <f>(LARGE('Annual Heat Inputs'!D71:K71,1)+LARGE('Annual Heat Inputs'!D71:K71,2)+LARGE('Annual Heat Inputs'!D71:K71,3))/3</f>
        <v>410761.73333333334</v>
      </c>
      <c r="E71" s="48">
        <v>1024257772.5449996</v>
      </c>
      <c r="F71" s="6">
        <f t="shared" si="46"/>
        <v>4.0103355263070457E-4</v>
      </c>
      <c r="G71" s="54">
        <v>161456</v>
      </c>
      <c r="H71" s="6">
        <f t="shared" si="47"/>
        <v>64.749273273543039</v>
      </c>
      <c r="I71" s="6">
        <f>MIN(H71,'SO2 Annual Emissions'!L71,'SO2 Consent Decree Caps'!D71,'Retirement Adjustments'!D71:I71)</f>
        <v>3.0550000000000002</v>
      </c>
      <c r="J71" s="8">
        <v>112305.29201408484</v>
      </c>
      <c r="K71" s="6">
        <f t="shared" si="48"/>
        <v>48.093190235637138</v>
      </c>
      <c r="L71" s="6">
        <v>26588.496477661189</v>
      </c>
      <c r="M71" s="6">
        <f t="shared" si="49"/>
        <v>58.756069437182582</v>
      </c>
      <c r="N71" s="6">
        <v>7237.5731689559761</v>
      </c>
      <c r="O71" s="6">
        <f t="shared" si="50"/>
        <v>61.658579117553664</v>
      </c>
      <c r="P71" s="6">
        <v>1970.1176190990373</v>
      </c>
      <c r="Q71" s="6">
        <f t="shared" si="51"/>
        <v>62.448662385441295</v>
      </c>
      <c r="R71" s="6">
        <v>536.27968139003497</v>
      </c>
      <c r="S71" s="6">
        <f t="shared" si="52"/>
        <v>62.663728531272803</v>
      </c>
      <c r="T71" s="6">
        <v>145.97904911040678</v>
      </c>
      <c r="U71" s="6">
        <f t="shared" si="53"/>
        <v>62.722271027947201</v>
      </c>
      <c r="V71" s="6">
        <v>39.736509732960258</v>
      </c>
      <c r="W71" s="6">
        <f t="shared" si="54"/>
        <v>62.738206701614551</v>
      </c>
      <c r="X71" s="6">
        <v>10.816553576558363</v>
      </c>
      <c r="Y71" s="6">
        <f t="shared" si="55"/>
        <v>62.742544502522577</v>
      </c>
      <c r="Z71" s="6">
        <v>2.9443409113737289</v>
      </c>
      <c r="AA71" s="6">
        <f t="shared" si="56"/>
        <v>62.743725282018424</v>
      </c>
      <c r="AB71" s="6">
        <v>0.80147001906880178</v>
      </c>
      <c r="AC71" s="6">
        <f t="shared" si="39"/>
        <v>62.7440466983875</v>
      </c>
      <c r="AD71" s="6">
        <v>0.21816569854854606</v>
      </c>
      <c r="AE71" s="6">
        <f t="shared" si="40"/>
        <v>62.74413419015265</v>
      </c>
      <c r="AF71" s="6">
        <v>5.9386216336861253E-2</v>
      </c>
      <c r="AG71" s="6">
        <f t="shared" si="41"/>
        <v>62.744158006017962</v>
      </c>
      <c r="AH71" s="6">
        <v>1.6165339970029891E-2</v>
      </c>
      <c r="AI71" s="6">
        <f t="shared" si="42"/>
        <v>62.744164488861678</v>
      </c>
      <c r="AJ71" s="6">
        <v>4.4003177608828992E-3</v>
      </c>
      <c r="AK71" s="6">
        <f t="shared" si="43"/>
        <v>62.74416625353674</v>
      </c>
      <c r="AL71" s="6">
        <v>1.1977968970313668E-3</v>
      </c>
      <c r="AM71" s="6">
        <f t="shared" si="44"/>
        <v>62.744166733893486</v>
      </c>
      <c r="AN71" s="6">
        <v>3.2604867010377347E-4</v>
      </c>
      <c r="AO71" s="56">
        <f t="shared" si="45"/>
        <v>63</v>
      </c>
      <c r="AP71" s="6">
        <f t="shared" si="57"/>
        <v>0.25583326610651369</v>
      </c>
      <c r="AQ71" s="45"/>
      <c r="AR71" s="56">
        <f t="shared" si="58"/>
        <v>63</v>
      </c>
    </row>
    <row r="72" spans="1:44" ht="15" customHeight="1" x14ac:dyDescent="0.25">
      <c r="A72" s="4" t="s">
        <v>41</v>
      </c>
      <c r="B72" s="4">
        <v>1007</v>
      </c>
      <c r="C72" s="11" t="s">
        <v>76</v>
      </c>
      <c r="D72" s="6">
        <f>(LARGE('Annual Heat Inputs'!D72:K72,1)+LARGE('Annual Heat Inputs'!D72:K72,2)+LARGE('Annual Heat Inputs'!D72:K72,3))/3</f>
        <v>4174598.4380000005</v>
      </c>
      <c r="E72" s="48">
        <v>1024257772.5449996</v>
      </c>
      <c r="F72" s="6">
        <f t="shared" si="46"/>
        <v>4.075730299441388E-3</v>
      </c>
      <c r="G72" s="54">
        <v>161456</v>
      </c>
      <c r="H72" s="6">
        <f t="shared" si="47"/>
        <v>658.05111122660878</v>
      </c>
      <c r="I72" s="6">
        <f>MIN(H72,'SO2 Annual Emissions'!L72,'SO2 Consent Decree Caps'!D72,'Retirement Adjustments'!D72:I72)</f>
        <v>1.333</v>
      </c>
      <c r="J72" s="8">
        <v>112305.29201408484</v>
      </c>
      <c r="K72" s="6">
        <f t="shared" si="48"/>
        <v>459.05908144941856</v>
      </c>
      <c r="L72" s="6">
        <v>26588.496477661189</v>
      </c>
      <c r="M72" s="6">
        <f t="shared" si="49"/>
        <v>567.42662216001293</v>
      </c>
      <c r="N72" s="6">
        <v>7237.5731689559761</v>
      </c>
      <c r="O72" s="6">
        <f t="shared" si="50"/>
        <v>596.92501841915077</v>
      </c>
      <c r="P72" s="6">
        <v>1970.1176190990373</v>
      </c>
      <c r="Q72" s="6">
        <f t="shared" si="51"/>
        <v>604.95468649277609</v>
      </c>
      <c r="R72" s="6">
        <v>536.27968139003497</v>
      </c>
      <c r="S72" s="6">
        <f t="shared" si="52"/>
        <v>607.1404178391922</v>
      </c>
      <c r="T72" s="6">
        <v>145.97904911040678</v>
      </c>
      <c r="U72" s="6">
        <f t="shared" si="53"/>
        <v>607.73538907273507</v>
      </c>
      <c r="V72" s="6">
        <v>39.736509732960258</v>
      </c>
      <c r="W72" s="6">
        <f t="shared" si="54"/>
        <v>607.89734436944775</v>
      </c>
      <c r="X72" s="6">
        <v>10.816553576558363</v>
      </c>
      <c r="Y72" s="6">
        <f t="shared" si="55"/>
        <v>607.94142972459531</v>
      </c>
      <c r="Z72" s="6">
        <v>2.9443409113737289</v>
      </c>
      <c r="AA72" s="6">
        <f t="shared" si="56"/>
        <v>607.95343006405972</v>
      </c>
      <c r="AB72" s="6">
        <v>0.80147001906880178</v>
      </c>
      <c r="AC72" s="6">
        <f t="shared" si="39"/>
        <v>607.95669663970057</v>
      </c>
      <c r="AD72" s="6">
        <v>0.21816569854854606</v>
      </c>
      <c r="AE72" s="6">
        <f t="shared" si="40"/>
        <v>607.95758582424844</v>
      </c>
      <c r="AF72" s="6">
        <v>5.9386216336861253E-2</v>
      </c>
      <c r="AG72" s="6">
        <f t="shared" si="41"/>
        <v>607.95782786644975</v>
      </c>
      <c r="AH72" s="6">
        <v>1.6165339970029891E-2</v>
      </c>
      <c r="AI72" s="6">
        <f t="shared" si="42"/>
        <v>607.95789375201571</v>
      </c>
      <c r="AJ72" s="6">
        <v>4.4003177608828992E-3</v>
      </c>
      <c r="AK72" s="6">
        <f t="shared" si="43"/>
        <v>607.95791168652408</v>
      </c>
      <c r="AL72" s="6">
        <v>1.1977968970313668E-3</v>
      </c>
      <c r="AM72" s="6">
        <f t="shared" si="44"/>
        <v>607.95791656842118</v>
      </c>
      <c r="AN72" s="6">
        <v>3.2604867010377347E-4</v>
      </c>
      <c r="AO72" s="56">
        <f t="shared" si="45"/>
        <v>608</v>
      </c>
      <c r="AP72" s="6">
        <f t="shared" si="57"/>
        <v>4.2083431578816999E-2</v>
      </c>
      <c r="AQ72" s="45"/>
      <c r="AR72" s="56">
        <f t="shared" si="58"/>
        <v>608</v>
      </c>
    </row>
    <row r="73" spans="1:44" ht="15" customHeight="1" x14ac:dyDescent="0.25">
      <c r="A73" s="4" t="s">
        <v>41</v>
      </c>
      <c r="B73" s="4">
        <v>1007</v>
      </c>
      <c r="C73" s="11" t="s">
        <v>77</v>
      </c>
      <c r="D73" s="6">
        <f>(LARGE('Annual Heat Inputs'!D73:K73,1)+LARGE('Annual Heat Inputs'!D73:K73,2)+LARGE('Annual Heat Inputs'!D73:K73,3))/3</f>
        <v>4508866.8150000004</v>
      </c>
      <c r="E73" s="48">
        <v>1024257772.5449996</v>
      </c>
      <c r="F73" s="6">
        <f t="shared" si="46"/>
        <v>4.4020821084878887E-3</v>
      </c>
      <c r="G73" s="54">
        <v>161456</v>
      </c>
      <c r="H73" s="6">
        <f t="shared" si="47"/>
        <v>710.74256890802053</v>
      </c>
      <c r="I73" s="6">
        <f>MIN(H73,'SO2 Annual Emissions'!L73,'SO2 Consent Decree Caps'!D73,'Retirement Adjustments'!D73:I73)</f>
        <v>1.4950000000000001</v>
      </c>
      <c r="J73" s="8">
        <v>112305.29201408484</v>
      </c>
      <c r="K73" s="6">
        <f t="shared" si="48"/>
        <v>495.87211666371064</v>
      </c>
      <c r="L73" s="6">
        <v>26588.496477661189</v>
      </c>
      <c r="M73" s="6">
        <f t="shared" si="49"/>
        <v>612.91686129961624</v>
      </c>
      <c r="N73" s="6">
        <v>7237.5731689559761</v>
      </c>
      <c r="O73" s="6">
        <f t="shared" si="50"/>
        <v>644.77725265554932</v>
      </c>
      <c r="P73" s="6">
        <v>1970.1176190990373</v>
      </c>
      <c r="Q73" s="6">
        <f t="shared" si="51"/>
        <v>653.44987217820199</v>
      </c>
      <c r="R73" s="6">
        <v>536.27968139003497</v>
      </c>
      <c r="S73" s="6">
        <f t="shared" si="52"/>
        <v>655.81061936879462</v>
      </c>
      <c r="T73" s="6">
        <v>145.97904911040678</v>
      </c>
      <c r="U73" s="6">
        <f t="shared" si="53"/>
        <v>656.45323112909762</v>
      </c>
      <c r="V73" s="6">
        <v>39.736509732960258</v>
      </c>
      <c r="W73" s="6">
        <f t="shared" si="54"/>
        <v>656.62815450764685</v>
      </c>
      <c r="X73" s="6">
        <v>10.816553576558363</v>
      </c>
      <c r="Y73" s="6">
        <f t="shared" si="55"/>
        <v>656.67576986462177</v>
      </c>
      <c r="Z73" s="6">
        <v>2.9443409113737289</v>
      </c>
      <c r="AA73" s="6">
        <f t="shared" si="56"/>
        <v>656.68873109506899</v>
      </c>
      <c r="AB73" s="6">
        <v>0.80147001906880178</v>
      </c>
      <c r="AC73" s="6">
        <f t="shared" si="39"/>
        <v>656.69225923190038</v>
      </c>
      <c r="AD73" s="6">
        <v>0.21816569854854606</v>
      </c>
      <c r="AE73" s="6">
        <f t="shared" si="40"/>
        <v>656.6932196152186</v>
      </c>
      <c r="AF73" s="6">
        <v>5.9386216336861253E-2</v>
      </c>
      <c r="AG73" s="6">
        <f t="shared" si="41"/>
        <v>656.69348103821903</v>
      </c>
      <c r="AH73" s="6">
        <v>1.6165339970029891E-2</v>
      </c>
      <c r="AI73" s="6">
        <f t="shared" si="42"/>
        <v>656.6935521993729</v>
      </c>
      <c r="AJ73" s="6">
        <v>4.4003177608828992E-3</v>
      </c>
      <c r="AK73" s="6">
        <f t="shared" si="43"/>
        <v>656.69357156993294</v>
      </c>
      <c r="AL73" s="6">
        <v>1.1977968970313668E-3</v>
      </c>
      <c r="AM73" s="6">
        <f t="shared" si="44"/>
        <v>656.69357684273325</v>
      </c>
      <c r="AN73" s="6">
        <v>3.2604867010377347E-4</v>
      </c>
      <c r="AO73" s="56">
        <f t="shared" si="45"/>
        <v>657</v>
      </c>
      <c r="AP73" s="6">
        <f t="shared" si="57"/>
        <v>0.30642315726674951</v>
      </c>
      <c r="AQ73" s="45"/>
      <c r="AR73" s="56">
        <f t="shared" si="58"/>
        <v>657</v>
      </c>
    </row>
    <row r="74" spans="1:44" ht="15" customHeight="1" x14ac:dyDescent="0.25">
      <c r="A74" s="4" t="s">
        <v>41</v>
      </c>
      <c r="B74" s="4">
        <v>1007</v>
      </c>
      <c r="C74" s="11" t="s">
        <v>78</v>
      </c>
      <c r="D74" s="6">
        <f>(LARGE('Annual Heat Inputs'!D74:K74,1)+LARGE('Annual Heat Inputs'!D74:K74,2)+LARGE('Annual Heat Inputs'!D74:K74,3))/3</f>
        <v>4125942.4389999998</v>
      </c>
      <c r="E74" s="48">
        <v>1024257772.5449996</v>
      </c>
      <c r="F74" s="6">
        <f t="shared" si="46"/>
        <v>4.0282266335633114E-3</v>
      </c>
      <c r="G74" s="54">
        <v>161456</v>
      </c>
      <c r="H74" s="6">
        <f t="shared" si="47"/>
        <v>650.38135934859804</v>
      </c>
      <c r="I74" s="6">
        <f>MIN(H74,'SO2 Annual Emissions'!L74,'SO2 Consent Decree Caps'!D74,'Retirement Adjustments'!D74:I74)</f>
        <v>1.335</v>
      </c>
      <c r="J74" s="8">
        <v>112305.29201408484</v>
      </c>
      <c r="K74" s="6">
        <f t="shared" si="48"/>
        <v>453.72616838124162</v>
      </c>
      <c r="L74" s="6">
        <v>26588.496477661189</v>
      </c>
      <c r="M74" s="6">
        <f t="shared" si="49"/>
        <v>560.83065803896068</v>
      </c>
      <c r="N74" s="6">
        <v>7237.5731689559761</v>
      </c>
      <c r="O74" s="6">
        <f t="shared" si="50"/>
        <v>589.98524304051239</v>
      </c>
      <c r="P74" s="6">
        <v>1970.1176190990373</v>
      </c>
      <c r="Q74" s="6">
        <f t="shared" si="51"/>
        <v>597.92132330501943</v>
      </c>
      <c r="R74" s="6">
        <v>536.27968139003497</v>
      </c>
      <c r="S74" s="6">
        <f t="shared" si="52"/>
        <v>600.08157940063359</v>
      </c>
      <c r="T74" s="6">
        <v>145.97904911040678</v>
      </c>
      <c r="U74" s="6">
        <f t="shared" si="53"/>
        <v>600.66961609420241</v>
      </c>
      <c r="V74" s="6">
        <v>39.736509732960258</v>
      </c>
      <c r="W74" s="6">
        <f t="shared" si="54"/>
        <v>600.82968376103361</v>
      </c>
      <c r="X74" s="6">
        <v>10.816553576558363</v>
      </c>
      <c r="Y74" s="6">
        <f t="shared" si="55"/>
        <v>600.87325529023406</v>
      </c>
      <c r="Z74" s="6">
        <v>2.9443409113737289</v>
      </c>
      <c r="AA74" s="6">
        <f t="shared" si="56"/>
        <v>600.88511576271151</v>
      </c>
      <c r="AB74" s="6">
        <v>0.80147001906880178</v>
      </c>
      <c r="AC74" s="6">
        <f t="shared" si="39"/>
        <v>600.88834426558833</v>
      </c>
      <c r="AD74" s="6">
        <v>0.21816569854854606</v>
      </c>
      <c r="AE74" s="6">
        <f t="shared" si="40"/>
        <v>600.88922308646579</v>
      </c>
      <c r="AF74" s="6">
        <v>5.9386216336861253E-2</v>
      </c>
      <c r="AG74" s="6">
        <f t="shared" si="41"/>
        <v>600.88946230760405</v>
      </c>
      <c r="AH74" s="6">
        <v>1.6165339970029891E-2</v>
      </c>
      <c r="AI74" s="6">
        <f t="shared" si="42"/>
        <v>600.88952742525703</v>
      </c>
      <c r="AJ74" s="6">
        <v>4.4003177608828992E-3</v>
      </c>
      <c r="AK74" s="6">
        <f t="shared" si="43"/>
        <v>600.88954515073419</v>
      </c>
      <c r="AL74" s="6">
        <v>1.1977968970313668E-3</v>
      </c>
      <c r="AM74" s="6">
        <f t="shared" si="44"/>
        <v>600.8895499757316</v>
      </c>
      <c r="AN74" s="6">
        <v>3.2604867010377347E-4</v>
      </c>
      <c r="AO74" s="56">
        <f t="shared" si="45"/>
        <v>601</v>
      </c>
      <c r="AP74" s="6">
        <f t="shared" si="57"/>
        <v>0.11045002426840256</v>
      </c>
      <c r="AQ74" s="45"/>
      <c r="AR74" s="56">
        <f t="shared" si="58"/>
        <v>601</v>
      </c>
    </row>
    <row r="75" spans="1:44" ht="15" customHeight="1" x14ac:dyDescent="0.25">
      <c r="A75" s="4" t="s">
        <v>42</v>
      </c>
      <c r="B75" s="4">
        <v>1008</v>
      </c>
      <c r="C75" s="4">
        <v>2</v>
      </c>
      <c r="D75" s="6">
        <f>(LARGE('Annual Heat Inputs'!D75:K75,1)+LARGE('Annual Heat Inputs'!D75:K75,2)+LARGE('Annual Heat Inputs'!D75:K75,3))/3</f>
        <v>1119045.0296666666</v>
      </c>
      <c r="E75" s="48">
        <v>1024257772.5449996</v>
      </c>
      <c r="F75" s="6">
        <f t="shared" si="46"/>
        <v>1.0925423849956703E-3</v>
      </c>
      <c r="G75" s="54">
        <v>161456</v>
      </c>
      <c r="H75" s="6">
        <f t="shared" si="47"/>
        <v>176.39752331186094</v>
      </c>
      <c r="I75" s="52">
        <f>MIN(H75,'SO2 Annual Emissions'!L75,'SO2 Consent Decree Caps'!D75,'Retirement Adjustments'!D75:I75)</f>
        <v>0</v>
      </c>
      <c r="J75" s="8">
        <v>112305.29201408484</v>
      </c>
      <c r="K75" s="52">
        <f>I75</f>
        <v>0</v>
      </c>
      <c r="L75" s="6">
        <v>26588.496477661189</v>
      </c>
      <c r="M75" s="52">
        <f>K75</f>
        <v>0</v>
      </c>
      <c r="N75" s="6">
        <v>7237.5731689559761</v>
      </c>
      <c r="O75" s="52">
        <f>M75</f>
        <v>0</v>
      </c>
      <c r="P75" s="6">
        <v>1970.1176190990373</v>
      </c>
      <c r="Q75" s="52">
        <f>O75</f>
        <v>0</v>
      </c>
      <c r="R75" s="6">
        <v>536.27968139003497</v>
      </c>
      <c r="S75" s="52">
        <f>Q75</f>
        <v>0</v>
      </c>
      <c r="T75" s="6">
        <v>145.97904911040678</v>
      </c>
      <c r="U75" s="52">
        <f>S75</f>
        <v>0</v>
      </c>
      <c r="V75" s="6">
        <v>39.736509732960258</v>
      </c>
      <c r="W75" s="52">
        <f>U75</f>
        <v>0</v>
      </c>
      <c r="X75" s="6">
        <v>10.816553576558363</v>
      </c>
      <c r="Y75" s="52">
        <f>W75</f>
        <v>0</v>
      </c>
      <c r="Z75" s="6">
        <v>2.9443409113737289</v>
      </c>
      <c r="AA75" s="52">
        <f>Y75</f>
        <v>0</v>
      </c>
      <c r="AB75" s="6">
        <v>0.80147001906880178</v>
      </c>
      <c r="AC75" s="52">
        <f>AA75</f>
        <v>0</v>
      </c>
      <c r="AD75" s="6">
        <v>0.21816569854854606</v>
      </c>
      <c r="AE75" s="52">
        <f>AC75</f>
        <v>0</v>
      </c>
      <c r="AF75" s="6">
        <v>5.9386216336861253E-2</v>
      </c>
      <c r="AG75" s="52">
        <f>AE75</f>
        <v>0</v>
      </c>
      <c r="AH75" s="6">
        <v>1.6165339970029891E-2</v>
      </c>
      <c r="AI75" s="52">
        <f>AG75</f>
        <v>0</v>
      </c>
      <c r="AJ75" s="6">
        <v>4.4003177608828992E-3</v>
      </c>
      <c r="AK75" s="52">
        <f>AI75</f>
        <v>0</v>
      </c>
      <c r="AL75" s="6">
        <v>1.1977968970313668E-3</v>
      </c>
      <c r="AM75" s="52">
        <f>AK75</f>
        <v>0</v>
      </c>
      <c r="AN75" s="6">
        <v>3.2604867010377347E-4</v>
      </c>
      <c r="AO75" s="57">
        <f t="shared" si="45"/>
        <v>0</v>
      </c>
      <c r="AP75" s="6">
        <f t="shared" si="57"/>
        <v>0</v>
      </c>
      <c r="AQ75" s="45"/>
      <c r="AR75" s="56">
        <f t="shared" si="58"/>
        <v>0</v>
      </c>
    </row>
    <row r="76" spans="1:44" ht="15" customHeight="1" x14ac:dyDescent="0.25">
      <c r="A76" s="4" t="s">
        <v>42</v>
      </c>
      <c r="B76" s="4">
        <v>1008</v>
      </c>
      <c r="C76" s="4">
        <v>4</v>
      </c>
      <c r="D76" s="6">
        <f>(LARGE('Annual Heat Inputs'!D76:K76,1)+LARGE('Annual Heat Inputs'!D76:K76,2)+LARGE('Annual Heat Inputs'!D76:K76,3))/3</f>
        <v>891276.45366666664</v>
      </c>
      <c r="E76" s="48">
        <v>1024257772.5449996</v>
      </c>
      <c r="F76" s="6">
        <f t="shared" si="46"/>
        <v>8.7016811349362687E-4</v>
      </c>
      <c r="G76" s="54">
        <v>161456</v>
      </c>
      <c r="H76" s="6">
        <f t="shared" si="47"/>
        <v>140.49386293222702</v>
      </c>
      <c r="I76" s="52">
        <f>MIN(H76,'SO2 Annual Emissions'!L76,'SO2 Consent Decree Caps'!D76,'Retirement Adjustments'!D76:I76)</f>
        <v>0</v>
      </c>
      <c r="J76" s="8">
        <v>112305.29201408484</v>
      </c>
      <c r="K76" s="52">
        <f t="shared" ref="K76:K78" si="59">I76</f>
        <v>0</v>
      </c>
      <c r="L76" s="6">
        <v>26588.496477661189</v>
      </c>
      <c r="M76" s="52">
        <f t="shared" ref="M76:M78" si="60">K76</f>
        <v>0</v>
      </c>
      <c r="N76" s="6">
        <v>7237.5731689559761</v>
      </c>
      <c r="O76" s="52">
        <f t="shared" ref="O76:O78" si="61">M76</f>
        <v>0</v>
      </c>
      <c r="P76" s="6">
        <v>1970.1176190990373</v>
      </c>
      <c r="Q76" s="52">
        <f t="shared" ref="Q76:Q78" si="62">O76</f>
        <v>0</v>
      </c>
      <c r="R76" s="6">
        <v>536.27968139003497</v>
      </c>
      <c r="S76" s="52">
        <f t="shared" ref="S76:S78" si="63">Q76</f>
        <v>0</v>
      </c>
      <c r="T76" s="6">
        <v>145.97904911040678</v>
      </c>
      <c r="U76" s="52">
        <f t="shared" ref="U76:U78" si="64">S76</f>
        <v>0</v>
      </c>
      <c r="V76" s="6">
        <v>39.736509732960258</v>
      </c>
      <c r="W76" s="52">
        <f t="shared" ref="W76:W78" si="65">U76</f>
        <v>0</v>
      </c>
      <c r="X76" s="6">
        <v>10.816553576558363</v>
      </c>
      <c r="Y76" s="52">
        <f t="shared" ref="Y76:Y78" si="66">W76</f>
        <v>0</v>
      </c>
      <c r="Z76" s="6">
        <v>2.9443409113737289</v>
      </c>
      <c r="AA76" s="52">
        <f t="shared" ref="AA76:AA78" si="67">Y76</f>
        <v>0</v>
      </c>
      <c r="AB76" s="6">
        <v>0.80147001906880178</v>
      </c>
      <c r="AC76" s="52">
        <f>AA76</f>
        <v>0</v>
      </c>
      <c r="AD76" s="6">
        <v>0.21816569854854606</v>
      </c>
      <c r="AE76" s="52">
        <f t="shared" ref="AE76:AE78" si="68">AC76</f>
        <v>0</v>
      </c>
      <c r="AF76" s="6">
        <v>5.9386216336861253E-2</v>
      </c>
      <c r="AG76" s="52">
        <f t="shared" ref="AG76:AG78" si="69">AE76</f>
        <v>0</v>
      </c>
      <c r="AH76" s="6">
        <v>1.6165339970029891E-2</v>
      </c>
      <c r="AI76" s="52">
        <f>AG76</f>
        <v>0</v>
      </c>
      <c r="AJ76" s="6">
        <v>4.4003177608828992E-3</v>
      </c>
      <c r="AK76" s="52">
        <f t="shared" ref="AK76:AK78" si="70">AI76</f>
        <v>0</v>
      </c>
      <c r="AL76" s="6">
        <v>1.1977968970313668E-3</v>
      </c>
      <c r="AM76" s="52">
        <f>AK76</f>
        <v>0</v>
      </c>
      <c r="AN76" s="6">
        <v>3.2604867010377347E-4</v>
      </c>
      <c r="AO76" s="57">
        <f t="shared" si="45"/>
        <v>0</v>
      </c>
      <c r="AP76" s="6">
        <f t="shared" si="57"/>
        <v>0</v>
      </c>
      <c r="AQ76" s="45"/>
      <c r="AR76" s="56">
        <f t="shared" si="58"/>
        <v>0</v>
      </c>
    </row>
    <row r="77" spans="1:44" ht="15" customHeight="1" x14ac:dyDescent="0.25">
      <c r="A77" s="4" t="s">
        <v>43</v>
      </c>
      <c r="B77" s="4">
        <v>6085</v>
      </c>
      <c r="C77" s="4">
        <v>14</v>
      </c>
      <c r="D77" s="6">
        <f>(LARGE('Annual Heat Inputs'!D77:K77,1)+LARGE('Annual Heat Inputs'!D77:K77,2)+LARGE('Annual Heat Inputs'!D77:K77,3))/3</f>
        <v>13772016.674333334</v>
      </c>
      <c r="E77" s="48">
        <v>1024257772.5449996</v>
      </c>
      <c r="F77" s="6">
        <f t="shared" si="46"/>
        <v>1.3445850296174615E-2</v>
      </c>
      <c r="G77" s="54">
        <v>161456</v>
      </c>
      <c r="H77" s="6">
        <f t="shared" si="47"/>
        <v>2170.9132054191687</v>
      </c>
      <c r="I77" s="52">
        <f>MIN(H77,'SO2 Annual Emissions'!L77,'SO2 Consent Decree Caps'!D77,'Retirement Adjustments'!D77:I77)</f>
        <v>0</v>
      </c>
      <c r="J77" s="8">
        <v>112305.29201408484</v>
      </c>
      <c r="K77" s="52">
        <f t="shared" si="59"/>
        <v>0</v>
      </c>
      <c r="L77" s="6">
        <v>26588.496477661189</v>
      </c>
      <c r="M77" s="52">
        <f t="shared" si="60"/>
        <v>0</v>
      </c>
      <c r="N77" s="6">
        <v>7237.5731689559761</v>
      </c>
      <c r="O77" s="52">
        <f t="shared" si="61"/>
        <v>0</v>
      </c>
      <c r="P77" s="6">
        <v>1970.1176190990373</v>
      </c>
      <c r="Q77" s="52">
        <f t="shared" si="62"/>
        <v>0</v>
      </c>
      <c r="R77" s="6">
        <v>536.27968139003497</v>
      </c>
      <c r="S77" s="52">
        <f t="shared" si="63"/>
        <v>0</v>
      </c>
      <c r="T77" s="6">
        <v>145.97904911040678</v>
      </c>
      <c r="U77" s="52">
        <f t="shared" si="64"/>
        <v>0</v>
      </c>
      <c r="V77" s="6">
        <v>39.736509732960258</v>
      </c>
      <c r="W77" s="52">
        <f t="shared" si="65"/>
        <v>0</v>
      </c>
      <c r="X77" s="6">
        <v>10.816553576558363</v>
      </c>
      <c r="Y77" s="52">
        <f t="shared" si="66"/>
        <v>0</v>
      </c>
      <c r="Z77" s="6">
        <v>2.9443409113737289</v>
      </c>
      <c r="AA77" s="52">
        <f t="shared" si="67"/>
        <v>0</v>
      </c>
      <c r="AB77" s="6">
        <v>0.80147001906880178</v>
      </c>
      <c r="AC77" s="52">
        <f>AA77</f>
        <v>0</v>
      </c>
      <c r="AD77" s="6">
        <v>0.21816569854854606</v>
      </c>
      <c r="AE77" s="52">
        <f t="shared" si="68"/>
        <v>0</v>
      </c>
      <c r="AF77" s="6">
        <v>5.9386216336861253E-2</v>
      </c>
      <c r="AG77" s="52">
        <f t="shared" si="69"/>
        <v>0</v>
      </c>
      <c r="AH77" s="6">
        <v>1.6165339970029891E-2</v>
      </c>
      <c r="AI77" s="52">
        <f>AG77</f>
        <v>0</v>
      </c>
      <c r="AJ77" s="6">
        <v>4.4003177608828992E-3</v>
      </c>
      <c r="AK77" s="52">
        <f t="shared" si="70"/>
        <v>0</v>
      </c>
      <c r="AL77" s="6">
        <v>1.1977968970313668E-3</v>
      </c>
      <c r="AM77" s="52">
        <f>AK77</f>
        <v>0</v>
      </c>
      <c r="AN77" s="6">
        <v>3.2604867010377347E-4</v>
      </c>
      <c r="AO77" s="57">
        <f t="shared" si="45"/>
        <v>0</v>
      </c>
      <c r="AP77" s="6">
        <f t="shared" si="57"/>
        <v>0</v>
      </c>
      <c r="AQ77" s="45"/>
      <c r="AR77" s="56">
        <f t="shared" si="58"/>
        <v>0</v>
      </c>
    </row>
    <row r="78" spans="1:44" ht="15" customHeight="1" x14ac:dyDescent="0.25">
      <c r="A78" s="4" t="s">
        <v>43</v>
      </c>
      <c r="B78" s="4">
        <v>6085</v>
      </c>
      <c r="C78" s="4">
        <v>15</v>
      </c>
      <c r="D78" s="6">
        <f>(LARGE('Annual Heat Inputs'!D78:K78,1)+LARGE('Annual Heat Inputs'!D78:K78,2)+LARGE('Annual Heat Inputs'!D78:K78,3))/3</f>
        <v>20993972.782333333</v>
      </c>
      <c r="E78" s="48">
        <v>1024257772.5449996</v>
      </c>
      <c r="F78" s="6">
        <f t="shared" si="46"/>
        <v>2.0496766873605528E-2</v>
      </c>
      <c r="G78" s="54">
        <v>161456</v>
      </c>
      <c r="H78" s="6">
        <f t="shared" si="47"/>
        <v>3309.3259923448541</v>
      </c>
      <c r="I78" s="52">
        <f>MIN(H78,'SO2 Annual Emissions'!L78,'SO2 Consent Decree Caps'!D78,'Retirement Adjustments'!D78:I78)</f>
        <v>0</v>
      </c>
      <c r="J78" s="8">
        <v>112305.29201408484</v>
      </c>
      <c r="K78" s="52">
        <f t="shared" si="59"/>
        <v>0</v>
      </c>
      <c r="L78" s="6">
        <v>26588.496477661189</v>
      </c>
      <c r="M78" s="52">
        <f t="shared" si="60"/>
        <v>0</v>
      </c>
      <c r="N78" s="6">
        <v>7237.5731689559761</v>
      </c>
      <c r="O78" s="52">
        <f t="shared" si="61"/>
        <v>0</v>
      </c>
      <c r="P78" s="6">
        <v>1970.1176190990373</v>
      </c>
      <c r="Q78" s="52">
        <f t="shared" si="62"/>
        <v>0</v>
      </c>
      <c r="R78" s="6">
        <v>536.27968139003497</v>
      </c>
      <c r="S78" s="52">
        <f t="shared" si="63"/>
        <v>0</v>
      </c>
      <c r="T78" s="6">
        <v>145.97904911040678</v>
      </c>
      <c r="U78" s="52">
        <f t="shared" si="64"/>
        <v>0</v>
      </c>
      <c r="V78" s="6">
        <v>39.736509732960258</v>
      </c>
      <c r="W78" s="52">
        <f t="shared" si="65"/>
        <v>0</v>
      </c>
      <c r="X78" s="6">
        <v>10.816553576558363</v>
      </c>
      <c r="Y78" s="52">
        <f t="shared" si="66"/>
        <v>0</v>
      </c>
      <c r="Z78" s="6">
        <v>2.9443409113737289</v>
      </c>
      <c r="AA78" s="52">
        <f t="shared" si="67"/>
        <v>0</v>
      </c>
      <c r="AB78" s="6">
        <v>0.80147001906880178</v>
      </c>
      <c r="AC78" s="52">
        <f>AA78</f>
        <v>0</v>
      </c>
      <c r="AD78" s="6">
        <v>0.21816569854854606</v>
      </c>
      <c r="AE78" s="52">
        <f t="shared" si="68"/>
        <v>0</v>
      </c>
      <c r="AF78" s="6">
        <v>5.9386216336861253E-2</v>
      </c>
      <c r="AG78" s="52">
        <f t="shared" si="69"/>
        <v>0</v>
      </c>
      <c r="AH78" s="6">
        <v>1.6165339970029891E-2</v>
      </c>
      <c r="AI78" s="52">
        <f>AG78</f>
        <v>0</v>
      </c>
      <c r="AJ78" s="6">
        <v>4.4003177608828992E-3</v>
      </c>
      <c r="AK78" s="52">
        <f t="shared" si="70"/>
        <v>0</v>
      </c>
      <c r="AL78" s="6">
        <v>1.1977968970313668E-3</v>
      </c>
      <c r="AM78" s="52">
        <f>AK78</f>
        <v>0</v>
      </c>
      <c r="AN78" s="6">
        <v>3.2604867010377347E-4</v>
      </c>
      <c r="AO78" s="57">
        <f t="shared" si="45"/>
        <v>0</v>
      </c>
      <c r="AP78" s="6">
        <f t="shared" si="57"/>
        <v>0</v>
      </c>
      <c r="AQ78" s="45"/>
      <c r="AR78" s="56">
        <f t="shared" si="58"/>
        <v>0</v>
      </c>
    </row>
    <row r="79" spans="1:44" ht="15" customHeight="1" x14ac:dyDescent="0.25">
      <c r="A79" s="4" t="s">
        <v>43</v>
      </c>
      <c r="B79" s="4">
        <v>6085</v>
      </c>
      <c r="C79" s="11" t="s">
        <v>79</v>
      </c>
      <c r="D79" s="6">
        <f>(LARGE('Annual Heat Inputs'!D79:K79,1)+LARGE('Annual Heat Inputs'!D79:K79,2)+LARGE('Annual Heat Inputs'!D79:K79,3))/3</f>
        <v>246235.90066666668</v>
      </c>
      <c r="E79" s="48">
        <v>1024257772.5449996</v>
      </c>
      <c r="F79" s="6">
        <f t="shared" si="46"/>
        <v>2.4040422954744881E-4</v>
      </c>
      <c r="G79" s="54">
        <v>161456</v>
      </c>
      <c r="H79" s="6">
        <f t="shared" si="47"/>
        <v>38.814705285812892</v>
      </c>
      <c r="I79" s="6">
        <f>MIN(H79,'SO2 Annual Emissions'!L79,'SO2 Consent Decree Caps'!D79,'Retirement Adjustments'!D79:I79)</f>
        <v>0.13300000000000001</v>
      </c>
      <c r="J79" s="8">
        <v>112305.29201408484</v>
      </c>
      <c r="K79" s="6">
        <f t="shared" si="48"/>
        <v>27.131667200747323</v>
      </c>
      <c r="L79" s="6">
        <v>26588.496477661189</v>
      </c>
      <c r="M79" s="6">
        <f t="shared" si="49"/>
        <v>33.523654211284516</v>
      </c>
      <c r="N79" s="6">
        <v>7237.5731689559761</v>
      </c>
      <c r="O79" s="6">
        <f t="shared" si="50"/>
        <v>35.263597412760667</v>
      </c>
      <c r="P79" s="6">
        <v>1970.1176190990373</v>
      </c>
      <c r="Q79" s="6">
        <f t="shared" si="51"/>
        <v>35.737222021098027</v>
      </c>
      <c r="R79" s="6">
        <v>536.27968139003497</v>
      </c>
      <c r="S79" s="6">
        <f t="shared" si="52"/>
        <v>35.866145924724549</v>
      </c>
      <c r="T79" s="6">
        <v>145.97904911040678</v>
      </c>
      <c r="U79" s="6">
        <f t="shared" si="53"/>
        <v>35.901239905556004</v>
      </c>
      <c r="V79" s="6">
        <v>39.736509732960258</v>
      </c>
      <c r="W79" s="6">
        <f t="shared" si="54"/>
        <v>35.910792730563259</v>
      </c>
      <c r="X79" s="6">
        <v>10.816553576558363</v>
      </c>
      <c r="Y79" s="6">
        <f t="shared" si="55"/>
        <v>35.913393075792193</v>
      </c>
      <c r="Z79" s="6">
        <v>2.9443409113737289</v>
      </c>
      <c r="AA79" s="6">
        <f t="shared" si="56"/>
        <v>35.914100907800517</v>
      </c>
      <c r="AB79" s="6">
        <v>0.80147001906880178</v>
      </c>
      <c r="AC79" s="6">
        <f t="shared" ref="AC79:AC84" si="71">PRODUCT(F79,AB79)+AA79</f>
        <v>35.914293584582957</v>
      </c>
      <c r="AD79" s="6">
        <v>0.21816569854854606</v>
      </c>
      <c r="AE79" s="6">
        <f t="shared" ref="AE79:AE84" si="72">PRODUCT(F79,AD79)+AC79</f>
        <v>35.914346032539633</v>
      </c>
      <c r="AF79" s="6">
        <v>5.9386216336861253E-2</v>
      </c>
      <c r="AG79" s="6">
        <f t="shared" ref="AG79:AG84" si="73">PRODUCT(F79,AF79)+AE79</f>
        <v>35.914360309237217</v>
      </c>
      <c r="AH79" s="6">
        <v>1.6165339970029891E-2</v>
      </c>
      <c r="AI79" s="6">
        <f t="shared" ref="AI79:AI84" si="74">PRODUCT(F79,AH79)+AG79</f>
        <v>35.914364195453317</v>
      </c>
      <c r="AJ79" s="6">
        <v>4.4003177608828992E-3</v>
      </c>
      <c r="AK79" s="6">
        <f t="shared" ref="AK79:AK84" si="75">PRODUCT(F79,AJ79)+AI79</f>
        <v>35.914365253308318</v>
      </c>
      <c r="AL79" s="6">
        <v>1.1977968970313668E-3</v>
      </c>
      <c r="AM79" s="6">
        <f t="shared" ref="AM79:AM84" si="76">PRODUCT(F79,AL79)+AK79</f>
        <v>35.914365541263756</v>
      </c>
      <c r="AN79" s="6">
        <v>3.2604867010377347E-4</v>
      </c>
      <c r="AO79" s="56">
        <f t="shared" si="45"/>
        <v>36</v>
      </c>
      <c r="AP79" s="6">
        <f t="shared" si="57"/>
        <v>8.5634458736244312E-2</v>
      </c>
      <c r="AQ79" s="45"/>
      <c r="AR79" s="56">
        <f t="shared" si="58"/>
        <v>36</v>
      </c>
    </row>
    <row r="80" spans="1:44" ht="15" customHeight="1" x14ac:dyDescent="0.25">
      <c r="A80" s="4" t="s">
        <v>43</v>
      </c>
      <c r="B80" s="4">
        <v>6085</v>
      </c>
      <c r="C80" s="11" t="s">
        <v>80</v>
      </c>
      <c r="D80" s="6">
        <f>(LARGE('Annual Heat Inputs'!D80:K80,1)+LARGE('Annual Heat Inputs'!D80:K80,2)+LARGE('Annual Heat Inputs'!D80:K80,3))/3</f>
        <v>282204.89</v>
      </c>
      <c r="E80" s="48">
        <v>1024257772.5449996</v>
      </c>
      <c r="F80" s="6">
        <f t="shared" si="46"/>
        <v>2.7552135562398347E-4</v>
      </c>
      <c r="G80" s="54">
        <v>161456</v>
      </c>
      <c r="H80" s="6">
        <f t="shared" si="47"/>
        <v>44.484575993625874</v>
      </c>
      <c r="I80" s="6">
        <f>MIN(H80,'SO2 Annual Emissions'!L80,'SO2 Consent Decree Caps'!D80,'Retirement Adjustments'!D80:I80)</f>
        <v>0.105</v>
      </c>
      <c r="J80" s="8">
        <v>112305.29201408484</v>
      </c>
      <c r="K80" s="6">
        <f t="shared" si="48"/>
        <v>31.047506299467983</v>
      </c>
      <c r="L80" s="6">
        <v>26588.496477661189</v>
      </c>
      <c r="M80" s="6">
        <f t="shared" si="49"/>
        <v>38.373204892996704</v>
      </c>
      <c r="N80" s="6">
        <v>7237.5731689559761</v>
      </c>
      <c r="O80" s="6">
        <f t="shared" si="50"/>
        <v>40.367310863935224</v>
      </c>
      <c r="P80" s="6">
        <v>1970.1176190990373</v>
      </c>
      <c r="Q80" s="6">
        <f t="shared" si="51"/>
        <v>40.910120341088088</v>
      </c>
      <c r="R80" s="6">
        <v>536.27968139003497</v>
      </c>
      <c r="S80" s="6">
        <f t="shared" si="52"/>
        <v>41.057876845898271</v>
      </c>
      <c r="T80" s="6">
        <v>145.97904911040678</v>
      </c>
      <c r="U80" s="6">
        <f t="shared" si="53"/>
        <v>41.09809719140187</v>
      </c>
      <c r="V80" s="6">
        <v>39.736509732960258</v>
      </c>
      <c r="W80" s="6">
        <f t="shared" si="54"/>
        <v>41.10904544843126</v>
      </c>
      <c r="X80" s="6">
        <v>10.816553576558363</v>
      </c>
      <c r="Y80" s="6">
        <f t="shared" si="55"/>
        <v>41.112025639935851</v>
      </c>
      <c r="Z80" s="6">
        <v>2.9443409113737289</v>
      </c>
      <c r="AA80" s="6">
        <f t="shared" si="56"/>
        <v>41.112836868735172</v>
      </c>
      <c r="AB80" s="6">
        <v>0.80147001906880178</v>
      </c>
      <c r="AC80" s="6">
        <f t="shared" si="71"/>
        <v>41.113057690841316</v>
      </c>
      <c r="AD80" s="6">
        <v>0.21816569854854606</v>
      </c>
      <c r="AE80" s="6">
        <f t="shared" si="72"/>
        <v>41.113117800150334</v>
      </c>
      <c r="AF80" s="6">
        <v>5.9386216336861253E-2</v>
      </c>
      <c r="AG80" s="6">
        <f t="shared" si="73"/>
        <v>41.113134162321167</v>
      </c>
      <c r="AH80" s="6">
        <v>1.6165339970029891E-2</v>
      </c>
      <c r="AI80" s="6">
        <f t="shared" si="74"/>
        <v>41.113138616217547</v>
      </c>
      <c r="AJ80" s="6">
        <v>4.4003177608828992E-3</v>
      </c>
      <c r="AK80" s="6">
        <f t="shared" si="75"/>
        <v>41.11313982859906</v>
      </c>
      <c r="AL80" s="6">
        <v>1.1977968970313668E-3</v>
      </c>
      <c r="AM80" s="6">
        <f t="shared" si="76"/>
        <v>41.113140158617682</v>
      </c>
      <c r="AN80" s="6">
        <v>3.2604867010377347E-4</v>
      </c>
      <c r="AO80" s="56">
        <f t="shared" si="45"/>
        <v>41</v>
      </c>
      <c r="AP80" s="6">
        <f t="shared" si="57"/>
        <v>-0.11314015861768212</v>
      </c>
      <c r="AQ80" s="45"/>
      <c r="AR80" s="56">
        <f t="shared" si="58"/>
        <v>41</v>
      </c>
    </row>
    <row r="81" spans="1:44" ht="15" customHeight="1" x14ac:dyDescent="0.25">
      <c r="A81" s="4" t="s">
        <v>43</v>
      </c>
      <c r="B81" s="4">
        <v>6085</v>
      </c>
      <c r="C81" s="4">
        <v>17</v>
      </c>
      <c r="D81" s="6">
        <f>(LARGE('Annual Heat Inputs'!D81:K81,1)+LARGE('Annual Heat Inputs'!D81:K81,2)+LARGE('Annual Heat Inputs'!D81:K81,3))/3</f>
        <v>18797127.173333336</v>
      </c>
      <c r="E81" s="48">
        <v>1024257772.5449996</v>
      </c>
      <c r="F81" s="6">
        <f t="shared" si="46"/>
        <v>1.8351949750527771E-2</v>
      </c>
      <c r="G81" s="54">
        <v>161456</v>
      </c>
      <c r="H81" s="6">
        <f t="shared" si="47"/>
        <v>2963.032398921212</v>
      </c>
      <c r="I81" s="6">
        <f>MIN(H81,'SO2 Annual Emissions'!L81,'SO2 Consent Decree Caps'!D81,'Retirement Adjustments'!D81:I81)</f>
        <v>655.40499999999997</v>
      </c>
      <c r="J81" s="8">
        <v>112305.29201408484</v>
      </c>
      <c r="K81" s="6">
        <f t="shared" si="48"/>
        <v>2716.4260757608326</v>
      </c>
      <c r="L81" s="6">
        <v>26588.496477661189</v>
      </c>
      <c r="M81" s="6">
        <f t="shared" si="49"/>
        <v>3204.3768270609553</v>
      </c>
      <c r="N81" s="6">
        <v>7237.5731689559761</v>
      </c>
      <c r="O81" s="6">
        <f t="shared" si="50"/>
        <v>3337.2004061734033</v>
      </c>
      <c r="P81" s="6">
        <v>1970.1176190990373</v>
      </c>
      <c r="Q81" s="6">
        <f t="shared" si="51"/>
        <v>3373.3559057217381</v>
      </c>
      <c r="R81" s="6">
        <v>536.27968139003497</v>
      </c>
      <c r="S81" s="6">
        <f t="shared" si="52"/>
        <v>3383.1976834868369</v>
      </c>
      <c r="T81" s="6">
        <v>145.97904911040678</v>
      </c>
      <c r="U81" s="6">
        <f t="shared" si="53"/>
        <v>3385.876683660741</v>
      </c>
      <c r="V81" s="6">
        <v>39.736509732960258</v>
      </c>
      <c r="W81" s="6">
        <f t="shared" si="54"/>
        <v>3386.6059260906218</v>
      </c>
      <c r="X81" s="6">
        <v>10.816553576558363</v>
      </c>
      <c r="Y81" s="6">
        <f t="shared" si="55"/>
        <v>3386.8044309383326</v>
      </c>
      <c r="Z81" s="6">
        <v>2.9443409113737289</v>
      </c>
      <c r="AA81" s="6">
        <f t="shared" si="56"/>
        <v>3386.8584653347866</v>
      </c>
      <c r="AB81" s="6">
        <v>0.80147001906880178</v>
      </c>
      <c r="AC81" s="6">
        <f t="shared" si="71"/>
        <v>3386.8731738723031</v>
      </c>
      <c r="AD81" s="6">
        <v>0.21816569854854606</v>
      </c>
      <c r="AE81" s="6">
        <f t="shared" si="72"/>
        <v>3386.87717763824</v>
      </c>
      <c r="AF81" s="6">
        <v>5.9386216336861253E-2</v>
      </c>
      <c r="AG81" s="6">
        <f t="shared" si="73"/>
        <v>3386.8782674910981</v>
      </c>
      <c r="AH81" s="6">
        <v>1.6165339970029891E-2</v>
      </c>
      <c r="AI81" s="6">
        <f t="shared" si="74"/>
        <v>3386.8785641566051</v>
      </c>
      <c r="AJ81" s="6">
        <v>4.4003177608828992E-3</v>
      </c>
      <c r="AK81" s="6">
        <f t="shared" si="75"/>
        <v>3386.8786449110157</v>
      </c>
      <c r="AL81" s="6">
        <v>1.1977968970313668E-3</v>
      </c>
      <c r="AM81" s="6">
        <f t="shared" si="76"/>
        <v>3386.8786668929242</v>
      </c>
      <c r="AN81" s="6">
        <v>3.2604867010377347E-4</v>
      </c>
      <c r="AO81" s="56">
        <f t="shared" si="45"/>
        <v>3387</v>
      </c>
      <c r="AP81" s="6">
        <f t="shared" si="57"/>
        <v>0.12133310707577039</v>
      </c>
      <c r="AQ81" s="45"/>
      <c r="AR81" s="56">
        <f t="shared" si="58"/>
        <v>3387</v>
      </c>
    </row>
    <row r="82" spans="1:44" ht="15" customHeight="1" x14ac:dyDescent="0.25">
      <c r="A82" s="4" t="s">
        <v>43</v>
      </c>
      <c r="B82" s="4">
        <v>6085</v>
      </c>
      <c r="C82" s="4">
        <v>18</v>
      </c>
      <c r="D82" s="6">
        <f>(LARGE('Annual Heat Inputs'!D82:K82,1)+LARGE('Annual Heat Inputs'!D82:K82,2)+LARGE('Annual Heat Inputs'!D82:K82,3))/3</f>
        <v>21207570.224000003</v>
      </c>
      <c r="E82" s="48">
        <v>1024257772.5449996</v>
      </c>
      <c r="F82" s="6">
        <f t="shared" si="46"/>
        <v>2.0705305629563357E-2</v>
      </c>
      <c r="G82" s="54">
        <v>161456</v>
      </c>
      <c r="H82" s="6">
        <f t="shared" si="47"/>
        <v>3342.9958257267813</v>
      </c>
      <c r="I82" s="6">
        <f>MIN(H82,'SO2 Annual Emissions'!L82,'SO2 Consent Decree Caps'!D82,'Retirement Adjustments'!D82:I82)</f>
        <v>739.26700000000005</v>
      </c>
      <c r="J82" s="8">
        <v>112305.29201408484</v>
      </c>
      <c r="K82" s="6">
        <f t="shared" si="48"/>
        <v>3064.5823949689875</v>
      </c>
      <c r="L82" s="6">
        <v>26588.496477661189</v>
      </c>
      <c r="M82" s="6">
        <f t="shared" si="49"/>
        <v>3615.1053407695313</v>
      </c>
      <c r="N82" s="6">
        <v>7237.5731689559761</v>
      </c>
      <c r="O82" s="6">
        <f t="shared" si="50"/>
        <v>3764.9615052490922</v>
      </c>
      <c r="P82" s="6">
        <v>1970.1176190990373</v>
      </c>
      <c r="Q82" s="6">
        <f t="shared" si="51"/>
        <v>3805.7533926787255</v>
      </c>
      <c r="R82" s="6">
        <v>536.27968139003497</v>
      </c>
      <c r="S82" s="6">
        <f t="shared" si="52"/>
        <v>3816.8572273848308</v>
      </c>
      <c r="T82" s="6">
        <v>145.97904911040678</v>
      </c>
      <c r="U82" s="6">
        <f t="shared" si="53"/>
        <v>3819.8797682121749</v>
      </c>
      <c r="V82" s="6">
        <v>39.736509732960258</v>
      </c>
      <c r="W82" s="6">
        <f t="shared" si="54"/>
        <v>3820.7025247908477</v>
      </c>
      <c r="X82" s="6">
        <v>10.816553576558363</v>
      </c>
      <c r="Y82" s="6">
        <f t="shared" si="55"/>
        <v>3820.9264848385087</v>
      </c>
      <c r="Z82" s="6">
        <v>2.9443409113737289</v>
      </c>
      <c r="AA82" s="6">
        <f t="shared" si="56"/>
        <v>3820.9874483169565</v>
      </c>
      <c r="AB82" s="6">
        <v>0.80147001906880178</v>
      </c>
      <c r="AC82" s="6">
        <f t="shared" si="71"/>
        <v>3821.0040429986543</v>
      </c>
      <c r="AD82" s="6">
        <v>0.21816569854854606</v>
      </c>
      <c r="AE82" s="6">
        <f t="shared" si="72"/>
        <v>3821.0085601861206</v>
      </c>
      <c r="AF82" s="6">
        <v>5.9386216336861253E-2</v>
      </c>
      <c r="AG82" s="6">
        <f t="shared" si="73"/>
        <v>3821.0097897958799</v>
      </c>
      <c r="AH82" s="6">
        <v>1.6165339970029891E-2</v>
      </c>
      <c r="AI82" s="6">
        <f t="shared" si="74"/>
        <v>3821.0101245041847</v>
      </c>
      <c r="AJ82" s="6">
        <v>4.4003177608828992E-3</v>
      </c>
      <c r="AK82" s="6">
        <f t="shared" si="75"/>
        <v>3821.0102156141088</v>
      </c>
      <c r="AL82" s="6">
        <v>1.1977968970313668E-3</v>
      </c>
      <c r="AM82" s="6">
        <f t="shared" si="76"/>
        <v>3821.0102404148597</v>
      </c>
      <c r="AN82" s="6">
        <v>3.2604867010377347E-4</v>
      </c>
      <c r="AO82" s="56">
        <f t="shared" si="45"/>
        <v>3821</v>
      </c>
      <c r="AP82" s="6">
        <f t="shared" si="57"/>
        <v>-1.0240414859708835E-2</v>
      </c>
      <c r="AQ82" s="45"/>
      <c r="AR82" s="56">
        <f t="shared" si="58"/>
        <v>3821</v>
      </c>
    </row>
    <row r="83" spans="1:44" ht="15" customHeight="1" x14ac:dyDescent="0.25">
      <c r="A83" s="4" t="s">
        <v>44</v>
      </c>
      <c r="B83" s="4">
        <v>7335</v>
      </c>
      <c r="C83" s="11" t="s">
        <v>81</v>
      </c>
      <c r="D83" s="6">
        <f>(LARGE('Annual Heat Inputs'!D83:K83,1)+LARGE('Annual Heat Inputs'!D83:K83,2)+LARGE('Annual Heat Inputs'!D83:K83,3))/3</f>
        <v>212790.78200000004</v>
      </c>
      <c r="E83" s="48">
        <v>1024257772.5449996</v>
      </c>
      <c r="F83" s="6">
        <f t="shared" si="46"/>
        <v>2.0775120062918666E-4</v>
      </c>
      <c r="G83" s="54">
        <v>161456</v>
      </c>
      <c r="H83" s="6">
        <f t="shared" si="47"/>
        <v>33.542677848785964</v>
      </c>
      <c r="I83" s="6">
        <f>MIN(H83,'SO2 Annual Emissions'!L83,'SO2 Consent Decree Caps'!D83,'Retirement Adjustments'!D83:I83)</f>
        <v>0.20399999999999999</v>
      </c>
      <c r="J83" s="8">
        <v>112305.29201408484</v>
      </c>
      <c r="K83" s="6">
        <f t="shared" si="48"/>
        <v>23.535559252937535</v>
      </c>
      <c r="L83" s="6">
        <v>26588.496477661189</v>
      </c>
      <c r="M83" s="6">
        <f t="shared" si="49"/>
        <v>29.05935131909655</v>
      </c>
      <c r="N83" s="6">
        <v>7237.5731689559761</v>
      </c>
      <c r="O83" s="6">
        <f t="shared" si="50"/>
        <v>30.562965834588741</v>
      </c>
      <c r="P83" s="6">
        <v>1970.1176190990373</v>
      </c>
      <c r="Q83" s="6">
        <f t="shared" si="51"/>
        <v>30.97226013533728</v>
      </c>
      <c r="R83" s="6">
        <v>536.27968139003497</v>
      </c>
      <c r="S83" s="6">
        <f t="shared" si="52"/>
        <v>31.083672883019098</v>
      </c>
      <c r="T83" s="6">
        <v>145.97904911040678</v>
      </c>
      <c r="U83" s="6">
        <f t="shared" si="53"/>
        <v>31.114000205738492</v>
      </c>
      <c r="V83" s="6">
        <v>39.736509732960258</v>
      </c>
      <c r="W83" s="6">
        <f t="shared" si="54"/>
        <v>31.122255513344328</v>
      </c>
      <c r="X83" s="6">
        <v>10.816553576558363</v>
      </c>
      <c r="Y83" s="6">
        <f t="shared" si="55"/>
        <v>31.124502665336529</v>
      </c>
      <c r="Z83" s="6">
        <v>2.9443409113737289</v>
      </c>
      <c r="AA83" s="6">
        <f t="shared" si="56"/>
        <v>31.125114355695928</v>
      </c>
      <c r="AB83" s="6">
        <v>0.80147001906880178</v>
      </c>
      <c r="AC83" s="6">
        <f t="shared" si="71"/>
        <v>31.125280862054659</v>
      </c>
      <c r="AD83" s="6">
        <v>0.21816569854854606</v>
      </c>
      <c r="AE83" s="6">
        <f t="shared" si="72"/>
        <v>31.125326186240468</v>
      </c>
      <c r="AF83" s="6">
        <v>5.9386216336861253E-2</v>
      </c>
      <c r="AG83" s="6">
        <f t="shared" si="73"/>
        <v>31.125338523798213</v>
      </c>
      <c r="AH83" s="6">
        <v>1.6165339970029891E-2</v>
      </c>
      <c r="AI83" s="6">
        <f t="shared" si="74"/>
        <v>31.125341882167</v>
      </c>
      <c r="AJ83" s="6">
        <v>4.4003177608828992E-3</v>
      </c>
      <c r="AK83" s="6">
        <f t="shared" si="75"/>
        <v>31.125342796338298</v>
      </c>
      <c r="AL83" s="6">
        <v>1.1977968970313668E-3</v>
      </c>
      <c r="AM83" s="6">
        <f t="shared" si="76"/>
        <v>31.125343045182042</v>
      </c>
      <c r="AN83" s="6">
        <v>3.2604867010377347E-4</v>
      </c>
      <c r="AO83" s="56">
        <f t="shared" si="45"/>
        <v>31</v>
      </c>
      <c r="AP83" s="6">
        <f t="shared" si="57"/>
        <v>-0.12534304518204209</v>
      </c>
      <c r="AQ83" s="45"/>
      <c r="AR83" s="56">
        <f t="shared" si="58"/>
        <v>31</v>
      </c>
    </row>
    <row r="84" spans="1:44" ht="15" customHeight="1" x14ac:dyDescent="0.25">
      <c r="A84" s="4" t="s">
        <v>44</v>
      </c>
      <c r="B84" s="4">
        <v>7335</v>
      </c>
      <c r="C84" s="11" t="s">
        <v>82</v>
      </c>
      <c r="D84" s="6">
        <f>(LARGE('Annual Heat Inputs'!D84:K84,1)+LARGE('Annual Heat Inputs'!D84:K84,2)+LARGE('Annual Heat Inputs'!D84:K84,3))/3</f>
        <v>194332.33233333332</v>
      </c>
      <c r="E84" s="48">
        <v>1024257772.5449996</v>
      </c>
      <c r="F84" s="6">
        <f t="shared" si="46"/>
        <v>1.8972990739476723E-4</v>
      </c>
      <c r="G84" s="54">
        <v>161456</v>
      </c>
      <c r="H84" s="6">
        <f t="shared" si="47"/>
        <v>30.633031928329537</v>
      </c>
      <c r="I84" s="6">
        <f>MIN(H84,'SO2 Annual Emissions'!L84,'SO2 Consent Decree Caps'!D84,'Retirement Adjustments'!D84:I84)</f>
        <v>0.248</v>
      </c>
      <c r="J84" s="8">
        <v>112305.29201408484</v>
      </c>
      <c r="K84" s="6">
        <f t="shared" si="48"/>
        <v>21.555672653774611</v>
      </c>
      <c r="L84" s="6">
        <v>26588.496477661189</v>
      </c>
      <c r="M84" s="6">
        <f t="shared" si="49"/>
        <v>26.600305628247362</v>
      </c>
      <c r="N84" s="6">
        <v>7237.5731689559761</v>
      </c>
      <c r="O84" s="6">
        <f t="shared" si="50"/>
        <v>27.97348971535623</v>
      </c>
      <c r="P84" s="6">
        <v>1970.1176190990373</v>
      </c>
      <c r="Q84" s="6">
        <f t="shared" si="51"/>
        <v>28.347279948784688</v>
      </c>
      <c r="R84" s="6">
        <v>536.27968139003497</v>
      </c>
      <c r="S84" s="6">
        <f t="shared" si="52"/>
        <v>28.449028243072515</v>
      </c>
      <c r="T84" s="6">
        <v>145.97904911040678</v>
      </c>
      <c r="U84" s="6">
        <f t="shared" si="53"/>
        <v>28.476724834541809</v>
      </c>
      <c r="V84" s="6">
        <v>39.736509732960258</v>
      </c>
      <c r="W84" s="6">
        <f t="shared" si="54"/>
        <v>28.484264038853635</v>
      </c>
      <c r="X84" s="6">
        <v>10.816553576558363</v>
      </c>
      <c r="Y84" s="6">
        <f t="shared" si="55"/>
        <v>28.486316262562045</v>
      </c>
      <c r="Z84" s="6">
        <v>2.9443409113737289</v>
      </c>
      <c r="AA84" s="6">
        <f t="shared" si="56"/>
        <v>28.486874892090498</v>
      </c>
      <c r="AB84" s="6">
        <v>0.80147001906880178</v>
      </c>
      <c r="AC84" s="6">
        <f t="shared" si="71"/>
        <v>28.487026954922996</v>
      </c>
      <c r="AD84" s="6">
        <v>0.21816569854854606</v>
      </c>
      <c r="AE84" s="6">
        <f t="shared" si="72"/>
        <v>28.487068347480779</v>
      </c>
      <c r="AF84" s="6">
        <v>5.9386216336861253E-2</v>
      </c>
      <c r="AG84" s="6">
        <f t="shared" si="73"/>
        <v>28.487079614822104</v>
      </c>
      <c r="AH84" s="6">
        <v>1.6165339970029891E-2</v>
      </c>
      <c r="AI84" s="6">
        <f t="shared" si="74"/>
        <v>28.487082681870561</v>
      </c>
      <c r="AJ84" s="6">
        <v>4.4003177608828992E-3</v>
      </c>
      <c r="AK84" s="6">
        <f t="shared" si="75"/>
        <v>28.487083516742441</v>
      </c>
      <c r="AL84" s="6">
        <v>1.1977968970313668E-3</v>
      </c>
      <c r="AM84" s="6">
        <f t="shared" si="76"/>
        <v>28.487083744000337</v>
      </c>
      <c r="AN84" s="6">
        <v>3.2604867010377347E-4</v>
      </c>
      <c r="AO84" s="56">
        <f t="shared" si="45"/>
        <v>28</v>
      </c>
      <c r="AP84" s="6">
        <f t="shared" si="57"/>
        <v>-0.48708374400033705</v>
      </c>
      <c r="AQ84" s="45">
        <v>1</v>
      </c>
      <c r="AR84" s="56">
        <f t="shared" si="58"/>
        <v>29</v>
      </c>
    </row>
    <row r="85" spans="1:44" ht="15" customHeight="1" x14ac:dyDescent="0.25">
      <c r="A85" s="4" t="s">
        <v>45</v>
      </c>
      <c r="B85" s="4">
        <v>6166</v>
      </c>
      <c r="C85" s="11" t="s">
        <v>83</v>
      </c>
      <c r="D85" s="6">
        <f>(LARGE('Annual Heat Inputs'!D85:K85,1)+LARGE('Annual Heat Inputs'!D85:K85,2)+LARGE('Annual Heat Inputs'!D85:K85,3))/3</f>
        <v>49696749.307999998</v>
      </c>
      <c r="E85" s="48">
        <v>1024257772.5449996</v>
      </c>
      <c r="F85" s="6">
        <f t="shared" si="46"/>
        <v>4.8519767816374203E-2</v>
      </c>
      <c r="G85" s="54">
        <v>161456</v>
      </c>
      <c r="H85" s="6">
        <f t="shared" si="47"/>
        <v>7833.8076325605134</v>
      </c>
      <c r="I85" s="70">
        <f>MIN(H85,'SO2 Annual Emissions'!L85,'SO2 Consent Decree Caps'!D85,'Retirement Adjustments'!D85:I85)</f>
        <v>5340</v>
      </c>
      <c r="J85" s="8">
        <v>112305.29201408484</v>
      </c>
      <c r="K85" s="6">
        <f>I85</f>
        <v>5340</v>
      </c>
      <c r="L85" s="6">
        <v>26588.496477661189</v>
      </c>
      <c r="M85" s="6">
        <f>K85</f>
        <v>5340</v>
      </c>
      <c r="N85" s="6">
        <v>7237.5731689559761</v>
      </c>
      <c r="O85" s="6">
        <f>M85</f>
        <v>5340</v>
      </c>
      <c r="P85" s="6">
        <v>1970.1176190990373</v>
      </c>
      <c r="Q85" s="6">
        <f>O85</f>
        <v>5340</v>
      </c>
      <c r="R85" s="6">
        <v>536.27968139003497</v>
      </c>
      <c r="S85" s="6">
        <f>Q85</f>
        <v>5340</v>
      </c>
      <c r="T85" s="6">
        <v>145.97904911040678</v>
      </c>
      <c r="U85" s="6">
        <f>S85</f>
        <v>5340</v>
      </c>
      <c r="V85" s="6">
        <v>39.736509732960258</v>
      </c>
      <c r="W85" s="6">
        <f>U85</f>
        <v>5340</v>
      </c>
      <c r="X85" s="6">
        <v>10.816553576558363</v>
      </c>
      <c r="Y85" s="6">
        <f>W85</f>
        <v>5340</v>
      </c>
      <c r="Z85" s="6">
        <v>2.9443409113737289</v>
      </c>
      <c r="AA85" s="6">
        <f>Y85</f>
        <v>5340</v>
      </c>
      <c r="AB85" s="6">
        <v>0.80147001906880178</v>
      </c>
      <c r="AC85" s="6">
        <f>AA85</f>
        <v>5340</v>
      </c>
      <c r="AD85" s="6">
        <v>0.21816569854854606</v>
      </c>
      <c r="AE85" s="6">
        <f>AC85</f>
        <v>5340</v>
      </c>
      <c r="AF85" s="6">
        <v>5.9386216336861253E-2</v>
      </c>
      <c r="AG85" s="6">
        <f>AE85</f>
        <v>5340</v>
      </c>
      <c r="AH85" s="6">
        <v>1.6165339970029891E-2</v>
      </c>
      <c r="AI85" s="6">
        <f>AG85</f>
        <v>5340</v>
      </c>
      <c r="AJ85" s="6">
        <v>4.4003177608828992E-3</v>
      </c>
      <c r="AK85" s="6">
        <f>AI85</f>
        <v>5340</v>
      </c>
      <c r="AL85" s="6">
        <v>1.1977968970313668E-3</v>
      </c>
      <c r="AM85" s="6">
        <f>AK85</f>
        <v>5340</v>
      </c>
      <c r="AN85" s="6">
        <v>3.2604867010377347E-4</v>
      </c>
      <c r="AO85" s="56">
        <f t="shared" si="45"/>
        <v>5340</v>
      </c>
      <c r="AP85" s="6">
        <f t="shared" si="57"/>
        <v>0</v>
      </c>
      <c r="AQ85" s="45"/>
      <c r="AR85" s="56">
        <f t="shared" si="58"/>
        <v>5340</v>
      </c>
    </row>
    <row r="86" spans="1:44" ht="15" customHeight="1" x14ac:dyDescent="0.25">
      <c r="A86" s="4" t="s">
        <v>45</v>
      </c>
      <c r="B86" s="4">
        <v>6166</v>
      </c>
      <c r="C86" s="11" t="s">
        <v>84</v>
      </c>
      <c r="D86" s="6">
        <f>(LARGE('Annual Heat Inputs'!D86:K86,1)+LARGE('Annual Heat Inputs'!D86:K86,2)+LARGE('Annual Heat Inputs'!D86:K86,3))/3</f>
        <v>52881435.358666666</v>
      </c>
      <c r="E86" s="48">
        <v>1024257772.5449996</v>
      </c>
      <c r="F86" s="6">
        <f t="shared" si="46"/>
        <v>5.1629030090023925E-2</v>
      </c>
      <c r="G86" s="54">
        <v>161456</v>
      </c>
      <c r="H86" s="6">
        <f t="shared" si="47"/>
        <v>8335.8166822149033</v>
      </c>
      <c r="I86" s="70">
        <f>MIN(H86,'SO2 Annual Emissions'!L86,'SO2 Consent Decree Caps'!D86,'Retirement Adjustments'!D86:I86)</f>
        <v>4660</v>
      </c>
      <c r="J86" s="8">
        <v>112305.29201408484</v>
      </c>
      <c r="K86" s="6">
        <f>I86</f>
        <v>4660</v>
      </c>
      <c r="L86" s="6">
        <v>26588.496477661189</v>
      </c>
      <c r="M86" s="6">
        <f>K86</f>
        <v>4660</v>
      </c>
      <c r="N86" s="6">
        <v>7237.5731689559761</v>
      </c>
      <c r="O86" s="6">
        <f>M86</f>
        <v>4660</v>
      </c>
      <c r="P86" s="6">
        <v>1970.1176190990373</v>
      </c>
      <c r="Q86" s="6">
        <f>O86</f>
        <v>4660</v>
      </c>
      <c r="R86" s="6">
        <v>536.27968139003497</v>
      </c>
      <c r="S86" s="6">
        <f>Q86</f>
        <v>4660</v>
      </c>
      <c r="T86" s="6">
        <v>145.97904911040678</v>
      </c>
      <c r="U86" s="6">
        <f>S86</f>
        <v>4660</v>
      </c>
      <c r="V86" s="6">
        <v>39.736509732960258</v>
      </c>
      <c r="W86" s="6">
        <f>U86</f>
        <v>4660</v>
      </c>
      <c r="X86" s="6">
        <v>10.816553576558363</v>
      </c>
      <c r="Y86" s="6">
        <f>W86</f>
        <v>4660</v>
      </c>
      <c r="Z86" s="6">
        <v>2.9443409113737289</v>
      </c>
      <c r="AA86" s="6">
        <f>Y86</f>
        <v>4660</v>
      </c>
      <c r="AB86" s="6">
        <v>0.80147001906880178</v>
      </c>
      <c r="AC86" s="6">
        <f>AA86</f>
        <v>4660</v>
      </c>
      <c r="AD86" s="6">
        <v>0.21816569854854606</v>
      </c>
      <c r="AE86" s="6">
        <f>AC86</f>
        <v>4660</v>
      </c>
      <c r="AF86" s="6">
        <v>5.9386216336861253E-2</v>
      </c>
      <c r="AG86" s="6">
        <f>AE86</f>
        <v>4660</v>
      </c>
      <c r="AH86" s="6">
        <v>1.6165339970029891E-2</v>
      </c>
      <c r="AI86" s="6">
        <f>AG86</f>
        <v>4660</v>
      </c>
      <c r="AJ86" s="6">
        <v>4.4003177608828992E-3</v>
      </c>
      <c r="AK86" s="6">
        <f>AI86</f>
        <v>4660</v>
      </c>
      <c r="AL86" s="6">
        <v>1.1977968970313668E-3</v>
      </c>
      <c r="AM86" s="6">
        <f>AK86</f>
        <v>4660</v>
      </c>
      <c r="AN86" s="6">
        <v>3.2604867010377347E-4</v>
      </c>
      <c r="AO86" s="56">
        <f t="shared" si="45"/>
        <v>4660</v>
      </c>
      <c r="AP86" s="6">
        <f t="shared" si="57"/>
        <v>0</v>
      </c>
      <c r="AQ86" s="45"/>
      <c r="AR86" s="56">
        <f t="shared" si="58"/>
        <v>4660</v>
      </c>
    </row>
    <row r="87" spans="1:44" ht="15" customHeight="1" x14ac:dyDescent="0.25">
      <c r="A87" s="10" t="s">
        <v>46</v>
      </c>
      <c r="B87" s="10">
        <v>57794</v>
      </c>
      <c r="C87" s="44" t="s">
        <v>85</v>
      </c>
      <c r="D87" s="6">
        <f>(LARGE('Annual Heat Inputs'!D87:K87,1)+LARGE('Annual Heat Inputs'!D87:K87,2)+LARGE('Annual Heat Inputs'!D87:K87,3))/3</f>
        <v>18585638.576333333</v>
      </c>
      <c r="E87" s="48">
        <v>1024257772.5449996</v>
      </c>
      <c r="F87" s="6">
        <f t="shared" si="46"/>
        <v>1.8145469894900693E-2</v>
      </c>
      <c r="G87" s="54">
        <v>161456</v>
      </c>
      <c r="H87" s="6">
        <f t="shared" si="47"/>
        <v>2929.6949873510862</v>
      </c>
      <c r="I87" s="6">
        <f>MIN(H87,'SO2 Annual Emissions'!L87,'SO2 Consent Decree Caps'!D87,'Retirement Adjustments'!D87:I87)</f>
        <v>5.7880000000000003</v>
      </c>
      <c r="J87" s="8">
        <v>112305.29201408484</v>
      </c>
      <c r="K87" s="6">
        <f t="shared" si="48"/>
        <v>2043.6202952796077</v>
      </c>
      <c r="L87" s="6">
        <v>26588.496477661189</v>
      </c>
      <c r="M87" s="6">
        <f t="shared" si="49"/>
        <v>2526.0810576656818</v>
      </c>
      <c r="N87" s="6">
        <v>7237.5731689559761</v>
      </c>
      <c r="O87" s="6">
        <f t="shared" si="50"/>
        <v>2657.4102237151133</v>
      </c>
      <c r="P87" s="6">
        <v>1970.1176190990373</v>
      </c>
      <c r="Q87" s="6">
        <f t="shared" si="51"/>
        <v>2693.1589336618881</v>
      </c>
      <c r="R87" s="6">
        <v>536.27968139003497</v>
      </c>
      <c r="S87" s="6">
        <f t="shared" si="52"/>
        <v>2702.889980475798</v>
      </c>
      <c r="T87" s="6">
        <v>145.97904911040678</v>
      </c>
      <c r="U87" s="6">
        <f t="shared" si="53"/>
        <v>2705.5388389167169</v>
      </c>
      <c r="V87" s="6">
        <v>39.736509732960258</v>
      </c>
      <c r="W87" s="6">
        <f t="shared" si="54"/>
        <v>2706.259876557805</v>
      </c>
      <c r="X87" s="6">
        <v>10.816553576558363</v>
      </c>
      <c r="Y87" s="6">
        <f t="shared" si="55"/>
        <v>2706.4561480050952</v>
      </c>
      <c r="Z87" s="6">
        <v>2.9443409113737289</v>
      </c>
      <c r="AA87" s="6">
        <f t="shared" si="56"/>
        <v>2706.5095744544628</v>
      </c>
      <c r="AB87" s="6">
        <v>0.80147001906880178</v>
      </c>
      <c r="AC87" s="6">
        <f t="shared" ref="AC87:AC111" si="77">PRODUCT(F87,AB87)+AA87</f>
        <v>2706.5241175045653</v>
      </c>
      <c r="AD87" s="6">
        <v>0.21816569854854606</v>
      </c>
      <c r="AE87" s="6">
        <f t="shared" ref="AE87:AE111" si="78">PRODUCT(F87,AD87)+AC87</f>
        <v>2706.5280762236803</v>
      </c>
      <c r="AF87" s="6">
        <v>5.9386216336861253E-2</v>
      </c>
      <c r="AG87" s="6">
        <f t="shared" ref="AG87:AG111" si="79">PRODUCT(F87,AF87)+AE87</f>
        <v>2706.5291538144811</v>
      </c>
      <c r="AH87" s="6">
        <v>1.6165339970029891E-2</v>
      </c>
      <c r="AI87" s="6">
        <f t="shared" ref="AI87:AI111" si="80">PRODUCT(F87,AH87)+AG87</f>
        <v>2706.5294471421707</v>
      </c>
      <c r="AJ87" s="6">
        <v>4.4003177608828992E-3</v>
      </c>
      <c r="AK87" s="6">
        <f t="shared" ref="AK87:AK111" si="81">PRODUCT(F87,AJ87)+AI87</f>
        <v>2706.5295269880044</v>
      </c>
      <c r="AL87" s="6">
        <v>1.1977968970313668E-3</v>
      </c>
      <c r="AM87" s="6">
        <f t="shared" ref="AM87:AM111" si="82">PRODUCT(F87,AL87)+AK87</f>
        <v>2706.5295487225917</v>
      </c>
      <c r="AN87" s="6">
        <v>3.2604867010377347E-4</v>
      </c>
      <c r="AO87" s="56">
        <f t="shared" si="45"/>
        <v>2707</v>
      </c>
      <c r="AP87" s="6">
        <f t="shared" si="57"/>
        <v>0.47045127740830139</v>
      </c>
      <c r="AQ87" s="45"/>
      <c r="AR87" s="56">
        <f t="shared" si="58"/>
        <v>2707</v>
      </c>
    </row>
    <row r="88" spans="1:44" ht="15" customHeight="1" x14ac:dyDescent="0.25">
      <c r="A88" s="10" t="s">
        <v>46</v>
      </c>
      <c r="B88" s="10">
        <v>57794</v>
      </c>
      <c r="C88" s="44" t="s">
        <v>86</v>
      </c>
      <c r="D88" s="6">
        <f>(LARGE('Annual Heat Inputs'!D88:K88,1)+LARGE('Annual Heat Inputs'!D88:K88,2)+LARGE('Annual Heat Inputs'!D88:K88,3))/3</f>
        <v>18029918.466333333</v>
      </c>
      <c r="E88" s="48">
        <v>1024257772.5449996</v>
      </c>
      <c r="F88" s="6">
        <f t="shared" si="46"/>
        <v>1.7602911053858965E-2</v>
      </c>
      <c r="G88" s="54">
        <v>161456</v>
      </c>
      <c r="H88" s="6">
        <f t="shared" si="47"/>
        <v>2842.095607111853</v>
      </c>
      <c r="I88" s="6">
        <f>MIN(H88,'SO2 Annual Emissions'!L88,'SO2 Consent Decree Caps'!D88,'Retirement Adjustments'!D88:I88)</f>
        <v>5.657</v>
      </c>
      <c r="J88" s="8">
        <v>112305.29201408484</v>
      </c>
      <c r="K88" s="6">
        <f t="shared" si="48"/>
        <v>1982.557066201593</v>
      </c>
      <c r="L88" s="6">
        <v>26588.496477661189</v>
      </c>
      <c r="M88" s="6">
        <f t="shared" si="49"/>
        <v>2450.5920047537052</v>
      </c>
      <c r="N88" s="6">
        <v>7237.5731689559761</v>
      </c>
      <c r="O88" s="6">
        <f t="shared" si="50"/>
        <v>2577.9943614926333</v>
      </c>
      <c r="P88" s="6">
        <v>1970.1176190990373</v>
      </c>
      <c r="Q88" s="6">
        <f t="shared" si="51"/>
        <v>2612.6741667072743</v>
      </c>
      <c r="R88" s="6">
        <v>536.27968139003497</v>
      </c>
      <c r="S88" s="6">
        <f t="shared" si="52"/>
        <v>2622.1142502387747</v>
      </c>
      <c r="T88" s="6">
        <v>145.97904911040678</v>
      </c>
      <c r="U88" s="6">
        <f t="shared" si="53"/>
        <v>2624.6839064559922</v>
      </c>
      <c r="V88" s="6">
        <v>39.736509732960258</v>
      </c>
      <c r="W88" s="6">
        <f t="shared" si="54"/>
        <v>2625.3833847024125</v>
      </c>
      <c r="X88" s="6">
        <v>10.816553576558363</v>
      </c>
      <c r="Y88" s="6">
        <f t="shared" si="55"/>
        <v>2625.5737875329301</v>
      </c>
      <c r="Z88" s="6">
        <v>2.9443409113737289</v>
      </c>
      <c r="AA88" s="6">
        <f t="shared" si="56"/>
        <v>2625.625616504105</v>
      </c>
      <c r="AB88" s="6">
        <v>0.80147001906880178</v>
      </c>
      <c r="AC88" s="6">
        <f t="shared" si="77"/>
        <v>2625.6397247095629</v>
      </c>
      <c r="AD88" s="6">
        <v>0.21816569854854606</v>
      </c>
      <c r="AE88" s="6">
        <f t="shared" si="78"/>
        <v>2625.6435650609496</v>
      </c>
      <c r="AF88" s="6">
        <v>5.9386216336861253E-2</v>
      </c>
      <c r="AG88" s="6">
        <f t="shared" si="79"/>
        <v>2625.6446104312336</v>
      </c>
      <c r="AH88" s="6">
        <v>1.6165339970029891E-2</v>
      </c>
      <c r="AI88" s="6">
        <f t="shared" si="80"/>
        <v>2625.6448949882752</v>
      </c>
      <c r="AJ88" s="6">
        <v>4.4003177608828992E-3</v>
      </c>
      <c r="AK88" s="6">
        <f t="shared" si="81"/>
        <v>2625.6449724466775</v>
      </c>
      <c r="AL88" s="6">
        <v>1.1977968970313668E-3</v>
      </c>
      <c r="AM88" s="6">
        <f t="shared" si="82"/>
        <v>2625.6449935313899</v>
      </c>
      <c r="AN88" s="6">
        <v>3.2604867010377347E-4</v>
      </c>
      <c r="AO88" s="56">
        <f t="shared" si="45"/>
        <v>2626</v>
      </c>
      <c r="AP88" s="6">
        <f t="shared" si="57"/>
        <v>0.35500646861009955</v>
      </c>
      <c r="AQ88" s="45"/>
      <c r="AR88" s="56">
        <f t="shared" si="58"/>
        <v>2626</v>
      </c>
    </row>
    <row r="89" spans="1:44" ht="15" customHeight="1" x14ac:dyDescent="0.25">
      <c r="A89" s="4" t="s">
        <v>47</v>
      </c>
      <c r="B89" s="4">
        <v>55364</v>
      </c>
      <c r="C89" s="11" t="s">
        <v>87</v>
      </c>
      <c r="D89" s="6">
        <f>(LARGE('Annual Heat Inputs'!D89:K89,1)+LARGE('Annual Heat Inputs'!D89:K89,2)+LARGE('Annual Heat Inputs'!D89:K89,3))/3</f>
        <v>13437715.783</v>
      </c>
      <c r="E89" s="48">
        <v>1024257772.5449996</v>
      </c>
      <c r="F89" s="6">
        <f t="shared" si="46"/>
        <v>1.3119466742840489E-2</v>
      </c>
      <c r="G89" s="54">
        <v>161456</v>
      </c>
      <c r="H89" s="6">
        <f t="shared" si="47"/>
        <v>2118.216622432054</v>
      </c>
      <c r="I89" s="6">
        <f>MIN(H89,'SO2 Annual Emissions'!L89,'SO2 Consent Decree Caps'!D89,'Retirement Adjustments'!D89:I89)</f>
        <v>4.1849999999999996</v>
      </c>
      <c r="J89" s="8">
        <v>112305.29201408484</v>
      </c>
      <c r="K89" s="6">
        <f t="shared" si="48"/>
        <v>1477.5705436237756</v>
      </c>
      <c r="L89" s="6">
        <v>26588.496477661189</v>
      </c>
      <c r="M89" s="6">
        <f t="shared" si="49"/>
        <v>1826.3974389045829</v>
      </c>
      <c r="N89" s="6">
        <v>7237.5731689559761</v>
      </c>
      <c r="O89" s="6">
        <f t="shared" si="50"/>
        <v>1921.3505393935754</v>
      </c>
      <c r="P89" s="6">
        <v>1970.1176190990373</v>
      </c>
      <c r="Q89" s="6">
        <f t="shared" si="51"/>
        <v>1947.1974319768294</v>
      </c>
      <c r="R89" s="6">
        <v>536.27968139003497</v>
      </c>
      <c r="S89" s="6">
        <f t="shared" si="52"/>
        <v>1954.2331354216872</v>
      </c>
      <c r="T89" s="6">
        <v>145.97904911040678</v>
      </c>
      <c r="U89" s="6">
        <f t="shared" si="53"/>
        <v>1956.1483027016427</v>
      </c>
      <c r="V89" s="6">
        <v>39.736509732960258</v>
      </c>
      <c r="W89" s="6">
        <f t="shared" si="54"/>
        <v>1956.6696245195608</v>
      </c>
      <c r="X89" s="6">
        <v>10.816553576558363</v>
      </c>
      <c r="Y89" s="6">
        <f t="shared" si="55"/>
        <v>1956.8115319344806</v>
      </c>
      <c r="Z89" s="6">
        <v>2.9443409113737289</v>
      </c>
      <c r="AA89" s="6">
        <f t="shared" si="56"/>
        <v>1956.850160117147</v>
      </c>
      <c r="AB89" s="6">
        <v>0.80147001906880178</v>
      </c>
      <c r="AC89" s="6">
        <f t="shared" si="77"/>
        <v>1956.8606749764076</v>
      </c>
      <c r="AD89" s="6">
        <v>0.21816569854854606</v>
      </c>
      <c r="AE89" s="6">
        <f t="shared" si="78"/>
        <v>1956.8635371940341</v>
      </c>
      <c r="AF89" s="6">
        <v>5.9386216336861253E-2</v>
      </c>
      <c r="AG89" s="6">
        <f t="shared" si="79"/>
        <v>1956.8643163095242</v>
      </c>
      <c r="AH89" s="6">
        <v>1.6165339970029891E-2</v>
      </c>
      <c r="AI89" s="6">
        <f t="shared" si="80"/>
        <v>1956.8645283901642</v>
      </c>
      <c r="AJ89" s="6">
        <v>4.4003177608828992E-3</v>
      </c>
      <c r="AK89" s="6">
        <f t="shared" si="81"/>
        <v>1956.8645861199868</v>
      </c>
      <c r="AL89" s="6">
        <v>1.1977968970313668E-3</v>
      </c>
      <c r="AM89" s="6">
        <f t="shared" si="82"/>
        <v>1956.8646018344434</v>
      </c>
      <c r="AN89" s="6">
        <v>3.2604867010377347E-4</v>
      </c>
      <c r="AO89" s="56">
        <f t="shared" si="45"/>
        <v>1957</v>
      </c>
      <c r="AP89" s="6">
        <f t="shared" si="57"/>
        <v>0.13539816555658035</v>
      </c>
      <c r="AQ89" s="45"/>
      <c r="AR89" s="56">
        <f t="shared" si="58"/>
        <v>1957</v>
      </c>
    </row>
    <row r="90" spans="1:44" ht="15" customHeight="1" x14ac:dyDescent="0.25">
      <c r="A90" s="4" t="s">
        <v>47</v>
      </c>
      <c r="B90" s="4">
        <v>55364</v>
      </c>
      <c r="C90" s="11" t="s">
        <v>88</v>
      </c>
      <c r="D90" s="6">
        <f>(LARGE('Annual Heat Inputs'!D90:K90,1)+LARGE('Annual Heat Inputs'!D90:K90,2)+LARGE('Annual Heat Inputs'!D90:K90,3))/3</f>
        <v>13525131.659000002</v>
      </c>
      <c r="E90" s="48">
        <v>1024257772.5449996</v>
      </c>
      <c r="F90" s="6">
        <f t="shared" si="46"/>
        <v>1.3204812325117886E-2</v>
      </c>
      <c r="G90" s="54">
        <v>161456</v>
      </c>
      <c r="H90" s="6">
        <f t="shared" si="47"/>
        <v>2131.9961787642333</v>
      </c>
      <c r="I90" s="6">
        <f>MIN(H90,'SO2 Annual Emissions'!L90,'SO2 Consent Decree Caps'!D90,'Retirement Adjustments'!D90:I90)</f>
        <v>4.5039999999999996</v>
      </c>
      <c r="J90" s="8">
        <v>112305.29201408484</v>
      </c>
      <c r="K90" s="6">
        <f t="shared" si="48"/>
        <v>1487.4743041635506</v>
      </c>
      <c r="L90" s="6">
        <v>26588.496477661189</v>
      </c>
      <c r="M90" s="6">
        <f t="shared" si="49"/>
        <v>1838.5704101581246</v>
      </c>
      <c r="N90" s="6">
        <v>7237.5731689559761</v>
      </c>
      <c r="O90" s="6">
        <f t="shared" si="50"/>
        <v>1934.1412055434969</v>
      </c>
      <c r="P90" s="6">
        <v>1970.1176190990373</v>
      </c>
      <c r="Q90" s="6">
        <f t="shared" si="51"/>
        <v>1960.1562389621076</v>
      </c>
      <c r="R90" s="6">
        <v>536.27968139003497</v>
      </c>
      <c r="S90" s="6">
        <f t="shared" si="52"/>
        <v>1967.2377115086372</v>
      </c>
      <c r="T90" s="6">
        <v>145.97904911040678</v>
      </c>
      <c r="U90" s="6">
        <f t="shared" si="53"/>
        <v>1969.1653374555392</v>
      </c>
      <c r="V90" s="6">
        <v>39.736509732960258</v>
      </c>
      <c r="W90" s="6">
        <f t="shared" si="54"/>
        <v>1969.6900506090183</v>
      </c>
      <c r="X90" s="6">
        <v>10.816553576558363</v>
      </c>
      <c r="Y90" s="6">
        <f t="shared" si="55"/>
        <v>1969.8328811690012</v>
      </c>
      <c r="Z90" s="6">
        <v>2.9443409113737289</v>
      </c>
      <c r="AA90" s="6">
        <f t="shared" si="56"/>
        <v>1969.871760638157</v>
      </c>
      <c r="AB90" s="6">
        <v>0.80147001906880178</v>
      </c>
      <c r="AC90" s="6">
        <f t="shared" si="77"/>
        <v>1969.8823438993429</v>
      </c>
      <c r="AD90" s="6">
        <v>0.21816569854854606</v>
      </c>
      <c r="AE90" s="6">
        <f t="shared" si="78"/>
        <v>1969.885224736448</v>
      </c>
      <c r="AF90" s="6">
        <v>5.9386216336861253E-2</v>
      </c>
      <c r="AG90" s="6">
        <f t="shared" si="79"/>
        <v>1969.8860089202894</v>
      </c>
      <c r="AH90" s="6">
        <v>1.6165339970029891E-2</v>
      </c>
      <c r="AI90" s="6">
        <f t="shared" si="80"/>
        <v>1969.88622238057</v>
      </c>
      <c r="AJ90" s="6">
        <v>4.4003177608828992E-3</v>
      </c>
      <c r="AK90" s="6">
        <f t="shared" si="81"/>
        <v>1969.8862804859402</v>
      </c>
      <c r="AL90" s="6">
        <v>1.1977968970313668E-3</v>
      </c>
      <c r="AM90" s="6">
        <f t="shared" si="82"/>
        <v>1969.8862963026234</v>
      </c>
      <c r="AN90" s="6">
        <v>3.2604867010377347E-4</v>
      </c>
      <c r="AO90" s="56">
        <f t="shared" si="45"/>
        <v>1970</v>
      </c>
      <c r="AP90" s="6">
        <f t="shared" si="57"/>
        <v>0.11370369737664987</v>
      </c>
      <c r="AQ90" s="45"/>
      <c r="AR90" s="56">
        <f t="shared" si="58"/>
        <v>1970</v>
      </c>
    </row>
    <row r="91" spans="1:44" ht="15" customHeight="1" x14ac:dyDescent="0.25">
      <c r="A91" s="4" t="s">
        <v>48</v>
      </c>
      <c r="B91" s="4">
        <v>55111</v>
      </c>
      <c r="C91" s="4">
        <v>1</v>
      </c>
      <c r="D91" s="6">
        <f>(LARGE('Annual Heat Inputs'!D91:K91,1)+LARGE('Annual Heat Inputs'!D91:K91,2)+LARGE('Annual Heat Inputs'!D91:K91,3))/3</f>
        <v>967653.2043333333</v>
      </c>
      <c r="E91" s="48">
        <v>1024257772.5449996</v>
      </c>
      <c r="F91" s="6">
        <f t="shared" si="46"/>
        <v>9.4473601301455639E-4</v>
      </c>
      <c r="G91" s="54">
        <v>161456</v>
      </c>
      <c r="H91" s="6">
        <f t="shared" si="47"/>
        <v>152.53329771727823</v>
      </c>
      <c r="I91" s="6">
        <f>MIN(H91,'SO2 Annual Emissions'!L91,'SO2 Consent Decree Caps'!D91,'Retirement Adjustments'!D91:I91)</f>
        <v>0.38</v>
      </c>
      <c r="J91" s="8">
        <v>112305.29201408484</v>
      </c>
      <c r="K91" s="6">
        <f t="shared" si="48"/>
        <v>106.47885381782201</v>
      </c>
      <c r="L91" s="6">
        <v>26588.496477661189</v>
      </c>
      <c r="M91" s="6">
        <f t="shared" si="49"/>
        <v>131.59796397217923</v>
      </c>
      <c r="N91" s="6">
        <v>7237.5731689559761</v>
      </c>
      <c r="O91" s="6">
        <f t="shared" si="50"/>
        <v>138.43555999171983</v>
      </c>
      <c r="P91" s="6">
        <v>1970.1176190990373</v>
      </c>
      <c r="Q91" s="6">
        <f t="shared" si="51"/>
        <v>140.2968010563572</v>
      </c>
      <c r="R91" s="6">
        <v>536.27968139003497</v>
      </c>
      <c r="S91" s="6">
        <f t="shared" si="52"/>
        <v>140.80344378441433</v>
      </c>
      <c r="T91" s="6">
        <v>145.97904911040678</v>
      </c>
      <c r="U91" s="6">
        <f t="shared" si="53"/>
        <v>140.94135544925456</v>
      </c>
      <c r="V91" s="6">
        <v>39.736509732960258</v>
      </c>
      <c r="W91" s="6">
        <f t="shared" si="54"/>
        <v>140.97889596103079</v>
      </c>
      <c r="X91" s="6">
        <v>10.816553576558363</v>
      </c>
      <c r="Y91" s="6">
        <f t="shared" si="55"/>
        <v>140.98911474873125</v>
      </c>
      <c r="Z91" s="6">
        <v>2.9443409113737289</v>
      </c>
      <c r="AA91" s="6">
        <f t="shared" si="56"/>
        <v>140.99189637362483</v>
      </c>
      <c r="AB91" s="6">
        <v>0.80147001906880178</v>
      </c>
      <c r="AC91" s="6">
        <f t="shared" si="77"/>
        <v>140.9926535512152</v>
      </c>
      <c r="AD91" s="6">
        <v>0.21816569854854606</v>
      </c>
      <c r="AE91" s="6">
        <f t="shared" si="78"/>
        <v>140.99285966020742</v>
      </c>
      <c r="AF91" s="6">
        <v>5.9386216336861253E-2</v>
      </c>
      <c r="AG91" s="6">
        <f t="shared" si="79"/>
        <v>140.99291576450466</v>
      </c>
      <c r="AH91" s="6">
        <v>1.6165339970029891E-2</v>
      </c>
      <c r="AI91" s="6">
        <f t="shared" si="80"/>
        <v>140.9929310364835</v>
      </c>
      <c r="AJ91" s="6">
        <v>4.4003177608828992E-3</v>
      </c>
      <c r="AK91" s="6">
        <f t="shared" si="81"/>
        <v>140.99293519362215</v>
      </c>
      <c r="AL91" s="6">
        <v>1.1977968970313668E-3</v>
      </c>
      <c r="AM91" s="6">
        <f t="shared" si="82"/>
        <v>140.99293632522401</v>
      </c>
      <c r="AN91" s="6">
        <v>3.2604867010377347E-4</v>
      </c>
      <c r="AO91" s="56">
        <f t="shared" si="45"/>
        <v>141</v>
      </c>
      <c r="AP91" s="6">
        <f t="shared" si="57"/>
        <v>7.0636747759920127E-3</v>
      </c>
      <c r="AQ91" s="45"/>
      <c r="AR91" s="56">
        <f t="shared" si="58"/>
        <v>141</v>
      </c>
    </row>
    <row r="92" spans="1:44" ht="15" customHeight="1" x14ac:dyDescent="0.25">
      <c r="A92" s="4" t="s">
        <v>48</v>
      </c>
      <c r="B92" s="4">
        <v>55111</v>
      </c>
      <c r="C92" s="4">
        <v>2</v>
      </c>
      <c r="D92" s="6">
        <f>(LARGE('Annual Heat Inputs'!D92:K92,1)+LARGE('Annual Heat Inputs'!D92:K92,2)+LARGE('Annual Heat Inputs'!D92:K92,3))/3</f>
        <v>906250.56966666679</v>
      </c>
      <c r="E92" s="48">
        <v>1024257772.5449996</v>
      </c>
      <c r="F92" s="6">
        <f t="shared" si="46"/>
        <v>8.8478759347354792E-4</v>
      </c>
      <c r="G92" s="54">
        <v>161456</v>
      </c>
      <c r="H92" s="6">
        <f t="shared" si="47"/>
        <v>142.85426569186515</v>
      </c>
      <c r="I92" s="6">
        <f>MIN(H92,'SO2 Annual Emissions'!L92,'SO2 Consent Decree Caps'!D92,'Retirement Adjustments'!D92:I92)</f>
        <v>0.33300000000000002</v>
      </c>
      <c r="J92" s="8">
        <v>112305.29201408484</v>
      </c>
      <c r="K92" s="6">
        <f t="shared" si="48"/>
        <v>99.699329055486189</v>
      </c>
      <c r="L92" s="6">
        <v>26588.496477661189</v>
      </c>
      <c r="M92" s="6">
        <f t="shared" si="49"/>
        <v>123.22450086803593</v>
      </c>
      <c r="N92" s="6">
        <v>7237.5731689559761</v>
      </c>
      <c r="O92" s="6">
        <f t="shared" si="50"/>
        <v>129.62821581478522</v>
      </c>
      <c r="P92" s="6">
        <v>1970.1176190990373</v>
      </c>
      <c r="Q92" s="6">
        <f t="shared" si="51"/>
        <v>131.37135144184771</v>
      </c>
      <c r="R92" s="6">
        <v>536.27968139003497</v>
      </c>
      <c r="S92" s="6">
        <f t="shared" si="52"/>
        <v>131.84584505057356</v>
      </c>
      <c r="T92" s="6">
        <v>145.97904911040678</v>
      </c>
      <c r="U92" s="6">
        <f t="shared" si="53"/>
        <v>131.97500550213351</v>
      </c>
      <c r="V92" s="6">
        <v>39.736509732960258</v>
      </c>
      <c r="W92" s="6">
        <f t="shared" si="54"/>
        <v>132.01016387295317</v>
      </c>
      <c r="X92" s="6">
        <v>10.816553576558363</v>
      </c>
      <c r="Y92" s="6">
        <f t="shared" si="55"/>
        <v>132.01973422536184</v>
      </c>
      <c r="Z92" s="6">
        <v>2.9443409113737289</v>
      </c>
      <c r="AA92" s="6">
        <f t="shared" si="56"/>
        <v>132.0223393416712</v>
      </c>
      <c r="AB92" s="6">
        <v>0.80147001906880178</v>
      </c>
      <c r="AC92" s="6">
        <f t="shared" si="77"/>
        <v>132.0230484724006</v>
      </c>
      <c r="AD92" s="6">
        <v>0.21816569854854606</v>
      </c>
      <c r="AE92" s="6">
        <f t="shared" si="78"/>
        <v>132.023241502704</v>
      </c>
      <c r="AF92" s="6">
        <v>5.9386216336861253E-2</v>
      </c>
      <c r="AG92" s="6">
        <f t="shared" si="79"/>
        <v>132.02329404689144</v>
      </c>
      <c r="AH92" s="6">
        <v>1.6165339970029891E-2</v>
      </c>
      <c r="AI92" s="6">
        <f t="shared" si="80"/>
        <v>132.02330834978369</v>
      </c>
      <c r="AJ92" s="6">
        <v>4.4003177608828992E-3</v>
      </c>
      <c r="AK92" s="6">
        <f t="shared" si="81"/>
        <v>132.02331224313025</v>
      </c>
      <c r="AL92" s="6">
        <v>1.1977968970313668E-3</v>
      </c>
      <c r="AM92" s="6">
        <f t="shared" si="82"/>
        <v>132.02331330292608</v>
      </c>
      <c r="AN92" s="6">
        <v>3.2604867010377347E-4</v>
      </c>
      <c r="AO92" s="56">
        <f t="shared" si="45"/>
        <v>132</v>
      </c>
      <c r="AP92" s="6">
        <f t="shared" si="57"/>
        <v>-2.3313302926084134E-2</v>
      </c>
      <c r="AQ92" s="45"/>
      <c r="AR92" s="56">
        <f t="shared" si="58"/>
        <v>132</v>
      </c>
    </row>
    <row r="93" spans="1:44" ht="15" customHeight="1" x14ac:dyDescent="0.25">
      <c r="A93" s="4" t="s">
        <v>48</v>
      </c>
      <c r="B93" s="4">
        <v>55111</v>
      </c>
      <c r="C93" s="4">
        <v>3</v>
      </c>
      <c r="D93" s="6">
        <f>(LARGE('Annual Heat Inputs'!D93:K93,1)+LARGE('Annual Heat Inputs'!D93:K93,2)+LARGE('Annual Heat Inputs'!D93:K93,3))/3</f>
        <v>861482.29299999995</v>
      </c>
      <c r="E93" s="48">
        <v>1024257772.5449996</v>
      </c>
      <c r="F93" s="6">
        <f t="shared" si="46"/>
        <v>8.4107957595425684E-4</v>
      </c>
      <c r="G93" s="54">
        <v>161456</v>
      </c>
      <c r="H93" s="6">
        <f t="shared" si="47"/>
        <v>135.79734401527048</v>
      </c>
      <c r="I93" s="6">
        <f>MIN(H93,'SO2 Annual Emissions'!L93,'SO2 Consent Decree Caps'!D93,'Retirement Adjustments'!D93:I93)</f>
        <v>0.29499999999999998</v>
      </c>
      <c r="J93" s="8">
        <v>112305.29201408484</v>
      </c>
      <c r="K93" s="6">
        <f t="shared" si="48"/>
        <v>94.752687384625474</v>
      </c>
      <c r="L93" s="6">
        <v>26588.496477661189</v>
      </c>
      <c r="M93" s="6">
        <f t="shared" si="49"/>
        <v>117.115728727318</v>
      </c>
      <c r="N93" s="6">
        <v>7237.5731689559761</v>
      </c>
      <c r="O93" s="6">
        <f t="shared" si="50"/>
        <v>123.20310369920139</v>
      </c>
      <c r="P93" s="6">
        <v>1970.1176190990373</v>
      </c>
      <c r="Q93" s="6">
        <f t="shared" si="51"/>
        <v>124.86012939085322</v>
      </c>
      <c r="R93" s="6">
        <v>536.27968139003497</v>
      </c>
      <c r="S93" s="6">
        <f t="shared" si="52"/>
        <v>125.31118327786963</v>
      </c>
      <c r="T93" s="6">
        <v>145.97904911040678</v>
      </c>
      <c r="U93" s="6">
        <f t="shared" si="53"/>
        <v>125.43396327459362</v>
      </c>
      <c r="V93" s="6">
        <v>39.736509732960258</v>
      </c>
      <c r="W93" s="6">
        <f t="shared" si="54"/>
        <v>125.46738484134973</v>
      </c>
      <c r="X93" s="6">
        <v>10.816553576558363</v>
      </c>
      <c r="Y93" s="6">
        <f t="shared" si="55"/>
        <v>125.47648242364518</v>
      </c>
      <c r="Z93" s="6">
        <v>2.9443409113737289</v>
      </c>
      <c r="AA93" s="6">
        <f t="shared" si="56"/>
        <v>125.47895884865038</v>
      </c>
      <c r="AB93" s="6">
        <v>0.80147001906880178</v>
      </c>
      <c r="AC93" s="6">
        <f t="shared" si="77"/>
        <v>125.47963294871415</v>
      </c>
      <c r="AD93" s="6">
        <v>0.21816569854854606</v>
      </c>
      <c r="AE93" s="6">
        <f t="shared" si="78"/>
        <v>125.47981644342738</v>
      </c>
      <c r="AF93" s="6">
        <v>5.9386216336861253E-2</v>
      </c>
      <c r="AG93" s="6">
        <f t="shared" si="79"/>
        <v>125.47986639196104</v>
      </c>
      <c r="AH93" s="6">
        <v>1.6165339970029891E-2</v>
      </c>
      <c r="AI93" s="6">
        <f t="shared" si="80"/>
        <v>125.47987998829832</v>
      </c>
      <c r="AJ93" s="6">
        <v>4.4003177608828992E-3</v>
      </c>
      <c r="AK93" s="6">
        <f t="shared" si="81"/>
        <v>125.47988368931571</v>
      </c>
      <c r="AL93" s="6">
        <v>1.1977968970313668E-3</v>
      </c>
      <c r="AM93" s="6">
        <f t="shared" si="82"/>
        <v>125.47988469675822</v>
      </c>
      <c r="AN93" s="6">
        <v>3.2604867010377347E-4</v>
      </c>
      <c r="AO93" s="56">
        <f t="shared" si="45"/>
        <v>125</v>
      </c>
      <c r="AP93" s="6">
        <f t="shared" si="57"/>
        <v>-0.47988469675821932</v>
      </c>
      <c r="AQ93" s="45">
        <v>1</v>
      </c>
      <c r="AR93" s="56">
        <f t="shared" si="58"/>
        <v>126</v>
      </c>
    </row>
    <row r="94" spans="1:44" ht="15" customHeight="1" x14ac:dyDescent="0.25">
      <c r="A94" s="4" t="s">
        <v>48</v>
      </c>
      <c r="B94" s="4">
        <v>55111</v>
      </c>
      <c r="C94" s="4">
        <v>4</v>
      </c>
      <c r="D94" s="6">
        <f>(LARGE('Annual Heat Inputs'!D94:K94,1)+LARGE('Annual Heat Inputs'!D94:K94,2)+LARGE('Annual Heat Inputs'!D94:K94,3))/3</f>
        <v>1008847.6833333335</v>
      </c>
      <c r="E94" s="48">
        <v>1024257772.5449996</v>
      </c>
      <c r="F94" s="6">
        <f t="shared" si="46"/>
        <v>9.8495487207934354E-4</v>
      </c>
      <c r="G94" s="54">
        <v>161456</v>
      </c>
      <c r="H94" s="6">
        <f t="shared" si="47"/>
        <v>159.02687382644248</v>
      </c>
      <c r="I94" s="6">
        <f>MIN(H94,'SO2 Annual Emissions'!L94,'SO2 Consent Decree Caps'!D94,'Retirement Adjustments'!D94:I94)</f>
        <v>0.34</v>
      </c>
      <c r="J94" s="8">
        <v>112305.29201408484</v>
      </c>
      <c r="K94" s="6">
        <f t="shared" si="48"/>
        <v>110.95564452956626</v>
      </c>
      <c r="L94" s="6">
        <v>26588.496477661189</v>
      </c>
      <c r="M94" s="6">
        <f t="shared" si="49"/>
        <v>137.14411367650311</v>
      </c>
      <c r="N94" s="6">
        <v>7237.5731689559761</v>
      </c>
      <c r="O94" s="6">
        <f t="shared" si="50"/>
        <v>144.27279663129704</v>
      </c>
      <c r="P94" s="6">
        <v>1970.1176190990373</v>
      </c>
      <c r="Q94" s="6">
        <f t="shared" si="51"/>
        <v>146.21327357879798</v>
      </c>
      <c r="R94" s="6">
        <v>536.27968139003497</v>
      </c>
      <c r="S94" s="6">
        <f t="shared" si="52"/>
        <v>146.74148486378024</v>
      </c>
      <c r="T94" s="6">
        <v>145.97904911040678</v>
      </c>
      <c r="U94" s="6">
        <f t="shared" si="53"/>
        <v>146.88526763942303</v>
      </c>
      <c r="V94" s="6">
        <v>39.736509732960258</v>
      </c>
      <c r="W94" s="6">
        <f t="shared" si="54"/>
        <v>146.92440630828395</v>
      </c>
      <c r="X94" s="6">
        <v>10.816553576558363</v>
      </c>
      <c r="Y94" s="6">
        <f t="shared" si="55"/>
        <v>146.93506012542829</v>
      </c>
      <c r="Z94" s="6">
        <v>2.9443409113737289</v>
      </c>
      <c r="AA94" s="6">
        <f t="shared" si="56"/>
        <v>146.93796016835401</v>
      </c>
      <c r="AB94" s="6">
        <v>0.80147001906880178</v>
      </c>
      <c r="AC94" s="6">
        <f t="shared" si="77"/>
        <v>146.93874958015411</v>
      </c>
      <c r="AD94" s="6">
        <v>0.21816569854854606</v>
      </c>
      <c r="AE94" s="6">
        <f t="shared" si="78"/>
        <v>146.93896446352181</v>
      </c>
      <c r="AF94" s="6">
        <v>5.9386216336861253E-2</v>
      </c>
      <c r="AG94" s="6">
        <f t="shared" si="79"/>
        <v>146.93902295626492</v>
      </c>
      <c r="AH94" s="6">
        <v>1.6165339970029891E-2</v>
      </c>
      <c r="AI94" s="6">
        <f t="shared" si="80"/>
        <v>146.93903887839528</v>
      </c>
      <c r="AJ94" s="6">
        <v>4.4003177608828992E-3</v>
      </c>
      <c r="AK94" s="6">
        <f t="shared" si="81"/>
        <v>146.93904321250969</v>
      </c>
      <c r="AL94" s="6">
        <v>1.1977968970313668E-3</v>
      </c>
      <c r="AM94" s="6">
        <f t="shared" si="82"/>
        <v>146.93904439228558</v>
      </c>
      <c r="AN94" s="6">
        <v>3.2604867010377347E-4</v>
      </c>
      <c r="AO94" s="56">
        <f t="shared" si="45"/>
        <v>147</v>
      </c>
      <c r="AP94" s="6">
        <f t="shared" si="57"/>
        <v>6.0955607714419102E-2</v>
      </c>
      <c r="AQ94" s="45"/>
      <c r="AR94" s="56">
        <f t="shared" si="58"/>
        <v>147</v>
      </c>
    </row>
    <row r="95" spans="1:44" ht="15" customHeight="1" x14ac:dyDescent="0.25">
      <c r="A95" s="4" t="s">
        <v>48</v>
      </c>
      <c r="B95" s="4">
        <v>55111</v>
      </c>
      <c r="C95" s="4">
        <v>5</v>
      </c>
      <c r="D95" s="6">
        <f>(LARGE('Annual Heat Inputs'!D95:K95,1)+LARGE('Annual Heat Inputs'!D95:K95,2)+LARGE('Annual Heat Inputs'!D95:K95,3))/3</f>
        <v>934824.41766666668</v>
      </c>
      <c r="E95" s="48">
        <v>1024257772.5449996</v>
      </c>
      <c r="F95" s="6">
        <f t="shared" si="46"/>
        <v>9.1268471933962918E-4</v>
      </c>
      <c r="G95" s="54">
        <v>161456</v>
      </c>
      <c r="H95" s="6">
        <f t="shared" si="47"/>
        <v>147.35842404569917</v>
      </c>
      <c r="I95" s="6">
        <f>MIN(H95,'SO2 Annual Emissions'!L95,'SO2 Consent Decree Caps'!D95,'Retirement Adjustments'!D95:I95)</f>
        <v>0.38</v>
      </c>
      <c r="J95" s="8">
        <v>112305.29201408484</v>
      </c>
      <c r="K95" s="6">
        <f t="shared" si="48"/>
        <v>102.87932392223011</v>
      </c>
      <c r="L95" s="6">
        <v>26588.496477661189</v>
      </c>
      <c r="M95" s="6">
        <f t="shared" si="49"/>
        <v>127.14623836760704</v>
      </c>
      <c r="N95" s="6">
        <v>7237.5731689559761</v>
      </c>
      <c r="O95" s="6">
        <f t="shared" si="50"/>
        <v>133.75186080401565</v>
      </c>
      <c r="P95" s="6">
        <v>1970.1176190990373</v>
      </c>
      <c r="Q95" s="6">
        <f t="shared" si="51"/>
        <v>135.54995705026911</v>
      </c>
      <c r="R95" s="6">
        <v>536.27968139003497</v>
      </c>
      <c r="S95" s="6">
        <f t="shared" si="52"/>
        <v>136.03941132076613</v>
      </c>
      <c r="T95" s="6">
        <v>145.97904911040678</v>
      </c>
      <c r="U95" s="6">
        <f t="shared" si="53"/>
        <v>136.17264416823292</v>
      </c>
      <c r="V95" s="6">
        <v>39.736509732960258</v>
      </c>
      <c r="W95" s="6">
        <f t="shared" si="54"/>
        <v>136.20891107346608</v>
      </c>
      <c r="X95" s="6">
        <v>10.816553576558363</v>
      </c>
      <c r="Y95" s="6">
        <f t="shared" si="55"/>
        <v>136.21878317663132</v>
      </c>
      <c r="Z95" s="6">
        <v>2.9443409113737289</v>
      </c>
      <c r="AA95" s="6">
        <f t="shared" si="56"/>
        <v>136.22147043158967</v>
      </c>
      <c r="AB95" s="6">
        <v>0.80147001906880178</v>
      </c>
      <c r="AC95" s="6">
        <f t="shared" si="77"/>
        <v>136.22220192102907</v>
      </c>
      <c r="AD95" s="6">
        <v>0.21816569854854606</v>
      </c>
      <c r="AE95" s="6">
        <f t="shared" si="78"/>
        <v>136.22240103752841</v>
      </c>
      <c r="AF95" s="6">
        <v>5.9386216336861253E-2</v>
      </c>
      <c r="AG95" s="6">
        <f t="shared" si="79"/>
        <v>136.22245523842059</v>
      </c>
      <c r="AH95" s="6">
        <v>1.6165339970029891E-2</v>
      </c>
      <c r="AI95" s="6">
        <f t="shared" si="80"/>
        <v>136.22246999227937</v>
      </c>
      <c r="AJ95" s="6">
        <v>4.4003177608828992E-3</v>
      </c>
      <c r="AK95" s="6">
        <f t="shared" si="81"/>
        <v>136.22247400838216</v>
      </c>
      <c r="AL95" s="6">
        <v>1.1977968970313668E-3</v>
      </c>
      <c r="AM95" s="6">
        <f t="shared" si="82"/>
        <v>136.22247510159309</v>
      </c>
      <c r="AN95" s="6">
        <v>3.2604867010377347E-4</v>
      </c>
      <c r="AO95" s="56">
        <f t="shared" si="45"/>
        <v>136</v>
      </c>
      <c r="AP95" s="6">
        <f t="shared" si="57"/>
        <v>-0.22247510159309059</v>
      </c>
      <c r="AQ95" s="45"/>
      <c r="AR95" s="56">
        <f t="shared" si="58"/>
        <v>136</v>
      </c>
    </row>
    <row r="96" spans="1:44" ht="15" customHeight="1" x14ac:dyDescent="0.25">
      <c r="A96" s="4" t="s">
        <v>48</v>
      </c>
      <c r="B96" s="4">
        <v>55111</v>
      </c>
      <c r="C96" s="4">
        <v>6</v>
      </c>
      <c r="D96" s="6">
        <f>(LARGE('Annual Heat Inputs'!D96:K96,1)+LARGE('Annual Heat Inputs'!D96:K96,2)+LARGE('Annual Heat Inputs'!D96:K96,3))/3</f>
        <v>1005322.2143333334</v>
      </c>
      <c r="E96" s="48">
        <v>1024257772.5449996</v>
      </c>
      <c r="F96" s="6">
        <f t="shared" si="46"/>
        <v>9.8151289771068414E-4</v>
      </c>
      <c r="G96" s="54">
        <v>161456</v>
      </c>
      <c r="H96" s="6">
        <f t="shared" si="47"/>
        <v>158.47114641277622</v>
      </c>
      <c r="I96" s="6">
        <f>MIN(H96,'SO2 Annual Emissions'!L96,'SO2 Consent Decree Caps'!D96,'Retirement Adjustments'!D96:I96)</f>
        <v>0.34699999999999998</v>
      </c>
      <c r="J96" s="8">
        <v>112305.29201408484</v>
      </c>
      <c r="K96" s="6">
        <f t="shared" si="48"/>
        <v>110.57609259298897</v>
      </c>
      <c r="L96" s="6">
        <v>26588.496477661189</v>
      </c>
      <c r="M96" s="6">
        <f t="shared" si="49"/>
        <v>136.67304481654853</v>
      </c>
      <c r="N96" s="6">
        <v>7237.5731689559761</v>
      </c>
      <c r="O96" s="6">
        <f t="shared" si="50"/>
        <v>143.77681623000362</v>
      </c>
      <c r="P96" s="6">
        <v>1970.1176190990373</v>
      </c>
      <c r="Q96" s="6">
        <f t="shared" si="51"/>
        <v>145.7105120831564</v>
      </c>
      <c r="R96" s="6">
        <v>536.27968139003497</v>
      </c>
      <c r="S96" s="6">
        <f t="shared" si="52"/>
        <v>146.2368775072209</v>
      </c>
      <c r="T96" s="6">
        <v>145.97904911040678</v>
      </c>
      <c r="U96" s="6">
        <f t="shared" si="53"/>
        <v>146.38015782671829</v>
      </c>
      <c r="V96" s="6">
        <v>39.736509732960258</v>
      </c>
      <c r="W96" s="6">
        <f t="shared" si="54"/>
        <v>146.41915972353121</v>
      </c>
      <c r="X96" s="6">
        <v>10.816553576558363</v>
      </c>
      <c r="Y96" s="6">
        <f t="shared" si="55"/>
        <v>146.42977631037539</v>
      </c>
      <c r="Z96" s="6">
        <v>2.9443409113737289</v>
      </c>
      <c r="AA96" s="6">
        <f t="shared" si="56"/>
        <v>146.43266621895515</v>
      </c>
      <c r="AB96" s="6">
        <v>0.80147001906880178</v>
      </c>
      <c r="AC96" s="6">
        <f t="shared" si="77"/>
        <v>146.43345287211599</v>
      </c>
      <c r="AD96" s="6">
        <v>0.21816569854854606</v>
      </c>
      <c r="AE96" s="6">
        <f t="shared" si="78"/>
        <v>146.43366700456295</v>
      </c>
      <c r="AF96" s="6">
        <v>5.9386216336861253E-2</v>
      </c>
      <c r="AG96" s="6">
        <f t="shared" si="79"/>
        <v>146.43372529290022</v>
      </c>
      <c r="AH96" s="6">
        <v>1.6165339970029891E-2</v>
      </c>
      <c r="AI96" s="6">
        <f t="shared" si="80"/>
        <v>146.43374115938991</v>
      </c>
      <c r="AJ96" s="6">
        <v>4.4003177608828992E-3</v>
      </c>
      <c r="AK96" s="6">
        <f t="shared" si="81"/>
        <v>146.43374547835856</v>
      </c>
      <c r="AL96" s="6">
        <v>1.1977968970313668E-3</v>
      </c>
      <c r="AM96" s="6">
        <f t="shared" si="82"/>
        <v>146.43374665401166</v>
      </c>
      <c r="AN96" s="6">
        <v>3.2604867010377347E-4</v>
      </c>
      <c r="AO96" s="56">
        <f t="shared" si="45"/>
        <v>146</v>
      </c>
      <c r="AP96" s="6">
        <f t="shared" si="57"/>
        <v>-0.43374665401165657</v>
      </c>
      <c r="AQ96" s="45"/>
      <c r="AR96" s="56">
        <f t="shared" si="58"/>
        <v>146</v>
      </c>
    </row>
    <row r="97" spans="1:44" ht="15" customHeight="1" x14ac:dyDescent="0.25">
      <c r="A97" s="4" t="s">
        <v>48</v>
      </c>
      <c r="B97" s="4">
        <v>55111</v>
      </c>
      <c r="C97" s="4">
        <v>7</v>
      </c>
      <c r="D97" s="6">
        <f>(LARGE('Annual Heat Inputs'!D97:K97,1)+LARGE('Annual Heat Inputs'!D97:K97,2)+LARGE('Annual Heat Inputs'!D97:K97,3))/3</f>
        <v>959943.5610000001</v>
      </c>
      <c r="E97" s="48">
        <v>1024257772.5449996</v>
      </c>
      <c r="F97" s="6">
        <f t="shared" si="46"/>
        <v>9.3720895923962938E-4</v>
      </c>
      <c r="G97" s="54">
        <v>161456</v>
      </c>
      <c r="H97" s="6">
        <f t="shared" si="47"/>
        <v>151.31800972299359</v>
      </c>
      <c r="I97" s="6">
        <f>MIN(H97,'SO2 Annual Emissions'!L97,'SO2 Consent Decree Caps'!D97,'Retirement Adjustments'!D97:I97)</f>
        <v>0.38</v>
      </c>
      <c r="J97" s="8">
        <v>112305.29201408484</v>
      </c>
      <c r="K97" s="6">
        <f t="shared" si="48"/>
        <v>105.63352584562311</v>
      </c>
      <c r="L97" s="6">
        <v>26588.496477661189</v>
      </c>
      <c r="M97" s="6">
        <f t="shared" si="49"/>
        <v>130.5525029571985</v>
      </c>
      <c r="N97" s="6">
        <v>7237.5731689559761</v>
      </c>
      <c r="O97" s="6">
        <f t="shared" si="50"/>
        <v>137.33562137429641</v>
      </c>
      <c r="P97" s="6">
        <v>1970.1176190990373</v>
      </c>
      <c r="Q97" s="6">
        <f t="shared" si="51"/>
        <v>139.18203325767186</v>
      </c>
      <c r="R97" s="6">
        <v>536.27968139003497</v>
      </c>
      <c r="S97" s="6">
        <f t="shared" si="52"/>
        <v>139.68463937972876</v>
      </c>
      <c r="T97" s="6">
        <v>145.97904911040678</v>
      </c>
      <c r="U97" s="6">
        <f t="shared" si="53"/>
        <v>139.82145225241632</v>
      </c>
      <c r="V97" s="6">
        <v>39.736509732960258</v>
      </c>
      <c r="W97" s="6">
        <f t="shared" si="54"/>
        <v>139.85869366534698</v>
      </c>
      <c r="X97" s="6">
        <v>10.816553576558363</v>
      </c>
      <c r="Y97" s="6">
        <f t="shared" si="55"/>
        <v>139.86883103626701</v>
      </c>
      <c r="Z97" s="6">
        <v>2.9443409113737289</v>
      </c>
      <c r="AA97" s="6">
        <f t="shared" si="56"/>
        <v>139.87159049894819</v>
      </c>
      <c r="AB97" s="6">
        <v>0.80147001906880178</v>
      </c>
      <c r="AC97" s="6">
        <f t="shared" si="77"/>
        <v>139.87234164383062</v>
      </c>
      <c r="AD97" s="6">
        <v>0.21816569854854606</v>
      </c>
      <c r="AE97" s="6">
        <f t="shared" si="78"/>
        <v>139.87254611067789</v>
      </c>
      <c r="AF97" s="6">
        <v>5.9386216336861253E-2</v>
      </c>
      <c r="AG97" s="6">
        <f t="shared" si="79"/>
        <v>139.8726017679719</v>
      </c>
      <c r="AH97" s="6">
        <v>1.6165339970029891E-2</v>
      </c>
      <c r="AI97" s="6">
        <f t="shared" si="80"/>
        <v>139.87261691827334</v>
      </c>
      <c r="AJ97" s="6">
        <v>4.4003177608828992E-3</v>
      </c>
      <c r="AK97" s="6">
        <f t="shared" si="81"/>
        <v>139.87262104229058</v>
      </c>
      <c r="AL97" s="6">
        <v>1.1977968970313668E-3</v>
      </c>
      <c r="AM97" s="6">
        <f t="shared" si="82"/>
        <v>139.87262216487656</v>
      </c>
      <c r="AN97" s="6">
        <v>3.2604867010377347E-4</v>
      </c>
      <c r="AO97" s="56">
        <f t="shared" si="45"/>
        <v>140</v>
      </c>
      <c r="AP97" s="6">
        <f t="shared" si="57"/>
        <v>0.12737783512343981</v>
      </c>
      <c r="AQ97" s="45"/>
      <c r="AR97" s="56">
        <f t="shared" si="58"/>
        <v>140</v>
      </c>
    </row>
    <row r="98" spans="1:44" ht="15" customHeight="1" x14ac:dyDescent="0.25">
      <c r="A98" s="4" t="s">
        <v>48</v>
      </c>
      <c r="B98" s="4">
        <v>55111</v>
      </c>
      <c r="C98" s="4">
        <v>8</v>
      </c>
      <c r="D98" s="6">
        <f>(LARGE('Annual Heat Inputs'!D98:K98,1)+LARGE('Annual Heat Inputs'!D98:K98,2)+LARGE('Annual Heat Inputs'!D98:K98,3))/3</f>
        <v>947616.65866666671</v>
      </c>
      <c r="E98" s="48">
        <v>1024257772.5449996</v>
      </c>
      <c r="F98" s="6">
        <f t="shared" si="46"/>
        <v>9.2517399825250946E-4</v>
      </c>
      <c r="G98" s="54">
        <v>161456</v>
      </c>
      <c r="H98" s="6">
        <f t="shared" si="47"/>
        <v>149.37489306185716</v>
      </c>
      <c r="I98" s="6">
        <f>MIN(H98,'SO2 Annual Emissions'!L98,'SO2 Consent Decree Caps'!D98,'Retirement Adjustments'!D98:I98)</f>
        <v>0.36199999999999999</v>
      </c>
      <c r="J98" s="8">
        <v>112305.29201408484</v>
      </c>
      <c r="K98" s="6">
        <f t="shared" si="48"/>
        <v>104.26393603758649</v>
      </c>
      <c r="L98" s="6">
        <v>26588.496477661189</v>
      </c>
      <c r="M98" s="6">
        <f t="shared" si="49"/>
        <v>128.86292163134706</v>
      </c>
      <c r="N98" s="6">
        <v>7237.5731689559761</v>
      </c>
      <c r="O98" s="6">
        <f t="shared" si="50"/>
        <v>135.55893613771514</v>
      </c>
      <c r="P98" s="6">
        <v>1970.1176190990373</v>
      </c>
      <c r="Q98" s="6">
        <f t="shared" si="51"/>
        <v>137.3816377324047</v>
      </c>
      <c r="R98" s="6">
        <v>536.27968139003497</v>
      </c>
      <c r="S98" s="6">
        <f t="shared" si="52"/>
        <v>137.8777897494179</v>
      </c>
      <c r="T98" s="6">
        <v>145.97904911040678</v>
      </c>
      <c r="U98" s="6">
        <f t="shared" si="53"/>
        <v>138.01284576994448</v>
      </c>
      <c r="V98" s="6">
        <v>39.736509732960258</v>
      </c>
      <c r="W98" s="6">
        <f t="shared" si="54"/>
        <v>138.04960895553072</v>
      </c>
      <c r="X98" s="6">
        <v>10.816553576558363</v>
      </c>
      <c r="Y98" s="6">
        <f t="shared" si="55"/>
        <v>138.05961614965045</v>
      </c>
      <c r="Z98" s="6">
        <v>2.9443409113737289</v>
      </c>
      <c r="AA98" s="6">
        <f t="shared" si="56"/>
        <v>138.06234017730364</v>
      </c>
      <c r="AB98" s="6">
        <v>0.80147001906880178</v>
      </c>
      <c r="AC98" s="6">
        <f t="shared" si="77"/>
        <v>138.06308167652566</v>
      </c>
      <c r="AD98" s="6">
        <v>0.21816569854854606</v>
      </c>
      <c r="AE98" s="6">
        <f t="shared" si="78"/>
        <v>138.06328351775727</v>
      </c>
      <c r="AF98" s="6">
        <v>5.9386216336861253E-2</v>
      </c>
      <c r="AG98" s="6">
        <f t="shared" si="79"/>
        <v>138.06333846034047</v>
      </c>
      <c r="AH98" s="6">
        <v>1.6165339970029891E-2</v>
      </c>
      <c r="AI98" s="6">
        <f t="shared" si="80"/>
        <v>138.0633534160927</v>
      </c>
      <c r="AJ98" s="6">
        <v>4.4003177608828992E-3</v>
      </c>
      <c r="AK98" s="6">
        <f t="shared" si="81"/>
        <v>138.06335748715227</v>
      </c>
      <c r="AL98" s="6">
        <v>1.1977968970313668E-3</v>
      </c>
      <c r="AM98" s="6">
        <f t="shared" si="82"/>
        <v>138.06335859532282</v>
      </c>
      <c r="AN98" s="6">
        <v>3.2604867010377347E-4</v>
      </c>
      <c r="AO98" s="56">
        <f t="shared" ref="AO98:AO111" si="83">ROUND(AM98,0)</f>
        <v>138</v>
      </c>
      <c r="AP98" s="6">
        <f t="shared" si="57"/>
        <v>-6.335859532282484E-2</v>
      </c>
      <c r="AQ98" s="45"/>
      <c r="AR98" s="56">
        <f t="shared" si="58"/>
        <v>138</v>
      </c>
    </row>
    <row r="99" spans="1:44" ht="15" customHeight="1" x14ac:dyDescent="0.25">
      <c r="A99" s="4" t="s">
        <v>49</v>
      </c>
      <c r="B99" s="4">
        <v>57842</v>
      </c>
      <c r="C99" s="4">
        <v>1</v>
      </c>
      <c r="D99" s="6">
        <f>(LARGE('Annual Heat Inputs'!D99:K99,1)+LARGE('Annual Heat Inputs'!D99:K99,2)+LARGE('Annual Heat Inputs'!D99:K99,3))/3</f>
        <v>3631747.1683333335</v>
      </c>
      <c r="E99" s="48">
        <v>1024257772.5449996</v>
      </c>
      <c r="F99" s="6">
        <f t="shared" si="46"/>
        <v>3.5457355225232395E-3</v>
      </c>
      <c r="G99" s="54">
        <v>161456</v>
      </c>
      <c r="H99" s="6">
        <f t="shared" si="47"/>
        <v>572.4802745245122</v>
      </c>
      <c r="I99" s="6">
        <f>MIN(H99,'SO2 Annual Emissions'!L99,'SO2 Consent Decree Caps'!D99,'Retirement Adjustments'!D99:I99)</f>
        <v>1.5469999999999999</v>
      </c>
      <c r="J99" s="8">
        <v>112305.29201408484</v>
      </c>
      <c r="K99" s="6">
        <f t="shared" si="48"/>
        <v>399.75186326168614</v>
      </c>
      <c r="L99" s="6">
        <v>26588.496477661189</v>
      </c>
      <c r="M99" s="6">
        <f t="shared" si="49"/>
        <v>494.02763971301346</v>
      </c>
      <c r="N99" s="6">
        <v>7237.5731689559761</v>
      </c>
      <c r="O99" s="6">
        <f t="shared" si="50"/>
        <v>519.69015999504177</v>
      </c>
      <c r="P99" s="6">
        <v>1970.1176190990373</v>
      </c>
      <c r="Q99" s="6">
        <f t="shared" si="51"/>
        <v>526.67567602063014</v>
      </c>
      <c r="R99" s="6">
        <v>536.27968139003497</v>
      </c>
      <c r="S99" s="6">
        <f t="shared" si="52"/>
        <v>528.57718193694222</v>
      </c>
      <c r="T99" s="6">
        <v>145.97904911040678</v>
      </c>
      <c r="U99" s="6">
        <f t="shared" si="53"/>
        <v>529.09478503691719</v>
      </c>
      <c r="V99" s="6">
        <v>39.736509732960258</v>
      </c>
      <c r="W99" s="6">
        <f t="shared" si="54"/>
        <v>529.23568019101845</v>
      </c>
      <c r="X99" s="6">
        <v>10.816553576558363</v>
      </c>
      <c r="Y99" s="6">
        <f t="shared" si="55"/>
        <v>529.27403282926616</v>
      </c>
      <c r="Z99" s="6">
        <v>2.9443409113737289</v>
      </c>
      <c r="AA99" s="6">
        <f t="shared" si="56"/>
        <v>529.28447268342609</v>
      </c>
      <c r="AB99" s="6">
        <v>0.80147001906880178</v>
      </c>
      <c r="AC99" s="6">
        <f t="shared" si="77"/>
        <v>529.28731448414294</v>
      </c>
      <c r="AD99" s="6">
        <v>0.21816569854854606</v>
      </c>
      <c r="AE99" s="6">
        <f t="shared" si="78"/>
        <v>529.28808804201003</v>
      </c>
      <c r="AF99" s="6">
        <v>5.9386216336861253E-2</v>
      </c>
      <c r="AG99" s="6">
        <f t="shared" si="79"/>
        <v>529.28829860982682</v>
      </c>
      <c r="AH99" s="6">
        <v>1.6165339970029891E-2</v>
      </c>
      <c r="AI99" s="6">
        <f t="shared" si="80"/>
        <v>529.28835592784696</v>
      </c>
      <c r="AJ99" s="6">
        <v>4.4003177608828992E-3</v>
      </c>
      <c r="AK99" s="6">
        <f t="shared" si="81"/>
        <v>529.28837153020993</v>
      </c>
      <c r="AL99" s="6">
        <v>1.1977968970313668E-3</v>
      </c>
      <c r="AM99" s="6">
        <f t="shared" si="82"/>
        <v>529.28837577728098</v>
      </c>
      <c r="AN99" s="6">
        <v>3.2604867010377347E-4</v>
      </c>
      <c r="AO99" s="56">
        <f t="shared" si="83"/>
        <v>529</v>
      </c>
      <c r="AP99" s="6">
        <f t="shared" si="57"/>
        <v>-0.28837577728097585</v>
      </c>
      <c r="AQ99" s="45"/>
      <c r="AR99" s="56">
        <f t="shared" si="58"/>
        <v>529</v>
      </c>
    </row>
    <row r="100" spans="1:44" ht="15" customHeight="1" x14ac:dyDescent="0.25">
      <c r="A100" s="4" t="s">
        <v>50</v>
      </c>
      <c r="B100" s="4">
        <v>55224</v>
      </c>
      <c r="C100" s="11" t="s">
        <v>89</v>
      </c>
      <c r="D100" s="6">
        <f>(LARGE('Annual Heat Inputs'!D100:K100,1)+LARGE('Annual Heat Inputs'!D100:K100,2)+LARGE('Annual Heat Inputs'!D100:K100,3))/3</f>
        <v>688767.72000000009</v>
      </c>
      <c r="E100" s="48">
        <v>1024257772.5449996</v>
      </c>
      <c r="F100" s="6">
        <f t="shared" si="46"/>
        <v>6.7245544867929215E-4</v>
      </c>
      <c r="G100" s="54">
        <v>161456</v>
      </c>
      <c r="H100" s="6">
        <f t="shared" si="47"/>
        <v>108.57196692196379</v>
      </c>
      <c r="I100" s="6">
        <f>MIN(H100,'SO2 Annual Emissions'!L100,'SO2 Consent Decree Caps'!D100,'Retirement Adjustments'!D100:I100)</f>
        <v>0.27800000000000002</v>
      </c>
      <c r="J100" s="8">
        <v>112305.29201408484</v>
      </c>
      <c r="K100" s="6">
        <f t="shared" si="48"/>
        <v>75.798305530390351</v>
      </c>
      <c r="L100" s="6">
        <v>26588.496477661189</v>
      </c>
      <c r="M100" s="6">
        <f t="shared" si="49"/>
        <v>93.677884858983788</v>
      </c>
      <c r="N100" s="6">
        <v>7237.5731689559761</v>
      </c>
      <c r="O100" s="6">
        <f t="shared" si="50"/>
        <v>98.544830371663281</v>
      </c>
      <c r="P100" s="6">
        <v>1970.1176190990373</v>
      </c>
      <c r="Q100" s="6">
        <f t="shared" si="51"/>
        <v>99.8696466991655</v>
      </c>
      <c r="R100" s="6">
        <v>536.27968139003497</v>
      </c>
      <c r="S100" s="6">
        <f t="shared" si="52"/>
        <v>100.23027089293223</v>
      </c>
      <c r="T100" s="6">
        <v>145.97904911040678</v>
      </c>
      <c r="U100" s="6">
        <f t="shared" si="53"/>
        <v>100.32843529989954</v>
      </c>
      <c r="V100" s="6">
        <v>39.736509732960258</v>
      </c>
      <c r="W100" s="6">
        <f t="shared" si="54"/>
        <v>100.35515633238097</v>
      </c>
      <c r="X100" s="6">
        <v>10.816553576558363</v>
      </c>
      <c r="Y100" s="6">
        <f t="shared" si="55"/>
        <v>100.36242998276946</v>
      </c>
      <c r="Z100" s="6">
        <v>2.9443409113737289</v>
      </c>
      <c r="AA100" s="6">
        <f t="shared" si="56"/>
        <v>100.36440992085808</v>
      </c>
      <c r="AB100" s="6">
        <v>0.80147001906880178</v>
      </c>
      <c r="AC100" s="6">
        <f t="shared" si="77"/>
        <v>100.36494887373935</v>
      </c>
      <c r="AD100" s="6">
        <v>0.21816569854854606</v>
      </c>
      <c r="AE100" s="6">
        <f t="shared" si="78"/>
        <v>100.36509558045205</v>
      </c>
      <c r="AF100" s="6">
        <v>5.9386216336861253E-2</v>
      </c>
      <c r="AG100" s="6">
        <f t="shared" si="79"/>
        <v>100.3651355150368</v>
      </c>
      <c r="AH100" s="6">
        <v>1.6165339970029891E-2</v>
      </c>
      <c r="AI100" s="6">
        <f t="shared" si="80"/>
        <v>100.36514638550774</v>
      </c>
      <c r="AJ100" s="6">
        <v>4.4003177608828992E-3</v>
      </c>
      <c r="AK100" s="6">
        <f t="shared" si="81"/>
        <v>100.36514934452539</v>
      </c>
      <c r="AL100" s="6">
        <v>1.1977968970313668E-3</v>
      </c>
      <c r="AM100" s="6">
        <f t="shared" si="82"/>
        <v>100.36515014999044</v>
      </c>
      <c r="AN100" s="6">
        <v>3.2604867010377347E-4</v>
      </c>
      <c r="AO100" s="56">
        <f t="shared" si="83"/>
        <v>100</v>
      </c>
      <c r="AP100" s="6">
        <f t="shared" si="57"/>
        <v>-0.36515014999044126</v>
      </c>
      <c r="AQ100" s="45"/>
      <c r="AR100" s="56">
        <f t="shared" si="58"/>
        <v>100</v>
      </c>
    </row>
    <row r="101" spans="1:44" ht="15" customHeight="1" x14ac:dyDescent="0.25">
      <c r="A101" s="4" t="s">
        <v>50</v>
      </c>
      <c r="B101" s="4">
        <v>55224</v>
      </c>
      <c r="C101" s="11" t="s">
        <v>90</v>
      </c>
      <c r="D101" s="6">
        <f>(LARGE('Annual Heat Inputs'!D101:K101,1)+LARGE('Annual Heat Inputs'!D101:K101,2)+LARGE('Annual Heat Inputs'!D101:K101,3))/3</f>
        <v>666382.70133333327</v>
      </c>
      <c r="E101" s="48">
        <v>1024257772.5449996</v>
      </c>
      <c r="F101" s="6">
        <f t="shared" si="46"/>
        <v>6.506005804354846E-4</v>
      </c>
      <c r="G101" s="54">
        <v>161456</v>
      </c>
      <c r="H101" s="6">
        <f t="shared" si="47"/>
        <v>105.0433673147916</v>
      </c>
      <c r="I101" s="6">
        <f>MIN(H101,'SO2 Annual Emissions'!L101,'SO2 Consent Decree Caps'!D101,'Retirement Adjustments'!D101:I101)</f>
        <v>0.23499999999999999</v>
      </c>
      <c r="J101" s="8">
        <v>112305.29201408484</v>
      </c>
      <c r="K101" s="6">
        <f t="shared" si="48"/>
        <v>73.300888170340187</v>
      </c>
      <c r="L101" s="6">
        <v>26588.496477661189</v>
      </c>
      <c r="M101" s="6">
        <f t="shared" si="49"/>
        <v>90.599379411613398</v>
      </c>
      <c r="N101" s="6">
        <v>7237.5731689559761</v>
      </c>
      <c r="O101" s="6">
        <f t="shared" si="50"/>
        <v>95.308148716280442</v>
      </c>
      <c r="P101" s="6">
        <v>1970.1176190990373</v>
      </c>
      <c r="Q101" s="6">
        <f t="shared" si="51"/>
        <v>96.589908382792444</v>
      </c>
      <c r="R101" s="6">
        <v>536.27968139003497</v>
      </c>
      <c r="S101" s="6">
        <f t="shared" si="52"/>
        <v>96.938812254780558</v>
      </c>
      <c r="T101" s="6">
        <v>145.97904911040678</v>
      </c>
      <c r="U101" s="6">
        <f t="shared" si="53"/>
        <v>97.033786308863213</v>
      </c>
      <c r="V101" s="6">
        <v>39.736509732960258</v>
      </c>
      <c r="W101" s="6">
        <f t="shared" si="54"/>
        <v>97.059638905159957</v>
      </c>
      <c r="X101" s="6">
        <v>10.816553576558363</v>
      </c>
      <c r="Y101" s="6">
        <f t="shared" si="55"/>
        <v>97.066676161195176</v>
      </c>
      <c r="Z101" s="6">
        <v>2.9443409113737289</v>
      </c>
      <c r="AA101" s="6">
        <f t="shared" si="56"/>
        <v>97.06859175110111</v>
      </c>
      <c r="AB101" s="6">
        <v>0.80147001906880178</v>
      </c>
      <c r="AC101" s="6">
        <f t="shared" si="77"/>
        <v>97.069113187960724</v>
      </c>
      <c r="AD101" s="6">
        <v>0.21816569854854606</v>
      </c>
      <c r="AE101" s="6">
        <f t="shared" si="78"/>
        <v>97.069255126690834</v>
      </c>
      <c r="AF101" s="6">
        <v>5.9386216336861253E-2</v>
      </c>
      <c r="AG101" s="6">
        <f t="shared" si="79"/>
        <v>97.069293763397653</v>
      </c>
      <c r="AH101" s="6">
        <v>1.6165339970029891E-2</v>
      </c>
      <c r="AI101" s="6">
        <f t="shared" si="80"/>
        <v>97.069304280577214</v>
      </c>
      <c r="AJ101" s="6">
        <v>4.4003177608828992E-3</v>
      </c>
      <c r="AK101" s="6">
        <f t="shared" si="81"/>
        <v>97.069307143426499</v>
      </c>
      <c r="AL101" s="6">
        <v>1.1977968970313668E-3</v>
      </c>
      <c r="AM101" s="6">
        <f t="shared" si="82"/>
        <v>97.069307922713861</v>
      </c>
      <c r="AN101" s="6">
        <v>3.2604867010377347E-4</v>
      </c>
      <c r="AO101" s="56">
        <f t="shared" si="83"/>
        <v>97</v>
      </c>
      <c r="AP101" s="6">
        <f t="shared" si="57"/>
        <v>-6.9307922713861103E-2</v>
      </c>
      <c r="AQ101" s="45"/>
      <c r="AR101" s="56">
        <f t="shared" si="58"/>
        <v>97</v>
      </c>
    </row>
    <row r="102" spans="1:44" ht="15" customHeight="1" x14ac:dyDescent="0.25">
      <c r="A102" s="4" t="s">
        <v>50</v>
      </c>
      <c r="B102" s="4">
        <v>55224</v>
      </c>
      <c r="C102" s="11" t="s">
        <v>91</v>
      </c>
      <c r="D102" s="6">
        <f>(LARGE('Annual Heat Inputs'!D102:K102,1)+LARGE('Annual Heat Inputs'!D102:K102,2)+LARGE('Annual Heat Inputs'!D102:K102,3))/3</f>
        <v>600636.745</v>
      </c>
      <c r="E102" s="48">
        <v>1024257772.5449996</v>
      </c>
      <c r="F102" s="6">
        <f t="shared" si="46"/>
        <v>5.8641170328401068E-4</v>
      </c>
      <c r="G102" s="54">
        <v>161456</v>
      </c>
      <c r="H102" s="6">
        <f t="shared" si="47"/>
        <v>94.679687965423227</v>
      </c>
      <c r="I102" s="6">
        <f>MIN(H102,'SO2 Annual Emissions'!L102,'SO2 Consent Decree Caps'!D102,'Retirement Adjustments'!D102:I102)</f>
        <v>0.217</v>
      </c>
      <c r="J102" s="8">
        <v>112305.29201408484</v>
      </c>
      <c r="K102" s="6">
        <f t="shared" si="48"/>
        <v>66.074137577787695</v>
      </c>
      <c r="L102" s="6">
        <v>26588.496477661189</v>
      </c>
      <c r="M102" s="6">
        <f t="shared" si="49"/>
        <v>81.665943085013907</v>
      </c>
      <c r="N102" s="6">
        <v>7237.5731689559761</v>
      </c>
      <c r="O102" s="6">
        <f t="shared" si="50"/>
        <v>85.910140694664037</v>
      </c>
      <c r="P102" s="6">
        <v>1970.1176190990373</v>
      </c>
      <c r="Q102" s="6">
        <f t="shared" si="51"/>
        <v>87.065440723349738</v>
      </c>
      <c r="R102" s="6">
        <v>536.27968139003497</v>
      </c>
      <c r="S102" s="6">
        <f t="shared" si="52"/>
        <v>87.379921404750277</v>
      </c>
      <c r="T102" s="6">
        <v>145.97904911040678</v>
      </c>
      <c r="U102" s="6">
        <f t="shared" si="53"/>
        <v>87.465525227582887</v>
      </c>
      <c r="V102" s="6">
        <v>39.736509732960258</v>
      </c>
      <c r="W102" s="6">
        <f t="shared" si="54"/>
        <v>87.48882718193795</v>
      </c>
      <c r="X102" s="6">
        <v>10.816553576558363</v>
      </c>
      <c r="Y102" s="6">
        <f t="shared" si="55"/>
        <v>87.495170135544441</v>
      </c>
      <c r="Z102" s="6">
        <v>2.9443409113737289</v>
      </c>
      <c r="AA102" s="6">
        <f t="shared" si="56"/>
        <v>87.496896731513331</v>
      </c>
      <c r="AB102" s="6">
        <v>0.80147001906880178</v>
      </c>
      <c r="AC102" s="6">
        <f t="shared" si="77"/>
        <v>87.497366722912346</v>
      </c>
      <c r="AD102" s="6">
        <v>0.21816569854854606</v>
      </c>
      <c r="AE102" s="6">
        <f t="shared" si="78"/>
        <v>87.497494657831226</v>
      </c>
      <c r="AF102" s="6">
        <v>5.9386216336861253E-2</v>
      </c>
      <c r="AG102" s="6">
        <f t="shared" si="79"/>
        <v>87.497529482603497</v>
      </c>
      <c r="AH102" s="6">
        <v>1.6165339970029891E-2</v>
      </c>
      <c r="AI102" s="6">
        <f t="shared" si="80"/>
        <v>87.497538962148042</v>
      </c>
      <c r="AJ102" s="6">
        <v>4.4003177608828992E-3</v>
      </c>
      <c r="AK102" s="6">
        <f t="shared" si="81"/>
        <v>87.497541542545875</v>
      </c>
      <c r="AL102" s="6">
        <v>1.1977968970313668E-3</v>
      </c>
      <c r="AM102" s="6">
        <f t="shared" si="82"/>
        <v>87.497542244947994</v>
      </c>
      <c r="AN102" s="6">
        <v>3.2604867010377347E-4</v>
      </c>
      <c r="AO102" s="56">
        <f t="shared" si="83"/>
        <v>87</v>
      </c>
      <c r="AP102" s="6">
        <f t="shared" si="57"/>
        <v>-0.49754224494799359</v>
      </c>
      <c r="AQ102" s="45">
        <v>1</v>
      </c>
      <c r="AR102" s="56">
        <f t="shared" si="58"/>
        <v>88</v>
      </c>
    </row>
    <row r="103" spans="1:44" ht="15" customHeight="1" x14ac:dyDescent="0.25">
      <c r="A103" s="4" t="s">
        <v>50</v>
      </c>
      <c r="B103" s="4">
        <v>55224</v>
      </c>
      <c r="C103" s="11" t="s">
        <v>92</v>
      </c>
      <c r="D103" s="6">
        <f>(LARGE('Annual Heat Inputs'!D103:K103,1)+LARGE('Annual Heat Inputs'!D103:K103,2)+LARGE('Annual Heat Inputs'!D103:K103,3))/3</f>
        <v>513164.31533333333</v>
      </c>
      <c r="E103" s="48">
        <v>1024257772.5449996</v>
      </c>
      <c r="F103" s="6">
        <f t="shared" si="46"/>
        <v>5.0101090671566086E-4</v>
      </c>
      <c r="G103" s="54">
        <v>161456</v>
      </c>
      <c r="H103" s="6">
        <f t="shared" si="47"/>
        <v>80.891216954683742</v>
      </c>
      <c r="I103" s="6">
        <f>MIN(H103,'SO2 Annual Emissions'!L103,'SO2 Consent Decree Caps'!D103,'Retirement Adjustments'!D103:I103)</f>
        <v>0.17699999999999999</v>
      </c>
      <c r="J103" s="8">
        <v>112305.29201408484</v>
      </c>
      <c r="K103" s="6">
        <f t="shared" si="48"/>
        <v>56.443176180943716</v>
      </c>
      <c r="L103" s="6">
        <v>26588.496477661189</v>
      </c>
      <c r="M103" s="6">
        <f t="shared" si="49"/>
        <v>69.764302909422909</v>
      </c>
      <c r="N103" s="6">
        <v>7237.5731689559761</v>
      </c>
      <c r="O103" s="6">
        <f t="shared" si="50"/>
        <v>73.390406005222488</v>
      </c>
      <c r="P103" s="6">
        <v>1970.1176190990373</v>
      </c>
      <c r="Q103" s="6">
        <f t="shared" si="51"/>
        <v>74.377456419903794</v>
      </c>
      <c r="R103" s="6">
        <v>536.27968139003497</v>
      </c>
      <c r="S103" s="6">
        <f t="shared" si="52"/>
        <v>74.646138389330204</v>
      </c>
      <c r="T103" s="6">
        <v>145.97904911040678</v>
      </c>
      <c r="U103" s="6">
        <f t="shared" si="53"/>
        <v>74.719275485086499</v>
      </c>
      <c r="V103" s="6">
        <v>39.736509732960258</v>
      </c>
      <c r="W103" s="6">
        <f t="shared" si="54"/>
        <v>74.73918390985753</v>
      </c>
      <c r="X103" s="6">
        <v>10.816553576558363</v>
      </c>
      <c r="Y103" s="6">
        <f t="shared" si="55"/>
        <v>74.74460312117246</v>
      </c>
      <c r="Z103" s="6">
        <v>2.9443409113737289</v>
      </c>
      <c r="AA103" s="6">
        <f t="shared" si="56"/>
        <v>74.746078268082144</v>
      </c>
      <c r="AB103" s="6">
        <v>0.80147001906880178</v>
      </c>
      <c r="AC103" s="6">
        <f t="shared" si="77"/>
        <v>74.746479813303097</v>
      </c>
      <c r="AD103" s="6">
        <v>0.21816569854854606</v>
      </c>
      <c r="AE103" s="6">
        <f t="shared" si="78"/>
        <v>74.746589116697535</v>
      </c>
      <c r="AF103" s="6">
        <v>5.9386216336861253E-2</v>
      </c>
      <c r="AG103" s="6">
        <f t="shared" si="79"/>
        <v>74.746618869839622</v>
      </c>
      <c r="AH103" s="6">
        <v>1.6165339970029891E-2</v>
      </c>
      <c r="AI103" s="6">
        <f t="shared" si="80"/>
        <v>74.74662696885126</v>
      </c>
      <c r="AJ103" s="6">
        <v>4.4003177608828992E-3</v>
      </c>
      <c r="AK103" s="6">
        <f t="shared" si="81"/>
        <v>74.746629173458444</v>
      </c>
      <c r="AL103" s="6">
        <v>1.1977968970313668E-3</v>
      </c>
      <c r="AM103" s="6">
        <f t="shared" si="82"/>
        <v>74.746629773567747</v>
      </c>
      <c r="AN103" s="6">
        <v>3.2604867010377347E-4</v>
      </c>
      <c r="AO103" s="56">
        <f t="shared" si="83"/>
        <v>75</v>
      </c>
      <c r="AP103" s="6">
        <f t="shared" si="57"/>
        <v>0.25337022643225282</v>
      </c>
      <c r="AQ103" s="45"/>
      <c r="AR103" s="56">
        <f t="shared" si="58"/>
        <v>75</v>
      </c>
    </row>
    <row r="104" spans="1:44" ht="15" customHeight="1" x14ac:dyDescent="0.25">
      <c r="A104" s="4" t="s">
        <v>51</v>
      </c>
      <c r="B104" s="4">
        <v>1040</v>
      </c>
      <c r="C104" s="4">
        <v>1</v>
      </c>
      <c r="D104" s="6">
        <f>(LARGE('Annual Heat Inputs'!D104:K104,1)+LARGE('Annual Heat Inputs'!D104:K104,2)+LARGE('Annual Heat Inputs'!D104:K104,3))/3</f>
        <v>181492.27033333332</v>
      </c>
      <c r="E104" s="48">
        <v>1024257772.5449996</v>
      </c>
      <c r="F104" s="6">
        <f t="shared" si="46"/>
        <v>1.7719394003950275E-4</v>
      </c>
      <c r="G104" s="54">
        <v>161456</v>
      </c>
      <c r="H104" s="6">
        <f t="shared" si="47"/>
        <v>28.609024783017958</v>
      </c>
      <c r="I104" s="6">
        <f>MIN(H104,'SO2 Annual Emissions'!L104,'SO2 Consent Decree Caps'!D104,'Retirement Adjustments'!D104:I104)</f>
        <v>28.609024783017958</v>
      </c>
      <c r="J104" s="8">
        <v>112305.29201408484</v>
      </c>
      <c r="K104" s="6">
        <f t="shared" si="48"/>
        <v>48.508841962280556</v>
      </c>
      <c r="L104" s="6">
        <v>26588.496477661189</v>
      </c>
      <c r="M104" s="6">
        <f t="shared" si="49"/>
        <v>53.220162412883781</v>
      </c>
      <c r="N104" s="6">
        <v>7237.5731689559761</v>
      </c>
      <c r="O104" s="6">
        <f t="shared" si="50"/>
        <v>54.502616519015277</v>
      </c>
      <c r="P104" s="6">
        <v>1970.1176190990373</v>
      </c>
      <c r="Q104" s="6">
        <f t="shared" si="51"/>
        <v>54.851709422284678</v>
      </c>
      <c r="R104" s="6">
        <v>536.27968139003497</v>
      </c>
      <c r="S104" s="6">
        <f t="shared" si="52"/>
        <v>54.946734931993305</v>
      </c>
      <c r="T104" s="6">
        <v>145.97904911040678</v>
      </c>
      <c r="U104" s="6">
        <f t="shared" si="53"/>
        <v>54.972601534868396</v>
      </c>
      <c r="V104" s="6">
        <v>39.736509732960258</v>
      </c>
      <c r="W104" s="6">
        <f t="shared" si="54"/>
        <v>54.979642603591394</v>
      </c>
      <c r="X104" s="6">
        <v>10.816553576558363</v>
      </c>
      <c r="Y104" s="6">
        <f t="shared" si="55"/>
        <v>54.981559231337272</v>
      </c>
      <c r="Z104" s="6">
        <v>2.9443409113737289</v>
      </c>
      <c r="AA104" s="6">
        <f t="shared" si="56"/>
        <v>54.98208095070418</v>
      </c>
      <c r="AB104" s="6">
        <v>0.80147001906880178</v>
      </c>
      <c r="AC104" s="6">
        <f t="shared" si="77"/>
        <v>54.982222966334682</v>
      </c>
      <c r="AD104" s="6">
        <v>0.21816569854854606</v>
      </c>
      <c r="AE104" s="6">
        <f t="shared" si="78"/>
        <v>54.982261623974388</v>
      </c>
      <c r="AF104" s="6">
        <v>5.9386216336861253E-2</v>
      </c>
      <c r="AG104" s="6">
        <f t="shared" si="79"/>
        <v>54.982272146852047</v>
      </c>
      <c r="AH104" s="6">
        <v>1.6165339970029891E-2</v>
      </c>
      <c r="AI104" s="6">
        <f t="shared" si="80"/>
        <v>54.982275011252327</v>
      </c>
      <c r="AJ104" s="6">
        <v>4.4003177608828992E-3</v>
      </c>
      <c r="AK104" s="6">
        <f t="shared" si="81"/>
        <v>54.982275790961971</v>
      </c>
      <c r="AL104" s="6">
        <v>1.1977968970313668E-3</v>
      </c>
      <c r="AM104" s="6">
        <f t="shared" si="82"/>
        <v>54.982276003204319</v>
      </c>
      <c r="AN104" s="6">
        <v>3.2604867010377347E-4</v>
      </c>
      <c r="AO104" s="56">
        <f t="shared" si="83"/>
        <v>55</v>
      </c>
      <c r="AP104" s="6">
        <f t="shared" si="57"/>
        <v>1.7723996795680819E-2</v>
      </c>
      <c r="AQ104" s="45"/>
      <c r="AR104" s="56">
        <f t="shared" si="58"/>
        <v>55</v>
      </c>
    </row>
    <row r="105" spans="1:44" ht="15" customHeight="1" x14ac:dyDescent="0.25">
      <c r="A105" s="4" t="s">
        <v>51</v>
      </c>
      <c r="B105" s="4">
        <v>1040</v>
      </c>
      <c r="C105" s="4">
        <v>2</v>
      </c>
      <c r="D105" s="6">
        <f>(LARGE('Annual Heat Inputs'!D105:K105,1)+LARGE('Annual Heat Inputs'!D105:K105,2)+LARGE('Annual Heat Inputs'!D105:K105,3))/3</f>
        <v>416654.62666666665</v>
      </c>
      <c r="E105" s="48">
        <v>1024257772.5449996</v>
      </c>
      <c r="F105" s="6">
        <f t="shared" si="46"/>
        <v>4.067868829849289E-4</v>
      </c>
      <c r="G105" s="54">
        <v>161456</v>
      </c>
      <c r="H105" s="6">
        <f t="shared" si="47"/>
        <v>65.678182979214682</v>
      </c>
      <c r="I105" s="6">
        <f>MIN(H105,'SO2 Annual Emissions'!L105,'SO2 Consent Decree Caps'!D105,'Retirement Adjustments'!D105:I105)</f>
        <v>65.678182979214682</v>
      </c>
      <c r="J105" s="8">
        <v>112305.29201408484</v>
      </c>
      <c r="K105" s="6">
        <f t="shared" si="48"/>
        <v>111.36250266033647</v>
      </c>
      <c r="L105" s="6">
        <v>26588.496477661189</v>
      </c>
      <c r="M105" s="6">
        <f t="shared" si="49"/>
        <v>122.17835426574003</v>
      </c>
      <c r="N105" s="6">
        <v>7237.5731689559761</v>
      </c>
      <c r="O105" s="6">
        <f t="shared" si="50"/>
        <v>125.12250409551498</v>
      </c>
      <c r="P105" s="6">
        <v>1970.1176190990373</v>
      </c>
      <c r="Q105" s="6">
        <f t="shared" si="51"/>
        <v>125.92392210090198</v>
      </c>
      <c r="R105" s="6">
        <v>536.27968139003497</v>
      </c>
      <c r="S105" s="6">
        <f t="shared" si="52"/>
        <v>126.14207364090278</v>
      </c>
      <c r="T105" s="6">
        <v>145.97904911040678</v>
      </c>
      <c r="U105" s="6">
        <f t="shared" si="53"/>
        <v>126.2014560032715</v>
      </c>
      <c r="V105" s="6">
        <v>39.736509732960258</v>
      </c>
      <c r="W105" s="6">
        <f t="shared" si="54"/>
        <v>126.21762029420647</v>
      </c>
      <c r="X105" s="6">
        <v>10.816553576558363</v>
      </c>
      <c r="Y105" s="6">
        <f t="shared" si="55"/>
        <v>126.22202032632052</v>
      </c>
      <c r="Z105" s="6">
        <v>2.9443409113737289</v>
      </c>
      <c r="AA105" s="6">
        <f t="shared" si="56"/>
        <v>126.2232180455823</v>
      </c>
      <c r="AB105" s="6">
        <v>0.80147001906880178</v>
      </c>
      <c r="AC105" s="6">
        <f t="shared" si="77"/>
        <v>126.22354407307316</v>
      </c>
      <c r="AD105" s="6">
        <v>0.21816569854854606</v>
      </c>
      <c r="AE105" s="6">
        <f t="shared" si="78"/>
        <v>126.22363282001764</v>
      </c>
      <c r="AF105" s="6">
        <v>5.9386216336861253E-2</v>
      </c>
      <c r="AG105" s="6">
        <f t="shared" si="79"/>
        <v>126.22365697755147</v>
      </c>
      <c r="AH105" s="6">
        <v>1.6165339970029891E-2</v>
      </c>
      <c r="AI105" s="6">
        <f t="shared" si="80"/>
        <v>126.22366355339973</v>
      </c>
      <c r="AJ105" s="6">
        <v>4.4003177608828992E-3</v>
      </c>
      <c r="AK105" s="6">
        <f t="shared" si="81"/>
        <v>126.22366534339127</v>
      </c>
      <c r="AL105" s="6">
        <v>1.1977968970313668E-3</v>
      </c>
      <c r="AM105" s="6">
        <f t="shared" si="82"/>
        <v>126.22366583063935</v>
      </c>
      <c r="AN105" s="6">
        <v>3.2604867010377347E-4</v>
      </c>
      <c r="AO105" s="56">
        <f t="shared" si="83"/>
        <v>126</v>
      </c>
      <c r="AP105" s="6">
        <f t="shared" si="57"/>
        <v>-0.22366583063934797</v>
      </c>
      <c r="AQ105" s="45"/>
      <c r="AR105" s="56">
        <f t="shared" si="58"/>
        <v>126</v>
      </c>
    </row>
    <row r="106" spans="1:44" ht="15" customHeight="1" x14ac:dyDescent="0.25">
      <c r="A106" s="19" t="s">
        <v>52</v>
      </c>
      <c r="B106" s="19">
        <v>55259</v>
      </c>
      <c r="C106" s="20" t="s">
        <v>93</v>
      </c>
      <c r="D106" s="6">
        <f>(LARGE('Annual Heat Inputs'!D106:K106,1)+LARGE('Annual Heat Inputs'!D106:K106,2)+LARGE('Annual Heat Inputs'!D106:K106,3))/3</f>
        <v>13221885.726666668</v>
      </c>
      <c r="E106" s="48">
        <v>1024257772.5449996</v>
      </c>
      <c r="F106" s="6">
        <f t="shared" si="46"/>
        <v>1.2908748247830143E-2</v>
      </c>
      <c r="G106" s="54">
        <v>161456</v>
      </c>
      <c r="H106" s="6">
        <f t="shared" si="47"/>
        <v>2084.1948571016637</v>
      </c>
      <c r="I106" s="6">
        <f>MIN(H106,'SO2 Annual Emissions'!L106,'SO2 Consent Decree Caps'!D106,'Retirement Adjustments'!D106:I106)</f>
        <v>4.0519999999999996</v>
      </c>
      <c r="J106" s="8">
        <v>112305.29201408484</v>
      </c>
      <c r="K106" s="6">
        <f t="shared" si="48"/>
        <v>1453.7727415088702</v>
      </c>
      <c r="L106" s="6">
        <v>26588.496477661189</v>
      </c>
      <c r="M106" s="6">
        <f t="shared" si="49"/>
        <v>1796.9969488273171</v>
      </c>
      <c r="N106" s="6">
        <v>7237.5731689559761</v>
      </c>
      <c r="O106" s="6">
        <f t="shared" si="50"/>
        <v>1890.4249587906199</v>
      </c>
      <c r="P106" s="6">
        <v>1970.1176190990373</v>
      </c>
      <c r="Q106" s="6">
        <f t="shared" si="51"/>
        <v>1915.856711154184</v>
      </c>
      <c r="R106" s="6">
        <v>536.27968139003497</v>
      </c>
      <c r="S106" s="6">
        <f t="shared" si="52"/>
        <v>1922.7794105516746</v>
      </c>
      <c r="T106" s="6">
        <v>145.97904911040678</v>
      </c>
      <c r="U106" s="6">
        <f t="shared" si="53"/>
        <v>1924.6638173460985</v>
      </c>
      <c r="V106" s="6">
        <v>39.736509732960258</v>
      </c>
      <c r="W106" s="6">
        <f t="shared" si="54"/>
        <v>1925.1767659464888</v>
      </c>
      <c r="X106" s="6">
        <v>10.816553576558363</v>
      </c>
      <c r="Y106" s="6">
        <f t="shared" si="55"/>
        <v>1925.3163941135178</v>
      </c>
      <c r="Z106" s="6">
        <v>2.9443409113737289</v>
      </c>
      <c r="AA106" s="6">
        <f t="shared" si="56"/>
        <v>1925.3544018690986</v>
      </c>
      <c r="AB106" s="6">
        <v>0.80147001906880178</v>
      </c>
      <c r="AC106" s="6">
        <f t="shared" si="77"/>
        <v>1925.3647478438029</v>
      </c>
      <c r="AD106" s="6">
        <v>0.21816569854854606</v>
      </c>
      <c r="AE106" s="6">
        <f t="shared" si="78"/>
        <v>1925.3675640898819</v>
      </c>
      <c r="AF106" s="6">
        <v>5.9386216336861253E-2</v>
      </c>
      <c r="AG106" s="6">
        <f t="shared" si="79"/>
        <v>1925.368330691598</v>
      </c>
      <c r="AH106" s="6">
        <v>1.6165339970029891E-2</v>
      </c>
      <c r="AI106" s="6">
        <f t="shared" si="80"/>
        <v>1925.3685393659021</v>
      </c>
      <c r="AJ106" s="6">
        <v>4.4003177608828992E-3</v>
      </c>
      <c r="AK106" s="6">
        <f t="shared" si="81"/>
        <v>1925.3685961684962</v>
      </c>
      <c r="AL106" s="6">
        <v>1.1977968970313668E-3</v>
      </c>
      <c r="AM106" s="6">
        <f t="shared" si="82"/>
        <v>1925.3686116305548</v>
      </c>
      <c r="AN106" s="6">
        <v>3.2604867010377347E-4</v>
      </c>
      <c r="AO106" s="56">
        <f t="shared" si="83"/>
        <v>1925</v>
      </c>
      <c r="AP106" s="6">
        <f t="shared" si="57"/>
        <v>-0.36861163055482393</v>
      </c>
      <c r="AQ106" s="45"/>
      <c r="AR106" s="56">
        <f t="shared" si="58"/>
        <v>1925</v>
      </c>
    </row>
    <row r="107" spans="1:44" ht="15" customHeight="1" x14ac:dyDescent="0.25">
      <c r="A107" s="19" t="s">
        <v>52</v>
      </c>
      <c r="B107" s="19">
        <v>55259</v>
      </c>
      <c r="C107" s="20" t="s">
        <v>94</v>
      </c>
      <c r="D107" s="6">
        <f>(LARGE('Annual Heat Inputs'!D107:K107,1)+LARGE('Annual Heat Inputs'!D107:K107,2)+LARGE('Annual Heat Inputs'!D107:K107,3))/3</f>
        <v>13409632.300999999</v>
      </c>
      <c r="E107" s="48">
        <v>1024257772.5449996</v>
      </c>
      <c r="F107" s="6">
        <f t="shared" si="46"/>
        <v>1.3092048369504427E-2</v>
      </c>
      <c r="G107" s="54">
        <v>161456</v>
      </c>
      <c r="H107" s="6">
        <f t="shared" si="47"/>
        <v>2113.7897615467068</v>
      </c>
      <c r="I107" s="6">
        <f>MIN(H107,'SO2 Annual Emissions'!L107,'SO2 Consent Decree Caps'!D107,'Retirement Adjustments'!D107:I107)</f>
        <v>4.1920000000000002</v>
      </c>
      <c r="J107" s="8">
        <v>112305.29201408484</v>
      </c>
      <c r="K107" s="6">
        <f t="shared" si="48"/>
        <v>1474.498315199718</v>
      </c>
      <c r="L107" s="6">
        <v>26588.496477661189</v>
      </c>
      <c r="M107" s="6">
        <f t="shared" si="49"/>
        <v>1822.5961971576564</v>
      </c>
      <c r="N107" s="6">
        <v>7237.5731689559761</v>
      </c>
      <c r="O107" s="6">
        <f t="shared" si="50"/>
        <v>1917.3508551634554</v>
      </c>
      <c r="P107" s="6">
        <v>1970.1176190990373</v>
      </c>
      <c r="Q107" s="6">
        <f t="shared" si="51"/>
        <v>1943.1437303263128</v>
      </c>
      <c r="R107" s="6">
        <v>536.27968139003497</v>
      </c>
      <c r="S107" s="6">
        <f t="shared" si="52"/>
        <v>1950.1647298546536</v>
      </c>
      <c r="T107" s="6">
        <v>145.97904911040678</v>
      </c>
      <c r="U107" s="6">
        <f t="shared" si="53"/>
        <v>1952.0758946265414</v>
      </c>
      <c r="V107" s="6">
        <v>39.736509732960258</v>
      </c>
      <c r="W107" s="6">
        <f t="shared" si="54"/>
        <v>1952.5961269340007</v>
      </c>
      <c r="X107" s="6">
        <v>10.816553576558363</v>
      </c>
      <c r="Y107" s="6">
        <f t="shared" si="55"/>
        <v>1952.7377377766163</v>
      </c>
      <c r="Z107" s="6">
        <v>2.9443409113737289</v>
      </c>
      <c r="AA107" s="6">
        <f t="shared" si="56"/>
        <v>1952.7762852302444</v>
      </c>
      <c r="AB107" s="6">
        <v>0.80147001906880178</v>
      </c>
      <c r="AC107" s="6">
        <f t="shared" si="77"/>
        <v>1952.7867781145007</v>
      </c>
      <c r="AD107" s="6">
        <v>0.21816569854854606</v>
      </c>
      <c r="AE107" s="6">
        <f t="shared" si="78"/>
        <v>1952.7896343503787</v>
      </c>
      <c r="AF107" s="6">
        <v>5.9386216336861253E-2</v>
      </c>
      <c r="AG107" s="6">
        <f t="shared" si="79"/>
        <v>1952.7904118375955</v>
      </c>
      <c r="AH107" s="6">
        <v>1.6165339970029891E-2</v>
      </c>
      <c r="AI107" s="6">
        <f t="shared" si="80"/>
        <v>1952.7906234750083</v>
      </c>
      <c r="AJ107" s="6">
        <v>4.4003177608828992E-3</v>
      </c>
      <c r="AK107" s="6">
        <f t="shared" si="81"/>
        <v>1952.7906810841812</v>
      </c>
      <c r="AL107" s="6">
        <v>1.1977968970313668E-3</v>
      </c>
      <c r="AM107" s="6">
        <f t="shared" si="82"/>
        <v>1952.7906967657962</v>
      </c>
      <c r="AN107" s="6">
        <v>3.2604867010377347E-4</v>
      </c>
      <c r="AO107" s="56">
        <f t="shared" si="83"/>
        <v>1953</v>
      </c>
      <c r="AP107" s="6">
        <f t="shared" si="57"/>
        <v>0.20930323420384411</v>
      </c>
      <c r="AQ107" s="45"/>
      <c r="AR107" s="56">
        <f t="shared" si="58"/>
        <v>1953</v>
      </c>
    </row>
    <row r="108" spans="1:44" ht="15" customHeight="1" x14ac:dyDescent="0.25">
      <c r="A108" s="19" t="s">
        <v>53</v>
      </c>
      <c r="B108" s="4">
        <v>55148</v>
      </c>
      <c r="C108" s="4">
        <v>1</v>
      </c>
      <c r="D108" s="6">
        <f>(LARGE('Annual Heat Inputs'!D108:K108,1)+LARGE('Annual Heat Inputs'!D108:K108,2)+LARGE('Annual Heat Inputs'!D108:K108,3))/3</f>
        <v>472004.36999999994</v>
      </c>
      <c r="E108" s="48">
        <v>1024257772.5449996</v>
      </c>
      <c r="F108" s="6">
        <f t="shared" si="46"/>
        <v>4.6082576344741672E-4</v>
      </c>
      <c r="G108" s="54">
        <v>161456</v>
      </c>
      <c r="H108" s="6">
        <f t="shared" si="47"/>
        <v>74.40308446316611</v>
      </c>
      <c r="I108" s="6">
        <f>MIN(H108,'SO2 Annual Emissions'!L108,'SO2 Consent Decree Caps'!D108,'Retirement Adjustments'!D108:I108)</f>
        <v>0.16</v>
      </c>
      <c r="J108" s="8">
        <v>112305.29201408484</v>
      </c>
      <c r="K108" s="6">
        <f t="shared" si="48"/>
        <v>51.913171931575718</v>
      </c>
      <c r="L108" s="6">
        <v>26588.496477661189</v>
      </c>
      <c r="M108" s="6">
        <f t="shared" si="49"/>
        <v>64.16583611981288</v>
      </c>
      <c r="N108" s="6">
        <v>7237.5731689559761</v>
      </c>
      <c r="O108" s="6">
        <f t="shared" si="50"/>
        <v>67.501096300903555</v>
      </c>
      <c r="P108" s="6">
        <v>1970.1176190990373</v>
      </c>
      <c r="Q108" s="6">
        <f t="shared" si="51"/>
        <v>68.408977256806082</v>
      </c>
      <c r="R108" s="6">
        <v>536.27968139003497</v>
      </c>
      <c r="S108" s="6">
        <f t="shared" si="52"/>
        <v>68.656108750403988</v>
      </c>
      <c r="T108" s="6">
        <v>145.97904911040678</v>
      </c>
      <c r="U108" s="6">
        <f t="shared" si="53"/>
        <v>68.723379657157622</v>
      </c>
      <c r="V108" s="6">
        <v>39.736509732960258</v>
      </c>
      <c r="W108" s="6">
        <f t="shared" si="54"/>
        <v>68.741691264592049</v>
      </c>
      <c r="X108" s="6">
        <v>10.816553576558363</v>
      </c>
      <c r="Y108" s="6">
        <f t="shared" si="55"/>
        <v>68.746675811151832</v>
      </c>
      <c r="Z108" s="6">
        <v>2.9443409113737289</v>
      </c>
      <c r="AA108" s="6">
        <f t="shared" si="56"/>
        <v>68.748032639300163</v>
      </c>
      <c r="AB108" s="6">
        <v>0.80147001906880178</v>
      </c>
      <c r="AC108" s="6">
        <f t="shared" si="77"/>
        <v>68.748401977333586</v>
      </c>
      <c r="AD108" s="6">
        <v>0.21816569854854606</v>
      </c>
      <c r="AE108" s="6">
        <f t="shared" si="78"/>
        <v>68.748502513708175</v>
      </c>
      <c r="AF108" s="6">
        <v>5.9386216336861253E-2</v>
      </c>
      <c r="AG108" s="6">
        <f t="shared" si="79"/>
        <v>68.74852988040665</v>
      </c>
      <c r="AH108" s="6">
        <v>1.6165339970029891E-2</v>
      </c>
      <c r="AI108" s="6">
        <f t="shared" si="80"/>
        <v>68.748537329811782</v>
      </c>
      <c r="AJ108" s="6">
        <v>4.4003177608828992E-3</v>
      </c>
      <c r="AK108" s="6">
        <f t="shared" si="81"/>
        <v>68.748539357591568</v>
      </c>
      <c r="AL108" s="6">
        <v>1.1977968970313668E-3</v>
      </c>
      <c r="AM108" s="6">
        <f t="shared" si="82"/>
        <v>68.748539909567242</v>
      </c>
      <c r="AN108" s="6">
        <v>3.2604867010377347E-4</v>
      </c>
      <c r="AO108" s="56">
        <f t="shared" si="83"/>
        <v>69</v>
      </c>
      <c r="AP108" s="6">
        <f t="shared" si="57"/>
        <v>0.25146009043275797</v>
      </c>
      <c r="AQ108" s="45"/>
      <c r="AR108" s="56">
        <f t="shared" si="58"/>
        <v>69</v>
      </c>
    </row>
    <row r="109" spans="1:44" ht="15" customHeight="1" x14ac:dyDescent="0.25">
      <c r="A109" s="4" t="s">
        <v>53</v>
      </c>
      <c r="B109" s="4">
        <v>55148</v>
      </c>
      <c r="C109" s="4">
        <v>2</v>
      </c>
      <c r="D109" s="6">
        <f>(LARGE('Annual Heat Inputs'!D109:K109,1)+LARGE('Annual Heat Inputs'!D109:K109,2)+LARGE('Annual Heat Inputs'!D109:K109,3))/3</f>
        <v>427547.49066666671</v>
      </c>
      <c r="E109" s="48">
        <v>1024257772.5449996</v>
      </c>
      <c r="F109" s="6">
        <f t="shared" si="46"/>
        <v>4.1742176835458955E-4</v>
      </c>
      <c r="G109" s="54">
        <v>161456</v>
      </c>
      <c r="H109" s="6">
        <f t="shared" si="47"/>
        <v>67.395249031458604</v>
      </c>
      <c r="I109" s="6">
        <f>MIN(H109,'SO2 Annual Emissions'!L109,'SO2 Consent Decree Caps'!D109,'Retirement Adjustments'!D109:I109)</f>
        <v>0.14599999999999999</v>
      </c>
      <c r="J109" s="8">
        <v>112305.29201408484</v>
      </c>
      <c r="K109" s="6">
        <f t="shared" si="48"/>
        <v>47.024673588097862</v>
      </c>
      <c r="L109" s="6">
        <v>26588.496477661189</v>
      </c>
      <c r="M109" s="6">
        <f t="shared" si="49"/>
        <v>58.123290805692974</v>
      </c>
      <c r="N109" s="6">
        <v>7237.5731689559761</v>
      </c>
      <c r="O109" s="6">
        <f t="shared" si="50"/>
        <v>61.144411396474311</v>
      </c>
      <c r="P109" s="6">
        <v>1970.1176190990373</v>
      </c>
      <c r="Q109" s="6">
        <f t="shared" si="51"/>
        <v>61.966781376905168</v>
      </c>
      <c r="R109" s="6">
        <v>536.27968139003497</v>
      </c>
      <c r="S109" s="6">
        <f t="shared" si="52"/>
        <v>62.19063618984363</v>
      </c>
      <c r="T109" s="6">
        <v>145.97904911040678</v>
      </c>
      <c r="U109" s="6">
        <f t="shared" si="53"/>
        <v>62.25157102266602</v>
      </c>
      <c r="V109" s="6">
        <v>39.736509732960258</v>
      </c>
      <c r="W109" s="6">
        <f t="shared" si="54"/>
        <v>62.268157906826993</v>
      </c>
      <c r="X109" s="6">
        <v>10.816553576558363</v>
      </c>
      <c r="Y109" s="6">
        <f t="shared" si="55"/>
        <v>62.27267297174842</v>
      </c>
      <c r="Z109" s="6">
        <v>2.9443409113737289</v>
      </c>
      <c r="AA109" s="6">
        <f t="shared" si="56"/>
        <v>62.273902003738286</v>
      </c>
      <c r="AB109" s="6">
        <v>0.80147001906880178</v>
      </c>
      <c r="AC109" s="6">
        <f t="shared" si="77"/>
        <v>62.27423655477093</v>
      </c>
      <c r="AD109" s="6">
        <v>0.21816569854854606</v>
      </c>
      <c r="AE109" s="6">
        <f t="shared" si="78"/>
        <v>62.274327621882613</v>
      </c>
      <c r="AF109" s="6">
        <v>5.9386216336861253E-2</v>
      </c>
      <c r="AG109" s="6">
        <f t="shared" si="79"/>
        <v>62.274352410982054</v>
      </c>
      <c r="AH109" s="6">
        <v>1.6165339970029891E-2</v>
      </c>
      <c r="AI109" s="6">
        <f t="shared" si="80"/>
        <v>62.274359158746847</v>
      </c>
      <c r="AJ109" s="6">
        <v>4.4003177608828992E-3</v>
      </c>
      <c r="AK109" s="6">
        <f t="shared" si="81"/>
        <v>62.274360995535268</v>
      </c>
      <c r="AL109" s="6">
        <v>1.1977968970313668E-3</v>
      </c>
      <c r="AM109" s="6">
        <f t="shared" si="82"/>
        <v>62.274361495521767</v>
      </c>
      <c r="AN109" s="6">
        <v>3.2604867010377347E-4</v>
      </c>
      <c r="AO109" s="56">
        <f t="shared" si="83"/>
        <v>62</v>
      </c>
      <c r="AP109" s="6">
        <f t="shared" si="57"/>
        <v>-0.27436149552176659</v>
      </c>
      <c r="AQ109" s="45"/>
      <c r="AR109" s="56">
        <f t="shared" si="58"/>
        <v>62</v>
      </c>
    </row>
    <row r="110" spans="1:44" ht="15" customHeight="1" x14ac:dyDescent="0.25">
      <c r="A110" s="4" t="s">
        <v>53</v>
      </c>
      <c r="B110" s="4">
        <v>55148</v>
      </c>
      <c r="C110" s="4">
        <v>3</v>
      </c>
      <c r="D110" s="6">
        <f>(LARGE('Annual Heat Inputs'!D110:K110,1)+LARGE('Annual Heat Inputs'!D110:K110,2)+LARGE('Annual Heat Inputs'!D110:K110,3))/3</f>
        <v>425764.43633333332</v>
      </c>
      <c r="E110" s="48">
        <v>1024257772.5449996</v>
      </c>
      <c r="F110" s="6">
        <f t="shared" si="46"/>
        <v>4.1568094257700921E-4</v>
      </c>
      <c r="G110" s="54">
        <v>161456</v>
      </c>
      <c r="H110" s="6">
        <f t="shared" si="47"/>
        <v>67.114182264713605</v>
      </c>
      <c r="I110" s="6">
        <f>MIN(H110,'SO2 Annual Emissions'!L110,'SO2 Consent Decree Caps'!D110,'Retirement Adjustments'!D110:I110)</f>
        <v>0.14499999999999999</v>
      </c>
      <c r="J110" s="8">
        <v>112305.29201408484</v>
      </c>
      <c r="K110" s="6">
        <f t="shared" si="48"/>
        <v>46.828169640801057</v>
      </c>
      <c r="L110" s="6">
        <v>26588.496477661189</v>
      </c>
      <c r="M110" s="6">
        <f t="shared" si="49"/>
        <v>57.880500918340751</v>
      </c>
      <c r="N110" s="6">
        <v>7237.5731689559761</v>
      </c>
      <c r="O110" s="6">
        <f t="shared" si="50"/>
        <v>60.889022155182445</v>
      </c>
      <c r="P110" s="6">
        <v>1970.1176190990373</v>
      </c>
      <c r="Q110" s="6">
        <f t="shared" si="51"/>
        <v>61.707962504077109</v>
      </c>
      <c r="R110" s="6">
        <v>536.27968139003497</v>
      </c>
      <c r="S110" s="6">
        <f t="shared" si="52"/>
        <v>61.930883747522216</v>
      </c>
      <c r="T110" s="6">
        <v>145.97904911040678</v>
      </c>
      <c r="U110" s="6">
        <f t="shared" si="53"/>
        <v>61.991564456252924</v>
      </c>
      <c r="V110" s="6">
        <v>39.736509732960258</v>
      </c>
      <c r="W110" s="6">
        <f t="shared" si="54"/>
        <v>62.008082166073443</v>
      </c>
      <c r="X110" s="6">
        <v>10.816553576558363</v>
      </c>
      <c r="Y110" s="6">
        <f t="shared" si="55"/>
        <v>62.012578401259582</v>
      </c>
      <c r="Z110" s="6">
        <v>2.9443409113737289</v>
      </c>
      <c r="AA110" s="6">
        <f t="shared" si="56"/>
        <v>62.013802307664889</v>
      </c>
      <c r="AB110" s="6">
        <v>0.80147001906880178</v>
      </c>
      <c r="AC110" s="6">
        <f t="shared" si="77"/>
        <v>62.014135463477864</v>
      </c>
      <c r="AD110" s="6">
        <v>0.21816569854854606</v>
      </c>
      <c r="AE110" s="6">
        <f t="shared" si="78"/>
        <v>62.014226150801072</v>
      </c>
      <c r="AF110" s="6">
        <v>5.9386216336861253E-2</v>
      </c>
      <c r="AG110" s="6">
        <f t="shared" si="79"/>
        <v>62.014250836519452</v>
      </c>
      <c r="AH110" s="6">
        <v>1.6165339970029891E-2</v>
      </c>
      <c r="AI110" s="6">
        <f t="shared" si="80"/>
        <v>62.014257556143207</v>
      </c>
      <c r="AJ110" s="6">
        <v>4.4003177608828992E-3</v>
      </c>
      <c r="AK110" s="6">
        <f t="shared" si="81"/>
        <v>62.014259385271444</v>
      </c>
      <c r="AL110" s="6">
        <v>1.1977968970313668E-3</v>
      </c>
      <c r="AM110" s="6">
        <f t="shared" si="82"/>
        <v>62.014259883172784</v>
      </c>
      <c r="AN110" s="6">
        <v>3.2604867010377347E-4</v>
      </c>
      <c r="AO110" s="56">
        <f t="shared" si="83"/>
        <v>62</v>
      </c>
      <c r="AP110" s="6">
        <f t="shared" si="57"/>
        <v>-1.4259883172783816E-2</v>
      </c>
      <c r="AQ110" s="45"/>
      <c r="AR110" s="56">
        <f t="shared" si="58"/>
        <v>62</v>
      </c>
    </row>
    <row r="111" spans="1:44" ht="15" customHeight="1" x14ac:dyDescent="0.25">
      <c r="A111" s="4" t="s">
        <v>53</v>
      </c>
      <c r="B111" s="4">
        <v>55148</v>
      </c>
      <c r="C111" s="4">
        <v>4</v>
      </c>
      <c r="D111" s="6">
        <f>(LARGE('Annual Heat Inputs'!D111:K111,1)+LARGE('Annual Heat Inputs'!D111:K111,2)+LARGE('Annual Heat Inputs'!D111:K111,3))/3</f>
        <v>426680.45566666668</v>
      </c>
      <c r="E111" s="48">
        <v>1024257772.5449996</v>
      </c>
      <c r="F111" s="6">
        <f t="shared" si="46"/>
        <v>4.1657526757788989E-4</v>
      </c>
      <c r="G111" s="54">
        <v>161456</v>
      </c>
      <c r="H111" s="6">
        <f t="shared" si="47"/>
        <v>67.258576402055795</v>
      </c>
      <c r="I111" s="6">
        <f>MIN(H111,'SO2 Annual Emissions'!L111,'SO2 Consent Decree Caps'!D111,'Retirement Adjustments'!D111:I111)</f>
        <v>0.152</v>
      </c>
      <c r="J111" s="8">
        <v>112305.29201408484</v>
      </c>
      <c r="K111" s="6">
        <f t="shared" si="48"/>
        <v>46.935607071180456</v>
      </c>
      <c r="L111" s="6">
        <v>26588.496477661189</v>
      </c>
      <c r="M111" s="6">
        <f t="shared" si="49"/>
        <v>58.011717105855951</v>
      </c>
      <c r="N111" s="6">
        <v>7237.5731689559761</v>
      </c>
      <c r="O111" s="6">
        <f t="shared" si="50"/>
        <v>61.026711085328344</v>
      </c>
      <c r="P111" s="6">
        <v>1970.1176190990373</v>
      </c>
      <c r="Q111" s="6">
        <f t="shared" si="51"/>
        <v>61.847413359664444</v>
      </c>
      <c r="R111" s="6">
        <v>536.27968139003497</v>
      </c>
      <c r="S111" s="6">
        <f t="shared" si="52"/>
        <v>62.07081421143608</v>
      </c>
      <c r="T111" s="6">
        <v>145.97904911040678</v>
      </c>
      <c r="U111" s="6">
        <f t="shared" si="53"/>
        <v>62.13162547288001</v>
      </c>
      <c r="V111" s="6">
        <v>39.736509732960258</v>
      </c>
      <c r="W111" s="6">
        <f t="shared" si="54"/>
        <v>62.148178720054631</v>
      </c>
      <c r="X111" s="6">
        <v>10.816553576558363</v>
      </c>
      <c r="Y111" s="6">
        <f t="shared" si="55"/>
        <v>62.152684628755054</v>
      </c>
      <c r="Z111" s="6">
        <v>2.9443409113737289</v>
      </c>
      <c r="AA111" s="6">
        <f t="shared" si="56"/>
        <v>62.15391116835805</v>
      </c>
      <c r="AB111" s="6">
        <v>0.80147001906880178</v>
      </c>
      <c r="AC111" s="6">
        <f t="shared" si="77"/>
        <v>62.154245040945696</v>
      </c>
      <c r="AD111" s="6">
        <v>0.21816569854854606</v>
      </c>
      <c r="AE111" s="6">
        <f t="shared" si="78"/>
        <v>62.154335923379946</v>
      </c>
      <c r="AF111" s="6">
        <v>5.9386216336861253E-2</v>
      </c>
      <c r="AG111" s="6">
        <f t="shared" si="79"/>
        <v>62.154360662208909</v>
      </c>
      <c r="AH111" s="6">
        <v>1.6165339970029891E-2</v>
      </c>
      <c r="AI111" s="6">
        <f t="shared" si="80"/>
        <v>62.154367396289729</v>
      </c>
      <c r="AJ111" s="6">
        <v>4.4003177608828992E-3</v>
      </c>
      <c r="AK111" s="6">
        <f t="shared" si="81"/>
        <v>62.154369229353279</v>
      </c>
      <c r="AL111" s="6">
        <v>1.1977968970313668E-3</v>
      </c>
      <c r="AM111" s="6">
        <f t="shared" si="82"/>
        <v>62.15436972832584</v>
      </c>
      <c r="AN111" s="6">
        <v>3.2604867010377347E-4</v>
      </c>
      <c r="AO111" s="56">
        <f t="shared" si="83"/>
        <v>62</v>
      </c>
      <c r="AP111" s="6">
        <f t="shared" si="57"/>
        <v>-0.15436972832583962</v>
      </c>
      <c r="AQ111" s="45"/>
      <c r="AR111" s="56">
        <f t="shared" si="58"/>
        <v>62</v>
      </c>
    </row>
    <row r="112" spans="1:44" s="114" customFormat="1" ht="15" customHeight="1" x14ac:dyDescent="0.25">
      <c r="A112" s="65" t="s">
        <v>54</v>
      </c>
      <c r="B112" s="66"/>
      <c r="C112" s="66"/>
      <c r="D112" s="67">
        <f>SUM(D2:D111)</f>
        <v>1024257772.5449996</v>
      </c>
      <c r="E112" s="67"/>
      <c r="F112" s="67">
        <f>SUM(F2:F111)</f>
        <v>1.0000000000000007</v>
      </c>
      <c r="G112" s="67"/>
      <c r="H112" s="68">
        <f>SUM(H2:H111)</f>
        <v>161456.00000000006</v>
      </c>
      <c r="I112" s="67">
        <f>SUM(I2:I111)</f>
        <v>49150.707985915215</v>
      </c>
      <c r="J112" s="67"/>
      <c r="K112" s="67">
        <f>SUM(K2:K111)</f>
        <v>134867.50352233887</v>
      </c>
      <c r="L112" s="67"/>
      <c r="M112" s="67">
        <f>SUM(M2:M111)</f>
        <v>154218.42683104408</v>
      </c>
      <c r="N112" s="67"/>
      <c r="O112" s="67">
        <f>SUM(O2:O111)</f>
        <v>159485.88238090102</v>
      </c>
      <c r="P112" s="67"/>
      <c r="Q112" s="67">
        <f>SUM(Q2:Q111)</f>
        <v>160919.72031861002</v>
      </c>
      <c r="R112" s="67"/>
      <c r="S112" s="67">
        <f>SUM(S2:S111)</f>
        <v>161310.02095088965</v>
      </c>
      <c r="T112" s="67"/>
      <c r="U112" s="67">
        <f>SUM(U2:U111)</f>
        <v>161416.2634902671</v>
      </c>
      <c r="V112" s="67"/>
      <c r="W112" s="67">
        <f>SUM(W2:W111)</f>
        <v>161445.1834464235</v>
      </c>
      <c r="X112" s="67"/>
      <c r="Y112" s="67">
        <f>SUM(Y2:Y111)</f>
        <v>161453.05565908868</v>
      </c>
      <c r="Z112" s="67"/>
      <c r="AA112" s="67">
        <f>SUM(AA2:AA111)</f>
        <v>161455.19852998099</v>
      </c>
      <c r="AB112" s="67"/>
      <c r="AC112" s="67">
        <f>SUM(AC2:AC111)</f>
        <v>161455.78183430151</v>
      </c>
      <c r="AD112" s="67"/>
      <c r="AE112" s="67">
        <f>SUM(AE2:AE111)</f>
        <v>161455.94061378372</v>
      </c>
      <c r="AF112" s="67"/>
      <c r="AG112" s="67">
        <f>SUM(AG2:AG111)</f>
        <v>161455.98383466009</v>
      </c>
      <c r="AH112" s="67"/>
      <c r="AI112" s="67">
        <f>SUM(AI2:AI111)</f>
        <v>161455.9955996823</v>
      </c>
      <c r="AJ112" s="67"/>
      <c r="AK112" s="67">
        <f>SUM(AK2:AK111)</f>
        <v>161455.99880220316</v>
      </c>
      <c r="AL112" s="67"/>
      <c r="AM112" s="67">
        <f>SUM(AM2:AM111)</f>
        <v>161455.99967395139</v>
      </c>
      <c r="AN112" s="67"/>
      <c r="AO112" s="69">
        <f>SUM(AO2:AO111)</f>
        <v>161451</v>
      </c>
      <c r="AP112" s="67">
        <f>SUM(AP2:AP111)</f>
        <v>-4.9996739513763586</v>
      </c>
      <c r="AQ112" s="72">
        <f>SUM(AQ2:AQ111)</f>
        <v>5</v>
      </c>
      <c r="AR112" s="67">
        <f>SUM(AR2:AR111)</f>
        <v>161456</v>
      </c>
    </row>
    <row r="113" spans="1:3" ht="15" customHeight="1" x14ac:dyDescent="0.25"/>
    <row r="114" spans="1:3" ht="15" customHeight="1" x14ac:dyDescent="0.25">
      <c r="A114" s="2" t="s">
        <v>141</v>
      </c>
      <c r="B114" s="79" t="s">
        <v>142</v>
      </c>
      <c r="C114" s="79"/>
    </row>
    <row r="115" spans="1:3" ht="15" customHeight="1" x14ac:dyDescent="0.25"/>
  </sheetData>
  <pageMargins left="0.7" right="0.7" top="0.75" bottom="0.75" header="0.3" footer="0.3"/>
  <pageSetup orientation="portrait" horizontalDpi="204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518D-99AB-4377-A725-F89DD4EBEA64}">
  <dimension ref="A1:R116"/>
  <sheetViews>
    <sheetView topLeftCell="E41" zoomScaleNormal="100" workbookViewId="0">
      <selection activeCell="A57" sqref="A57:XFD60"/>
    </sheetView>
  </sheetViews>
  <sheetFormatPr defaultColWidth="16.7109375" defaultRowHeight="15" x14ac:dyDescent="0.25"/>
  <cols>
    <col min="1" max="1" width="34.85546875" style="2" bestFit="1" customWidth="1"/>
    <col min="2" max="2" width="10.85546875" style="53" customWidth="1"/>
    <col min="3" max="3" width="7.85546875" style="53" bestFit="1" customWidth="1"/>
    <col min="4" max="5" width="17.5703125" style="2" bestFit="1" customWidth="1"/>
    <col min="6" max="6" width="16.5703125" style="2" bestFit="1" customWidth="1"/>
    <col min="7" max="7" width="13.140625" style="2" bestFit="1" customWidth="1"/>
    <col min="8" max="8" width="16" style="2" bestFit="1" customWidth="1"/>
    <col min="9" max="9" width="17.42578125" style="2" bestFit="1" customWidth="1"/>
    <col min="10" max="10" width="12.7109375" style="2" bestFit="1" customWidth="1"/>
    <col min="11" max="11" width="16.5703125" style="2" bestFit="1" customWidth="1"/>
    <col min="12" max="12" width="17.42578125" style="2" bestFit="1" customWidth="1"/>
    <col min="13" max="13" width="16.5703125" style="2" bestFit="1" customWidth="1"/>
    <col min="14" max="14" width="17.42578125" style="2" bestFit="1" customWidth="1"/>
    <col min="15" max="15" width="15.85546875" style="33" bestFit="1" customWidth="1"/>
    <col min="16" max="16" width="14.28515625" style="2" bestFit="1" customWidth="1"/>
    <col min="17" max="17" width="11.85546875" style="33" customWidth="1"/>
    <col min="18" max="18" width="16.7109375" style="53"/>
    <col min="19" max="16384" width="16.7109375" style="2"/>
  </cols>
  <sheetData>
    <row r="1" spans="1:18" s="81" customFormat="1" ht="121.5" customHeight="1" x14ac:dyDescent="0.25">
      <c r="A1" s="60" t="s">
        <v>0</v>
      </c>
      <c r="B1" s="82" t="s">
        <v>1</v>
      </c>
      <c r="C1" s="82" t="s">
        <v>2</v>
      </c>
      <c r="D1" s="59" t="s">
        <v>3</v>
      </c>
      <c r="E1" s="59" t="s">
        <v>4</v>
      </c>
      <c r="F1" s="60" t="s">
        <v>5</v>
      </c>
      <c r="G1" s="61" t="s">
        <v>152</v>
      </c>
      <c r="H1" s="61" t="s">
        <v>153</v>
      </c>
      <c r="I1" s="61" t="s">
        <v>128</v>
      </c>
      <c r="J1" s="60" t="s">
        <v>120</v>
      </c>
      <c r="K1" s="63" t="s">
        <v>6</v>
      </c>
      <c r="L1" s="60" t="s">
        <v>121</v>
      </c>
      <c r="M1" s="63" t="s">
        <v>7</v>
      </c>
      <c r="N1" s="60" t="s">
        <v>122</v>
      </c>
      <c r="O1" s="64" t="s">
        <v>159</v>
      </c>
      <c r="P1" s="60" t="s">
        <v>162</v>
      </c>
      <c r="Q1" s="83" t="s">
        <v>161</v>
      </c>
      <c r="R1" s="82" t="s">
        <v>158</v>
      </c>
    </row>
    <row r="2" spans="1:18" ht="15" customHeight="1" x14ac:dyDescent="0.25">
      <c r="A2" s="28" t="s">
        <v>21</v>
      </c>
      <c r="B2" s="43">
        <v>6137</v>
      </c>
      <c r="C2" s="43">
        <v>1</v>
      </c>
      <c r="D2" s="6">
        <f>(LARGE('Annual Heat Inputs'!D2:K2,1)+LARGE('Annual Heat Inputs'!D2:K2,2)+LARGE('Annual Heat Inputs'!D2:K2,3))/3</f>
        <v>15776346.767666666</v>
      </c>
      <c r="E2" s="6">
        <f>D112</f>
        <v>1024257772.5449996</v>
      </c>
      <c r="F2" s="6">
        <f>D2/E2</f>
        <v>1.5402711300366091E-2</v>
      </c>
      <c r="G2" s="54">
        <v>105168</v>
      </c>
      <c r="H2" s="6">
        <f>PRODUCT(F2:G2)</f>
        <v>1619.872342036901</v>
      </c>
      <c r="I2" s="52">
        <f>MIN('NOx Annual Allocations'!H2,'NOx Annual Emissions'!L2,'NOx Consent Decree Caps'!D2,'Retirement Adjustments'!D2:I2)</f>
        <v>0</v>
      </c>
      <c r="J2" s="6">
        <f>H112-I112</f>
        <v>49923.16562256703</v>
      </c>
      <c r="K2" s="52">
        <f>I2</f>
        <v>0</v>
      </c>
      <c r="L2" s="6">
        <f>H112-K112</f>
        <v>6390.7897576725809</v>
      </c>
      <c r="M2" s="52">
        <f>K2</f>
        <v>0</v>
      </c>
      <c r="N2" s="6">
        <f>H112-M112</f>
        <v>-50.521665490974556</v>
      </c>
      <c r="O2" s="56">
        <f>ROUND(M2,0)</f>
        <v>0</v>
      </c>
      <c r="P2" s="6">
        <f>O2-M2</f>
        <v>0</v>
      </c>
      <c r="Q2" s="56"/>
      <c r="R2" s="76">
        <f>O2-Q2</f>
        <v>0</v>
      </c>
    </row>
    <row r="3" spans="1:18" ht="15" customHeight="1" x14ac:dyDescent="0.25">
      <c r="A3" s="28" t="s">
        <v>21</v>
      </c>
      <c r="B3" s="43">
        <v>6137</v>
      </c>
      <c r="C3" s="43">
        <v>2</v>
      </c>
      <c r="D3" s="6">
        <f>(LARGE('Annual Heat Inputs'!D3:K3,1)+LARGE('Annual Heat Inputs'!D3:K3,2)+LARGE('Annual Heat Inputs'!D3:K3,3))/3</f>
        <v>16562122.878333332</v>
      </c>
      <c r="E3" s="6">
        <f t="shared" ref="E3:E34" si="0">$E$2</f>
        <v>1024257772.5449996</v>
      </c>
      <c r="F3" s="6">
        <f t="shared" ref="F3:F66" si="1">D3/E3</f>
        <v>1.6169877663882403E-2</v>
      </c>
      <c r="G3" s="54">
        <v>105168</v>
      </c>
      <c r="H3" s="6">
        <f t="shared" ref="H3:H66" si="2">PRODUCT(F3:G3)</f>
        <v>1700.5536941551845</v>
      </c>
      <c r="I3" s="52">
        <f>MIN('NOx Annual Allocations'!H3,'NOx Annual Emissions'!L3,'NOx Consent Decree Caps'!D3,'Retirement Adjustments'!D3:I3)</f>
        <v>0</v>
      </c>
      <c r="J3" s="6">
        <f t="shared" ref="J3:J34" si="3">$J$2</f>
        <v>49923.16562256703</v>
      </c>
      <c r="K3" s="52">
        <f>I3</f>
        <v>0</v>
      </c>
      <c r="L3" s="6">
        <f t="shared" ref="L3:L34" si="4">$L$2</f>
        <v>6390.7897576725809</v>
      </c>
      <c r="M3" s="52">
        <f>K3</f>
        <v>0</v>
      </c>
      <c r="N3" s="6">
        <f t="shared" ref="N3:N34" si="5">$N$2</f>
        <v>-50.521665490974556</v>
      </c>
      <c r="O3" s="56">
        <f t="shared" ref="O3:O66" si="6">ROUND(M3,0)</f>
        <v>0</v>
      </c>
      <c r="P3" s="6">
        <f>O3-M3</f>
        <v>0</v>
      </c>
      <c r="Q3" s="56"/>
      <c r="R3" s="76">
        <f t="shared" ref="R3:R66" si="7">O3-Q3</f>
        <v>0</v>
      </c>
    </row>
    <row r="4" spans="1:18" ht="15" customHeight="1" x14ac:dyDescent="0.25">
      <c r="A4" s="28" t="s">
        <v>21</v>
      </c>
      <c r="B4" s="43">
        <v>6137</v>
      </c>
      <c r="C4" s="43">
        <v>3</v>
      </c>
      <c r="D4" s="6">
        <f>(LARGE('Annual Heat Inputs'!D4:K4,1)+LARGE('Annual Heat Inputs'!D4:K4,2)+LARGE('Annual Heat Inputs'!D4:K4,3))/3</f>
        <v>309070.68</v>
      </c>
      <c r="E4" s="6">
        <f t="shared" si="0"/>
        <v>1024257772.5449996</v>
      </c>
      <c r="F4" s="6">
        <f t="shared" si="1"/>
        <v>3.0175087588746742E-4</v>
      </c>
      <c r="G4" s="54">
        <v>105168</v>
      </c>
      <c r="H4" s="6">
        <f t="shared" si="2"/>
        <v>31.734536115333174</v>
      </c>
      <c r="I4" s="6">
        <f>MIN('NOx Annual Allocations'!H4,'NOx Annual Emissions'!L4,'NOx Consent Decree Caps'!D4,'Retirement Adjustments'!D4:I4)</f>
        <v>31.734536115333174</v>
      </c>
      <c r="J4" s="6">
        <f t="shared" si="3"/>
        <v>49923.16562256703</v>
      </c>
      <c r="K4" s="6">
        <f t="shared" ref="K4:K66" si="8">PRODUCT(F4,J4)+I4</f>
        <v>46.798895069017874</v>
      </c>
      <c r="L4" s="6">
        <f t="shared" si="4"/>
        <v>6390.7897576725809</v>
      </c>
      <c r="M4" s="6">
        <f t="shared" ref="M4:M66" si="9">PRODUCT(F4,L4)+K4</f>
        <v>48.727321476008228</v>
      </c>
      <c r="N4" s="6">
        <f t="shared" si="5"/>
        <v>-50.521665490974556</v>
      </c>
      <c r="O4" s="56">
        <f t="shared" si="6"/>
        <v>49</v>
      </c>
      <c r="P4" s="6">
        <f>O4-M4</f>
        <v>0.27267852399177173</v>
      </c>
      <c r="Q4" s="56">
        <v>1</v>
      </c>
      <c r="R4" s="76">
        <f t="shared" si="7"/>
        <v>48</v>
      </c>
    </row>
    <row r="5" spans="1:18" ht="15" customHeight="1" x14ac:dyDescent="0.25">
      <c r="A5" s="28" t="s">
        <v>21</v>
      </c>
      <c r="B5" s="43">
        <v>6137</v>
      </c>
      <c r="C5" s="43">
        <v>4</v>
      </c>
      <c r="D5" s="6">
        <f>(LARGE('Annual Heat Inputs'!D5:K5,1)+LARGE('Annual Heat Inputs'!D5:K5,2)+LARGE('Annual Heat Inputs'!D5:K5,3))/3</f>
        <v>415656.02833333332</v>
      </c>
      <c r="E5" s="6">
        <f t="shared" si="0"/>
        <v>1024257772.5449996</v>
      </c>
      <c r="F5" s="6">
        <f t="shared" si="1"/>
        <v>4.0581193472473447E-4</v>
      </c>
      <c r="G5" s="54">
        <v>105168</v>
      </c>
      <c r="H5" s="6">
        <f t="shared" si="2"/>
        <v>42.678429551130876</v>
      </c>
      <c r="I5" s="6">
        <f>MIN('NOx Annual Allocations'!H5,'NOx Annual Emissions'!L5,'NOx Consent Decree Caps'!D5,'Retirement Adjustments'!D5:I5)</f>
        <v>6.4960000000000004</v>
      </c>
      <c r="J5" s="6">
        <f t="shared" si="3"/>
        <v>49923.16562256703</v>
      </c>
      <c r="K5" s="6">
        <f t="shared" si="8"/>
        <v>26.755416428877282</v>
      </c>
      <c r="L5" s="6">
        <f t="shared" si="4"/>
        <v>6390.7897576725809</v>
      </c>
      <c r="M5" s="6">
        <f t="shared" si="9"/>
        <v>29.348875184857409</v>
      </c>
      <c r="N5" s="6">
        <f t="shared" si="5"/>
        <v>-50.521665490974556</v>
      </c>
      <c r="O5" s="56">
        <f t="shared" si="6"/>
        <v>29</v>
      </c>
      <c r="P5" s="6">
        <f t="shared" ref="P5:P68" si="10">O5-M5</f>
        <v>-0.34887518485740898</v>
      </c>
      <c r="Q5" s="56"/>
      <c r="R5" s="76">
        <f t="shared" si="7"/>
        <v>29</v>
      </c>
    </row>
    <row r="6" spans="1:18" ht="15" customHeight="1" x14ac:dyDescent="0.25">
      <c r="A6" s="28" t="s">
        <v>22</v>
      </c>
      <c r="B6" s="43">
        <v>6705</v>
      </c>
      <c r="C6" s="43">
        <v>4</v>
      </c>
      <c r="D6" s="6">
        <f>(LARGE('Annual Heat Inputs'!D6:K6,1)+LARGE('Annual Heat Inputs'!D6:K6,2)+LARGE('Annual Heat Inputs'!D6:K6,3))/3</f>
        <v>21632603.395666666</v>
      </c>
      <c r="E6" s="6">
        <f t="shared" si="0"/>
        <v>1024257772.5449996</v>
      </c>
      <c r="F6" s="6">
        <f t="shared" si="1"/>
        <v>2.1120272626211644E-2</v>
      </c>
      <c r="G6" s="54">
        <v>105168</v>
      </c>
      <c r="H6" s="6">
        <f t="shared" si="2"/>
        <v>2221.1768315534264</v>
      </c>
      <c r="I6" s="6">
        <f>MIN('NOx Annual Allocations'!H6,'NOx Annual Emissions'!L6,'NOx Consent Decree Caps'!D6,'Retirement Adjustments'!D6:I6)</f>
        <v>2221.1768315534264</v>
      </c>
      <c r="J6" s="6">
        <f t="shared" si="3"/>
        <v>49923.16562256703</v>
      </c>
      <c r="K6" s="6">
        <f t="shared" si="8"/>
        <v>3275.567699865559</v>
      </c>
      <c r="L6" s="6">
        <f t="shared" si="4"/>
        <v>6390.7897576725809</v>
      </c>
      <c r="M6" s="6">
        <f t="shared" si="9"/>
        <v>3410.5429218444051</v>
      </c>
      <c r="N6" s="6">
        <f t="shared" si="5"/>
        <v>-50.521665490974556</v>
      </c>
      <c r="O6" s="56">
        <f t="shared" si="6"/>
        <v>3411</v>
      </c>
      <c r="P6" s="6">
        <f t="shared" si="10"/>
        <v>0.45707815559489973</v>
      </c>
      <c r="Q6" s="56">
        <v>1</v>
      </c>
      <c r="R6" s="76">
        <f t="shared" si="7"/>
        <v>3410</v>
      </c>
    </row>
    <row r="7" spans="1:18" ht="15" customHeight="1" x14ac:dyDescent="0.25">
      <c r="A7" s="28" t="s">
        <v>23</v>
      </c>
      <c r="B7" s="43">
        <v>7336</v>
      </c>
      <c r="C7" s="74" t="s">
        <v>55</v>
      </c>
      <c r="D7" s="6">
        <f>(LARGE('Annual Heat Inputs'!D7:K7,1)+LARGE('Annual Heat Inputs'!D7:K7,2)+LARGE('Annual Heat Inputs'!D7:K7,3))/3</f>
        <v>191846.84633333332</v>
      </c>
      <c r="E7" s="6">
        <f t="shared" si="0"/>
        <v>1024257772.5449996</v>
      </c>
      <c r="F7" s="6">
        <f t="shared" si="1"/>
        <v>1.8730328582876801E-4</v>
      </c>
      <c r="G7" s="54">
        <v>105168</v>
      </c>
      <c r="H7" s="6">
        <f t="shared" si="2"/>
        <v>19.698311964039874</v>
      </c>
      <c r="I7" s="6">
        <f>MIN('NOx Annual Allocations'!H7,'NOx Annual Emissions'!L7,'NOx Consent Decree Caps'!D7,'Retirement Adjustments'!D7:I7)</f>
        <v>19.698311964039874</v>
      </c>
      <c r="J7" s="6">
        <f t="shared" si="3"/>
        <v>49923.16562256703</v>
      </c>
      <c r="K7" s="6">
        <f t="shared" si="8"/>
        <v>29.049084924120471</v>
      </c>
      <c r="L7" s="6">
        <f t="shared" si="4"/>
        <v>6390.7897576725809</v>
      </c>
      <c r="M7" s="6">
        <f t="shared" si="9"/>
        <v>30.24610084477338</v>
      </c>
      <c r="N7" s="6">
        <f t="shared" si="5"/>
        <v>-50.521665490974556</v>
      </c>
      <c r="O7" s="56">
        <f t="shared" si="6"/>
        <v>30</v>
      </c>
      <c r="P7" s="6">
        <f t="shared" si="10"/>
        <v>-0.24610084477338035</v>
      </c>
      <c r="Q7" s="56"/>
      <c r="R7" s="76">
        <f t="shared" si="7"/>
        <v>30</v>
      </c>
    </row>
    <row r="8" spans="1:18" ht="15" customHeight="1" x14ac:dyDescent="0.25">
      <c r="A8" s="28" t="s">
        <v>23</v>
      </c>
      <c r="B8" s="43">
        <v>7336</v>
      </c>
      <c r="C8" s="74" t="s">
        <v>56</v>
      </c>
      <c r="D8" s="6">
        <f>(LARGE('Annual Heat Inputs'!D8:K8,1)+LARGE('Annual Heat Inputs'!D8:K8,2)+LARGE('Annual Heat Inputs'!D8:K8,3))/3</f>
        <v>184387.49600000001</v>
      </c>
      <c r="E8" s="6">
        <f t="shared" si="0"/>
        <v>1024257772.5449996</v>
      </c>
      <c r="F8" s="6">
        <f t="shared" si="1"/>
        <v>1.8002059729734602E-4</v>
      </c>
      <c r="G8" s="54">
        <v>105168</v>
      </c>
      <c r="H8" s="6">
        <f t="shared" si="2"/>
        <v>18.932406176567287</v>
      </c>
      <c r="I8" s="6">
        <f>MIN('NOx Annual Allocations'!H8,'NOx Annual Emissions'!L8,'NOx Consent Decree Caps'!D8,'Retirement Adjustments'!D8:I8)</f>
        <v>18.932406176567287</v>
      </c>
      <c r="J8" s="6">
        <f t="shared" si="3"/>
        <v>49923.16562256703</v>
      </c>
      <c r="K8" s="6">
        <f t="shared" si="8"/>
        <v>27.919604270916135</v>
      </c>
      <c r="L8" s="6">
        <f t="shared" si="4"/>
        <v>6390.7897576725809</v>
      </c>
      <c r="M8" s="6">
        <f t="shared" si="9"/>
        <v>29.070078060294115</v>
      </c>
      <c r="N8" s="6">
        <f t="shared" si="5"/>
        <v>-50.521665490974556</v>
      </c>
      <c r="O8" s="56">
        <f t="shared" si="6"/>
        <v>29</v>
      </c>
      <c r="P8" s="6">
        <f t="shared" si="10"/>
        <v>-7.0078060294115119E-2</v>
      </c>
      <c r="Q8" s="56">
        <v>1</v>
      </c>
      <c r="R8" s="76">
        <f t="shared" si="7"/>
        <v>28</v>
      </c>
    </row>
    <row r="9" spans="1:18" ht="15" customHeight="1" x14ac:dyDescent="0.25">
      <c r="A9" s="28" t="s">
        <v>23</v>
      </c>
      <c r="B9" s="43">
        <v>7336</v>
      </c>
      <c r="C9" s="74" t="s">
        <v>57</v>
      </c>
      <c r="D9" s="6">
        <f>(LARGE('Annual Heat Inputs'!D9:K9,1)+LARGE('Annual Heat Inputs'!D9:K9,2)+LARGE('Annual Heat Inputs'!D9:K9,3))/3</f>
        <v>649184.3396666667</v>
      </c>
      <c r="E9" s="6">
        <f t="shared" si="0"/>
        <v>1024257772.5449996</v>
      </c>
      <c r="F9" s="6">
        <f t="shared" si="1"/>
        <v>6.3380953219776084E-4</v>
      </c>
      <c r="G9" s="54">
        <v>105168</v>
      </c>
      <c r="H9" s="6">
        <f t="shared" si="2"/>
        <v>66.656480882174108</v>
      </c>
      <c r="I9" s="6">
        <f>MIN('NOx Annual Allocations'!H9,'NOx Annual Emissions'!L9,'NOx Consent Decree Caps'!D9,'Retirement Adjustments'!D9:I9)</f>
        <v>22.106999999999999</v>
      </c>
      <c r="J9" s="6">
        <f t="shared" si="3"/>
        <v>49923.16562256703</v>
      </c>
      <c r="K9" s="6">
        <f t="shared" si="8"/>
        <v>53.74877824907054</v>
      </c>
      <c r="L9" s="6">
        <f t="shared" si="4"/>
        <v>6390.7897576725809</v>
      </c>
      <c r="M9" s="6">
        <f t="shared" si="9"/>
        <v>57.799321715755241</v>
      </c>
      <c r="N9" s="6">
        <f t="shared" si="5"/>
        <v>-50.521665490974556</v>
      </c>
      <c r="O9" s="56">
        <f t="shared" si="6"/>
        <v>58</v>
      </c>
      <c r="P9" s="6">
        <f t="shared" si="10"/>
        <v>0.2006782842447592</v>
      </c>
      <c r="Q9" s="56">
        <v>1</v>
      </c>
      <c r="R9" s="76">
        <f t="shared" si="7"/>
        <v>57</v>
      </c>
    </row>
    <row r="10" spans="1:18" ht="15" customHeight="1" x14ac:dyDescent="0.25">
      <c r="A10" s="28" t="s">
        <v>24</v>
      </c>
      <c r="B10" s="43">
        <v>995</v>
      </c>
      <c r="C10" s="43">
        <v>10</v>
      </c>
      <c r="D10" s="52">
        <v>0</v>
      </c>
      <c r="E10" s="6">
        <f t="shared" si="0"/>
        <v>1024257772.5449996</v>
      </c>
      <c r="F10" s="52">
        <f t="shared" si="1"/>
        <v>0</v>
      </c>
      <c r="G10" s="54">
        <v>105168</v>
      </c>
      <c r="H10" s="52">
        <f t="shared" si="2"/>
        <v>0</v>
      </c>
      <c r="I10" s="52">
        <f>MIN('NOx Annual Allocations'!H10,'NOx Annual Emissions'!L10,'NOx Consent Decree Caps'!D10,'Retirement Adjustments'!D10:I10)</f>
        <v>0</v>
      </c>
      <c r="J10" s="6">
        <f t="shared" si="3"/>
        <v>49923.16562256703</v>
      </c>
      <c r="K10" s="52">
        <f>I10</f>
        <v>0</v>
      </c>
      <c r="L10" s="6">
        <f t="shared" si="4"/>
        <v>6390.7897576725809</v>
      </c>
      <c r="M10" s="52">
        <f>I10</f>
        <v>0</v>
      </c>
      <c r="N10" s="6">
        <f t="shared" si="5"/>
        <v>-50.521665490974556</v>
      </c>
      <c r="O10" s="56">
        <f t="shared" si="6"/>
        <v>0</v>
      </c>
      <c r="P10" s="6">
        <f t="shared" si="10"/>
        <v>0</v>
      </c>
      <c r="Q10" s="56"/>
      <c r="R10" s="76">
        <f t="shared" si="7"/>
        <v>0</v>
      </c>
    </row>
    <row r="11" spans="1:18" ht="15" customHeight="1" x14ac:dyDescent="0.25">
      <c r="A11" s="28" t="s">
        <v>24</v>
      </c>
      <c r="B11" s="43">
        <v>995</v>
      </c>
      <c r="C11" s="43">
        <v>7</v>
      </c>
      <c r="D11" s="52">
        <v>0</v>
      </c>
      <c r="E11" s="6">
        <f t="shared" si="0"/>
        <v>1024257772.5449996</v>
      </c>
      <c r="F11" s="52">
        <f t="shared" si="1"/>
        <v>0</v>
      </c>
      <c r="G11" s="54">
        <v>105168</v>
      </c>
      <c r="H11" s="52">
        <f t="shared" si="2"/>
        <v>0</v>
      </c>
      <c r="I11" s="52">
        <f>MIN('NOx Annual Allocations'!H11,'NOx Annual Emissions'!L11,'NOx Consent Decree Caps'!D11,'Retirement Adjustments'!D11:I11)</f>
        <v>0</v>
      </c>
      <c r="J11" s="6">
        <f t="shared" si="3"/>
        <v>49923.16562256703</v>
      </c>
      <c r="K11" s="52">
        <f t="shared" ref="K11:K13" si="11">I11</f>
        <v>0</v>
      </c>
      <c r="L11" s="6">
        <f t="shared" si="4"/>
        <v>6390.7897576725809</v>
      </c>
      <c r="M11" s="52">
        <f t="shared" ref="M11:M13" si="12">I11</f>
        <v>0</v>
      </c>
      <c r="N11" s="6">
        <f t="shared" si="5"/>
        <v>-50.521665490974556</v>
      </c>
      <c r="O11" s="56">
        <f t="shared" si="6"/>
        <v>0</v>
      </c>
      <c r="P11" s="6">
        <f t="shared" si="10"/>
        <v>0</v>
      </c>
      <c r="Q11" s="56"/>
      <c r="R11" s="76">
        <f t="shared" si="7"/>
        <v>0</v>
      </c>
    </row>
    <row r="12" spans="1:18" ht="15" customHeight="1" x14ac:dyDescent="0.25">
      <c r="A12" s="28" t="s">
        <v>24</v>
      </c>
      <c r="B12" s="43">
        <v>995</v>
      </c>
      <c r="C12" s="43">
        <v>8</v>
      </c>
      <c r="D12" s="52">
        <v>0</v>
      </c>
      <c r="E12" s="6">
        <f t="shared" si="0"/>
        <v>1024257772.5449996</v>
      </c>
      <c r="F12" s="52">
        <f t="shared" si="1"/>
        <v>0</v>
      </c>
      <c r="G12" s="54">
        <v>105168</v>
      </c>
      <c r="H12" s="52">
        <f t="shared" si="2"/>
        <v>0</v>
      </c>
      <c r="I12" s="52">
        <f>MIN('NOx Annual Allocations'!H12,'NOx Annual Emissions'!L12,'NOx Consent Decree Caps'!D12,'Retirement Adjustments'!D12:I12)</f>
        <v>0</v>
      </c>
      <c r="J12" s="6">
        <f t="shared" si="3"/>
        <v>49923.16562256703</v>
      </c>
      <c r="K12" s="52">
        <f t="shared" si="11"/>
        <v>0</v>
      </c>
      <c r="L12" s="6">
        <f t="shared" si="4"/>
        <v>6390.7897576725809</v>
      </c>
      <c r="M12" s="52">
        <f t="shared" si="12"/>
        <v>0</v>
      </c>
      <c r="N12" s="6">
        <f t="shared" si="5"/>
        <v>-50.521665490974556</v>
      </c>
      <c r="O12" s="56">
        <f t="shared" si="6"/>
        <v>0</v>
      </c>
      <c r="P12" s="6">
        <f t="shared" si="10"/>
        <v>0</v>
      </c>
      <c r="Q12" s="56"/>
      <c r="R12" s="76">
        <f t="shared" si="7"/>
        <v>0</v>
      </c>
    </row>
    <row r="13" spans="1:18" ht="15" customHeight="1" x14ac:dyDescent="0.25">
      <c r="A13" s="28" t="s">
        <v>25</v>
      </c>
      <c r="B13" s="43">
        <v>1011</v>
      </c>
      <c r="C13" s="43">
        <v>2</v>
      </c>
      <c r="D13" s="52">
        <v>0</v>
      </c>
      <c r="E13" s="6">
        <f t="shared" si="0"/>
        <v>1024257772.5449996</v>
      </c>
      <c r="F13" s="52">
        <f t="shared" si="1"/>
        <v>0</v>
      </c>
      <c r="G13" s="54">
        <v>105168</v>
      </c>
      <c r="H13" s="52">
        <f t="shared" si="2"/>
        <v>0</v>
      </c>
      <c r="I13" s="52">
        <f>MIN('NOx Annual Allocations'!H13,'NOx Annual Emissions'!L13,'NOx Consent Decree Caps'!D13,'Retirement Adjustments'!D13:I13)</f>
        <v>0</v>
      </c>
      <c r="J13" s="6">
        <f t="shared" si="3"/>
        <v>49923.16562256703</v>
      </c>
      <c r="K13" s="52">
        <f t="shared" si="11"/>
        <v>0</v>
      </c>
      <c r="L13" s="6">
        <f t="shared" si="4"/>
        <v>6390.7897576725809</v>
      </c>
      <c r="M13" s="52">
        <f t="shared" si="12"/>
        <v>0</v>
      </c>
      <c r="N13" s="6">
        <f t="shared" si="5"/>
        <v>-50.521665490974556</v>
      </c>
      <c r="O13" s="56">
        <f t="shared" si="6"/>
        <v>0</v>
      </c>
      <c r="P13" s="6">
        <f t="shared" si="10"/>
        <v>0</v>
      </c>
      <c r="Q13" s="56"/>
      <c r="R13" s="76">
        <f t="shared" si="7"/>
        <v>0</v>
      </c>
    </row>
    <row r="14" spans="1:18" ht="15" customHeight="1" x14ac:dyDescent="0.25">
      <c r="A14" s="28" t="s">
        <v>26</v>
      </c>
      <c r="B14" s="43">
        <v>1001</v>
      </c>
      <c r="C14" s="43">
        <v>1</v>
      </c>
      <c r="D14" s="6">
        <f>(LARGE('Annual Heat Inputs'!D14:K14,1)+LARGE('Annual Heat Inputs'!D14:K14,2)+LARGE('Annual Heat Inputs'!D14:K14,3))/3</f>
        <v>29231847.924333334</v>
      </c>
      <c r="E14" s="6">
        <f t="shared" si="0"/>
        <v>1024257772.5449996</v>
      </c>
      <c r="F14" s="6">
        <f t="shared" si="1"/>
        <v>2.853954220108109E-2</v>
      </c>
      <c r="G14" s="54">
        <v>105168</v>
      </c>
      <c r="H14" s="6">
        <f t="shared" si="2"/>
        <v>3001.4465742032962</v>
      </c>
      <c r="I14" s="6">
        <f>MIN('NOx Annual Allocations'!H14,'NOx Annual Emissions'!L14,'NOx Consent Decree Caps'!D14,'Retirement Adjustments'!D14:I14)</f>
        <v>3001.4465742032962</v>
      </c>
      <c r="J14" s="6">
        <f t="shared" si="3"/>
        <v>49923.16562256703</v>
      </c>
      <c r="K14" s="6">
        <f t="shared" si="8"/>
        <v>4426.2308663001086</v>
      </c>
      <c r="L14" s="6">
        <f t="shared" si="4"/>
        <v>6390.7897576725809</v>
      </c>
      <c r="M14" s="6">
        <f t="shared" si="9"/>
        <v>4608.6210802874421</v>
      </c>
      <c r="N14" s="6">
        <f t="shared" si="5"/>
        <v>-50.521665490974556</v>
      </c>
      <c r="O14" s="56">
        <f t="shared" si="6"/>
        <v>4609</v>
      </c>
      <c r="P14" s="6">
        <f t="shared" si="10"/>
        <v>0.37891971255794488</v>
      </c>
      <c r="Q14" s="56">
        <v>1</v>
      </c>
      <c r="R14" s="76">
        <f t="shared" si="7"/>
        <v>4608</v>
      </c>
    </row>
    <row r="15" spans="1:18" ht="15" customHeight="1" x14ac:dyDescent="0.25">
      <c r="A15" s="28" t="s">
        <v>26</v>
      </c>
      <c r="B15" s="43">
        <v>1001</v>
      </c>
      <c r="C15" s="43">
        <v>2</v>
      </c>
      <c r="D15" s="6">
        <f>(LARGE('Annual Heat Inputs'!D15:K15,1)+LARGE('Annual Heat Inputs'!D15:K15,2)+LARGE('Annual Heat Inputs'!D15:K15,3))/3</f>
        <v>28038444.452999998</v>
      </c>
      <c r="E15" s="6">
        <f t="shared" si="0"/>
        <v>1024257772.5449996</v>
      </c>
      <c r="F15" s="6">
        <f t="shared" si="1"/>
        <v>2.7374402425409138E-2</v>
      </c>
      <c r="G15" s="54">
        <v>105168</v>
      </c>
      <c r="H15" s="6">
        <f t="shared" si="2"/>
        <v>2878.9111542754281</v>
      </c>
      <c r="I15" s="6">
        <f>MIN('NOx Annual Allocations'!H15,'NOx Annual Emissions'!L15,'NOx Consent Decree Caps'!D15,'Retirement Adjustments'!D15:I15)</f>
        <v>2878.9111542754281</v>
      </c>
      <c r="J15" s="6">
        <f t="shared" si="3"/>
        <v>49923.16562256703</v>
      </c>
      <c r="K15" s="6">
        <f t="shared" si="8"/>
        <v>4245.5279803779285</v>
      </c>
      <c r="L15" s="6">
        <f t="shared" si="4"/>
        <v>6390.7897576725809</v>
      </c>
      <c r="M15" s="6">
        <f t="shared" si="9"/>
        <v>4420.4720310206403</v>
      </c>
      <c r="N15" s="6">
        <f t="shared" si="5"/>
        <v>-50.521665490974556</v>
      </c>
      <c r="O15" s="56">
        <f t="shared" si="6"/>
        <v>4420</v>
      </c>
      <c r="P15" s="6">
        <f t="shared" si="10"/>
        <v>-0.47203102064031555</v>
      </c>
      <c r="Q15" s="56"/>
      <c r="R15" s="76">
        <f t="shared" si="7"/>
        <v>4420</v>
      </c>
    </row>
    <row r="16" spans="1:18" ht="15" customHeight="1" x14ac:dyDescent="0.25">
      <c r="A16" s="28" t="s">
        <v>26</v>
      </c>
      <c r="B16" s="43">
        <v>1001</v>
      </c>
      <c r="C16" s="43">
        <v>4</v>
      </c>
      <c r="D16" s="6">
        <f>(LARGE('Annual Heat Inputs'!D16:K16,1)+LARGE('Annual Heat Inputs'!D16:K16,2)+LARGE('Annual Heat Inputs'!D16:K16,3))/3</f>
        <v>229030.27266666666</v>
      </c>
      <c r="E16" s="6">
        <f t="shared" si="0"/>
        <v>1024257772.5449996</v>
      </c>
      <c r="F16" s="6">
        <f t="shared" si="1"/>
        <v>2.2360608706691994E-4</v>
      </c>
      <c r="G16" s="54">
        <v>105168</v>
      </c>
      <c r="H16" s="6">
        <f t="shared" si="2"/>
        <v>23.516204964653838</v>
      </c>
      <c r="I16" s="6">
        <f>MIN('NOx Annual Allocations'!H16,'NOx Annual Emissions'!L16,'NOx Consent Decree Caps'!D16,'Retirement Adjustments'!D16:I16)</f>
        <v>8.5960000000000001</v>
      </c>
      <c r="J16" s="6">
        <f t="shared" si="3"/>
        <v>49923.16562256703</v>
      </c>
      <c r="K16" s="6">
        <f t="shared" si="8"/>
        <v>19.759123718855989</v>
      </c>
      <c r="L16" s="6">
        <f t="shared" si="4"/>
        <v>6390.7897576725809</v>
      </c>
      <c r="M16" s="6">
        <f t="shared" si="9"/>
        <v>21.188143209836504</v>
      </c>
      <c r="N16" s="6">
        <f t="shared" si="5"/>
        <v>-50.521665490974556</v>
      </c>
      <c r="O16" s="56">
        <f t="shared" si="6"/>
        <v>21</v>
      </c>
      <c r="P16" s="6">
        <f t="shared" si="10"/>
        <v>-0.1881432098365039</v>
      </c>
      <c r="Q16" s="56"/>
      <c r="R16" s="76">
        <f t="shared" si="7"/>
        <v>21</v>
      </c>
    </row>
    <row r="17" spans="1:18" ht="15" customHeight="1" x14ac:dyDescent="0.25">
      <c r="A17" s="28" t="s">
        <v>27</v>
      </c>
      <c r="B17" s="43">
        <v>983</v>
      </c>
      <c r="C17" s="43">
        <v>1</v>
      </c>
      <c r="D17" s="6">
        <f>(LARGE('Annual Heat Inputs'!D17:K17,1)+LARGE('Annual Heat Inputs'!D17:K17,2)+LARGE('Annual Heat Inputs'!D17:K17,3))/3</f>
        <v>11884115.412666669</v>
      </c>
      <c r="E17" s="6">
        <f t="shared" si="0"/>
        <v>1024257772.5449996</v>
      </c>
      <c r="F17" s="6">
        <f t="shared" si="1"/>
        <v>1.160266070828821E-2</v>
      </c>
      <c r="G17" s="54">
        <v>105168</v>
      </c>
      <c r="H17" s="6">
        <f t="shared" si="2"/>
        <v>1220.2286213692544</v>
      </c>
      <c r="I17" s="6">
        <f>MIN('NOx Annual Allocations'!H17,'NOx Annual Emissions'!L17,'NOx Consent Decree Caps'!D17,'Retirement Adjustments'!D17:I17)</f>
        <v>861.13199999999995</v>
      </c>
      <c r="J17" s="6">
        <f t="shared" si="3"/>
        <v>49923.16562256703</v>
      </c>
      <c r="K17" s="6">
        <f t="shared" si="8"/>
        <v>1440.373552202323</v>
      </c>
      <c r="L17" s="6">
        <f t="shared" si="4"/>
        <v>6390.7897576725809</v>
      </c>
      <c r="M17" s="6">
        <f t="shared" si="9"/>
        <v>1514.5237174186013</v>
      </c>
      <c r="N17" s="6">
        <f t="shared" si="5"/>
        <v>-50.521665490974556</v>
      </c>
      <c r="O17" s="56">
        <f t="shared" si="6"/>
        <v>1515</v>
      </c>
      <c r="P17" s="6">
        <f t="shared" si="10"/>
        <v>0.47628258139866375</v>
      </c>
      <c r="Q17" s="56">
        <v>1</v>
      </c>
      <c r="R17" s="76">
        <f t="shared" si="7"/>
        <v>1514</v>
      </c>
    </row>
    <row r="18" spans="1:18" ht="15" customHeight="1" x14ac:dyDescent="0.25">
      <c r="A18" s="28" t="s">
        <v>27</v>
      </c>
      <c r="B18" s="43">
        <v>983</v>
      </c>
      <c r="C18" s="43">
        <v>2</v>
      </c>
      <c r="D18" s="6">
        <f>(LARGE('Annual Heat Inputs'!D18:K18,1)+LARGE('Annual Heat Inputs'!D18:K18,2)+LARGE('Annual Heat Inputs'!D18:K18,3))/3</f>
        <v>12482821.161</v>
      </c>
      <c r="E18" s="6">
        <f t="shared" si="0"/>
        <v>1024257772.5449996</v>
      </c>
      <c r="F18" s="6">
        <f t="shared" si="1"/>
        <v>1.2187187147219409E-2</v>
      </c>
      <c r="G18" s="54">
        <v>105168</v>
      </c>
      <c r="H18" s="6">
        <f t="shared" si="2"/>
        <v>1281.7020978987707</v>
      </c>
      <c r="I18" s="6">
        <f>MIN('NOx Annual Allocations'!H18,'NOx Annual Emissions'!L18,'NOx Consent Decree Caps'!D18,'Retirement Adjustments'!D18:I18)</f>
        <v>1032.9179999999999</v>
      </c>
      <c r="J18" s="6">
        <f t="shared" si="3"/>
        <v>49923.16562256703</v>
      </c>
      <c r="K18" s="6">
        <f t="shared" si="8"/>
        <v>1641.3409624238548</v>
      </c>
      <c r="L18" s="6">
        <f t="shared" si="4"/>
        <v>6390.7897576725809</v>
      </c>
      <c r="M18" s="6">
        <f t="shared" si="9"/>
        <v>1719.2267132191434</v>
      </c>
      <c r="N18" s="6">
        <f t="shared" si="5"/>
        <v>-50.521665490974556</v>
      </c>
      <c r="O18" s="56">
        <f t="shared" si="6"/>
        <v>1719</v>
      </c>
      <c r="P18" s="6">
        <f t="shared" si="10"/>
        <v>-0.22671321914344844</v>
      </c>
      <c r="Q18" s="56"/>
      <c r="R18" s="76">
        <f t="shared" si="7"/>
        <v>1719</v>
      </c>
    </row>
    <row r="19" spans="1:18" ht="15" customHeight="1" x14ac:dyDescent="0.25">
      <c r="A19" s="28" t="s">
        <v>27</v>
      </c>
      <c r="B19" s="43">
        <v>983</v>
      </c>
      <c r="C19" s="43">
        <v>3</v>
      </c>
      <c r="D19" s="6">
        <f>(LARGE('Annual Heat Inputs'!D19:K19,1)+LARGE('Annual Heat Inputs'!D19:K19,2)+LARGE('Annual Heat Inputs'!D19:K19,3))/3</f>
        <v>11752092.646</v>
      </c>
      <c r="E19" s="6">
        <f t="shared" si="0"/>
        <v>1024257772.5449996</v>
      </c>
      <c r="F19" s="6">
        <f t="shared" si="1"/>
        <v>1.147376467234344E-2</v>
      </c>
      <c r="G19" s="54">
        <v>105168</v>
      </c>
      <c r="H19" s="6">
        <f t="shared" si="2"/>
        <v>1206.672883061015</v>
      </c>
      <c r="I19" s="6">
        <f>MIN('NOx Annual Allocations'!H19,'NOx Annual Emissions'!L19,'NOx Consent Decree Caps'!D19,'Retirement Adjustments'!D19:I19)</f>
        <v>985.03399999999999</v>
      </c>
      <c r="J19" s="6">
        <f t="shared" si="3"/>
        <v>49923.16562256703</v>
      </c>
      <c r="K19" s="6">
        <f t="shared" si="8"/>
        <v>1557.8406540517601</v>
      </c>
      <c r="L19" s="6">
        <f t="shared" si="4"/>
        <v>6390.7897576725809</v>
      </c>
      <c r="M19" s="6">
        <f t="shared" si="9"/>
        <v>1631.1670718017181</v>
      </c>
      <c r="N19" s="6">
        <f t="shared" si="5"/>
        <v>-50.521665490974556</v>
      </c>
      <c r="O19" s="56">
        <f t="shared" si="6"/>
        <v>1631</v>
      </c>
      <c r="P19" s="6">
        <f t="shared" si="10"/>
        <v>-0.16707180171806613</v>
      </c>
      <c r="Q19" s="56"/>
      <c r="R19" s="76">
        <f t="shared" si="7"/>
        <v>1631</v>
      </c>
    </row>
    <row r="20" spans="1:18" ht="15" customHeight="1" x14ac:dyDescent="0.25">
      <c r="A20" s="28" t="s">
        <v>27</v>
      </c>
      <c r="B20" s="43">
        <v>983</v>
      </c>
      <c r="C20" s="43">
        <v>4</v>
      </c>
      <c r="D20" s="6">
        <f>(LARGE('Annual Heat Inputs'!D20:K20,1)+LARGE('Annual Heat Inputs'!D20:K20,2)+LARGE('Annual Heat Inputs'!D20:K20,3))/3</f>
        <v>11826493.494999999</v>
      </c>
      <c r="E20" s="6">
        <f t="shared" si="0"/>
        <v>1024257772.5449996</v>
      </c>
      <c r="F20" s="6">
        <f t="shared" si="1"/>
        <v>1.1546403466008763E-2</v>
      </c>
      <c r="G20" s="54">
        <v>105168</v>
      </c>
      <c r="H20" s="6">
        <f t="shared" si="2"/>
        <v>1214.3121597132097</v>
      </c>
      <c r="I20" s="6">
        <f>MIN('NOx Annual Allocations'!H20,'NOx Annual Emissions'!L20,'NOx Consent Decree Caps'!D20,'Retirement Adjustments'!D20:I20)</f>
        <v>1214.3121597132097</v>
      </c>
      <c r="J20" s="6">
        <f t="shared" si="3"/>
        <v>49923.16562256703</v>
      </c>
      <c r="K20" s="6">
        <f t="shared" si="8"/>
        <v>1790.7451722917472</v>
      </c>
      <c r="L20" s="6">
        <f t="shared" si="4"/>
        <v>6390.7897576725809</v>
      </c>
      <c r="M20" s="6">
        <f t="shared" si="9"/>
        <v>1864.5358093002712</v>
      </c>
      <c r="N20" s="6">
        <f t="shared" si="5"/>
        <v>-50.521665490974556</v>
      </c>
      <c r="O20" s="56">
        <f t="shared" si="6"/>
        <v>1865</v>
      </c>
      <c r="P20" s="6">
        <f t="shared" si="10"/>
        <v>0.46419069972876059</v>
      </c>
      <c r="Q20" s="56">
        <v>1</v>
      </c>
      <c r="R20" s="76">
        <f t="shared" si="7"/>
        <v>1864</v>
      </c>
    </row>
    <row r="21" spans="1:18" ht="15" customHeight="1" x14ac:dyDescent="0.25">
      <c r="A21" s="28" t="s">
        <v>27</v>
      </c>
      <c r="B21" s="43">
        <v>983</v>
      </c>
      <c r="C21" s="43">
        <v>5</v>
      </c>
      <c r="D21" s="6">
        <f>(LARGE('Annual Heat Inputs'!D21:K21,1)+LARGE('Annual Heat Inputs'!D21:K21,2)+LARGE('Annual Heat Inputs'!D21:K21,3))/3</f>
        <v>12831751.447999999</v>
      </c>
      <c r="E21" s="6">
        <f t="shared" si="0"/>
        <v>1024257772.5449996</v>
      </c>
      <c r="F21" s="6">
        <f t="shared" si="1"/>
        <v>1.252785362430457E-2</v>
      </c>
      <c r="G21" s="54">
        <v>105168</v>
      </c>
      <c r="H21" s="6">
        <f t="shared" si="2"/>
        <v>1317.529309960863</v>
      </c>
      <c r="I21" s="6">
        <f>MIN('NOx Annual Allocations'!H21,'NOx Annual Emissions'!L21,'NOx Consent Decree Caps'!D21,'Retirement Adjustments'!D21:I21)</f>
        <v>1317.529309960863</v>
      </c>
      <c r="J21" s="6">
        <f t="shared" si="3"/>
        <v>49923.16562256703</v>
      </c>
      <c r="K21" s="6">
        <f t="shared" si="8"/>
        <v>1942.9594213422965</v>
      </c>
      <c r="L21" s="6">
        <f t="shared" si="4"/>
        <v>6390.7897576725809</v>
      </c>
      <c r="M21" s="6">
        <f t="shared" si="9"/>
        <v>2023.0222999701234</v>
      </c>
      <c r="N21" s="6">
        <f t="shared" si="5"/>
        <v>-50.521665490974556</v>
      </c>
      <c r="O21" s="56">
        <f t="shared" si="6"/>
        <v>2023</v>
      </c>
      <c r="P21" s="6">
        <f t="shared" si="10"/>
        <v>-2.2299970123413004E-2</v>
      </c>
      <c r="Q21" s="56">
        <v>1</v>
      </c>
      <c r="R21" s="76">
        <f t="shared" si="7"/>
        <v>2022</v>
      </c>
    </row>
    <row r="22" spans="1:18" ht="15" customHeight="1" x14ac:dyDescent="0.25">
      <c r="A22" s="28" t="s">
        <v>27</v>
      </c>
      <c r="B22" s="43">
        <v>983</v>
      </c>
      <c r="C22" s="43">
        <v>6</v>
      </c>
      <c r="D22" s="6">
        <f>(LARGE('Annual Heat Inputs'!D22:K22,1)+LARGE('Annual Heat Inputs'!D22:K22,2)+LARGE('Annual Heat Inputs'!D22:K22,3))/3</f>
        <v>7294849.7413333328</v>
      </c>
      <c r="E22" s="6">
        <f t="shared" si="0"/>
        <v>1024257772.5449996</v>
      </c>
      <c r="F22" s="6">
        <f t="shared" si="1"/>
        <v>7.1220838512239277E-3</v>
      </c>
      <c r="G22" s="54">
        <v>105168</v>
      </c>
      <c r="H22" s="6">
        <f t="shared" si="2"/>
        <v>749.01531446551803</v>
      </c>
      <c r="I22" s="6">
        <f>MIN('NOx Annual Allocations'!H22,'NOx Annual Emissions'!L22,'NOx Consent Decree Caps'!D22,'Retirement Adjustments'!D22:I22)</f>
        <v>749.01531446551803</v>
      </c>
      <c r="J22" s="6">
        <f t="shared" si="3"/>
        <v>49923.16562256703</v>
      </c>
      <c r="K22" s="6">
        <f t="shared" si="8"/>
        <v>1104.5722861479803</v>
      </c>
      <c r="L22" s="6">
        <f t="shared" si="4"/>
        <v>6390.7897576725809</v>
      </c>
      <c r="M22" s="6">
        <f t="shared" si="9"/>
        <v>1150.0880266776676</v>
      </c>
      <c r="N22" s="6">
        <f t="shared" si="5"/>
        <v>-50.521665490974556</v>
      </c>
      <c r="O22" s="56">
        <f t="shared" si="6"/>
        <v>1150</v>
      </c>
      <c r="P22" s="6">
        <f t="shared" si="10"/>
        <v>-8.8026677667585318E-2</v>
      </c>
      <c r="Q22" s="56"/>
      <c r="R22" s="76">
        <f t="shared" si="7"/>
        <v>1150</v>
      </c>
    </row>
    <row r="23" spans="1:18" ht="15" customHeight="1" x14ac:dyDescent="0.25">
      <c r="A23" s="28" t="s">
        <v>28</v>
      </c>
      <c r="B23" s="43">
        <v>1004</v>
      </c>
      <c r="C23" s="75" t="s">
        <v>58</v>
      </c>
      <c r="D23" s="6">
        <f>(LARGE('Annual Heat Inputs'!D23:K23,1)+LARGE('Annual Heat Inputs'!D23:K23,2)+LARGE('Annual Heat Inputs'!D23:K23,3))/3</f>
        <v>14784826.311333334</v>
      </c>
      <c r="E23" s="6">
        <f t="shared" si="0"/>
        <v>1024257772.5449996</v>
      </c>
      <c r="F23" s="6">
        <f t="shared" si="1"/>
        <v>1.4434673289905426E-2</v>
      </c>
      <c r="G23" s="54">
        <v>105168</v>
      </c>
      <c r="H23" s="6">
        <f t="shared" si="2"/>
        <v>1518.0657205527739</v>
      </c>
      <c r="I23" s="6">
        <f>MIN('NOx Annual Allocations'!H23,'NOx Annual Emissions'!L23,'NOx Consent Decree Caps'!D23,'Retirement Adjustments'!D23:I23)</f>
        <v>450.923</v>
      </c>
      <c r="J23" s="6">
        <f t="shared" si="3"/>
        <v>49923.16562256703</v>
      </c>
      <c r="K23" s="6">
        <f t="shared" si="8"/>
        <v>1171.5475853595931</v>
      </c>
      <c r="L23" s="6">
        <f t="shared" si="4"/>
        <v>6390.7897576725809</v>
      </c>
      <c r="M23" s="6">
        <f t="shared" si="9"/>
        <v>1263.7965475760707</v>
      </c>
      <c r="N23" s="6">
        <f t="shared" si="5"/>
        <v>-50.521665490974556</v>
      </c>
      <c r="O23" s="56">
        <f t="shared" si="6"/>
        <v>1264</v>
      </c>
      <c r="P23" s="6">
        <f t="shared" si="10"/>
        <v>0.2034524239293205</v>
      </c>
      <c r="Q23" s="56">
        <v>1</v>
      </c>
      <c r="R23" s="76">
        <f t="shared" si="7"/>
        <v>1263</v>
      </c>
    </row>
    <row r="24" spans="1:18" ht="15" customHeight="1" x14ac:dyDescent="0.25">
      <c r="A24" s="28" t="s">
        <v>28</v>
      </c>
      <c r="B24" s="43">
        <v>1004</v>
      </c>
      <c r="C24" s="75" t="s">
        <v>59</v>
      </c>
      <c r="D24" s="6">
        <f>(LARGE('Annual Heat Inputs'!D24:K24,1)+LARGE('Annual Heat Inputs'!D24:K24,2)+LARGE('Annual Heat Inputs'!D24:K24,3))/3</f>
        <v>15051370.059666665</v>
      </c>
      <c r="E24" s="6">
        <f t="shared" si="0"/>
        <v>1024257772.5449996</v>
      </c>
      <c r="F24" s="6">
        <f t="shared" si="1"/>
        <v>1.4694904410896624E-2</v>
      </c>
      <c r="G24" s="54">
        <v>105168</v>
      </c>
      <c r="H24" s="6">
        <f t="shared" si="2"/>
        <v>1545.4337070851761</v>
      </c>
      <c r="I24" s="6">
        <f>MIN('NOx Annual Allocations'!H24,'NOx Annual Emissions'!L24,'NOx Consent Decree Caps'!D24,'Retirement Adjustments'!D24:I24)</f>
        <v>450.59399999999999</v>
      </c>
      <c r="J24" s="6">
        <f t="shared" si="3"/>
        <v>49923.16562256703</v>
      </c>
      <c r="K24" s="6">
        <f t="shared" si="8"/>
        <v>1184.210146712983</v>
      </c>
      <c r="L24" s="6">
        <f t="shared" si="4"/>
        <v>6390.7897576725809</v>
      </c>
      <c r="M24" s="6">
        <f t="shared" si="9"/>
        <v>1278.1221913121187</v>
      </c>
      <c r="N24" s="6">
        <f t="shared" si="5"/>
        <v>-50.521665490974556</v>
      </c>
      <c r="O24" s="56">
        <f t="shared" si="6"/>
        <v>1278</v>
      </c>
      <c r="P24" s="6">
        <f t="shared" si="10"/>
        <v>-0.12219131211872991</v>
      </c>
      <c r="Q24" s="56"/>
      <c r="R24" s="76">
        <f t="shared" si="7"/>
        <v>1278</v>
      </c>
    </row>
    <row r="25" spans="1:18" ht="15" customHeight="1" x14ac:dyDescent="0.25">
      <c r="A25" s="28" t="s">
        <v>29</v>
      </c>
      <c r="B25" s="43">
        <v>1012</v>
      </c>
      <c r="C25" s="43">
        <v>2</v>
      </c>
      <c r="D25" s="6">
        <f>(LARGE('Annual Heat Inputs'!D25:K25,1)+LARGE('Annual Heat Inputs'!D25:K25,2)+LARGE('Annual Heat Inputs'!D25:K25,3))/3</f>
        <v>3334966.9360000002</v>
      </c>
      <c r="E25" s="6">
        <f t="shared" si="0"/>
        <v>1024257772.5449996</v>
      </c>
      <c r="F25" s="6">
        <f t="shared" si="1"/>
        <v>3.2559840163219091E-3</v>
      </c>
      <c r="G25" s="54">
        <v>105168</v>
      </c>
      <c r="H25" s="6">
        <f t="shared" si="2"/>
        <v>342.42532702854254</v>
      </c>
      <c r="I25" s="6">
        <f>MIN('NOx Annual Allocations'!H25,'NOx Annual Emissions'!L25,'NOx Consent Decree Caps'!D25,'Retirement Adjustments'!D25:I25)</f>
        <v>342.42532702854254</v>
      </c>
      <c r="J25" s="6">
        <f t="shared" si="3"/>
        <v>49923.16562256703</v>
      </c>
      <c r="K25" s="6">
        <f t="shared" si="8"/>
        <v>504.97435633981218</v>
      </c>
      <c r="L25" s="6">
        <f t="shared" si="4"/>
        <v>6390.7897576725809</v>
      </c>
      <c r="M25" s="6">
        <f t="shared" si="9"/>
        <v>525.78266564246792</v>
      </c>
      <c r="N25" s="6">
        <f t="shared" si="5"/>
        <v>-50.521665490974556</v>
      </c>
      <c r="O25" s="56">
        <f t="shared" si="6"/>
        <v>526</v>
      </c>
      <c r="P25" s="6">
        <f t="shared" si="10"/>
        <v>0.21733435753208141</v>
      </c>
      <c r="Q25" s="56">
        <v>1</v>
      </c>
      <c r="R25" s="76">
        <f t="shared" si="7"/>
        <v>525</v>
      </c>
    </row>
    <row r="26" spans="1:18" ht="15" customHeight="1" x14ac:dyDescent="0.25">
      <c r="A26" s="28" t="s">
        <v>29</v>
      </c>
      <c r="B26" s="43">
        <v>1012</v>
      </c>
      <c r="C26" s="43">
        <v>3</v>
      </c>
      <c r="D26" s="6">
        <f>(LARGE('Annual Heat Inputs'!D26:K26,1)+LARGE('Annual Heat Inputs'!D26:K26,2)+LARGE('Annual Heat Inputs'!D26:K26,3))/3</f>
        <v>21595034.259</v>
      </c>
      <c r="E26" s="6">
        <f t="shared" si="0"/>
        <v>1024257772.5449996</v>
      </c>
      <c r="F26" s="6">
        <f t="shared" si="1"/>
        <v>2.1083593249521811E-2</v>
      </c>
      <c r="G26" s="54">
        <v>105168</v>
      </c>
      <c r="H26" s="6">
        <f t="shared" si="2"/>
        <v>2217.3193348657096</v>
      </c>
      <c r="I26" s="6">
        <f>MIN('NOx Annual Allocations'!H26,'NOx Annual Emissions'!L26,'NOx Consent Decree Caps'!D26,'Retirement Adjustments'!D26:I26)</f>
        <v>1337.318</v>
      </c>
      <c r="J26" s="6">
        <f t="shared" si="3"/>
        <v>49923.16562256703</v>
      </c>
      <c r="K26" s="6">
        <f t="shared" si="8"/>
        <v>2389.8777177147135</v>
      </c>
      <c r="L26" s="6">
        <f t="shared" si="4"/>
        <v>6390.7897576725809</v>
      </c>
      <c r="M26" s="6">
        <f t="shared" si="9"/>
        <v>2524.6185295086925</v>
      </c>
      <c r="N26" s="6">
        <f t="shared" si="5"/>
        <v>-50.521665490974556</v>
      </c>
      <c r="O26" s="56">
        <f t="shared" si="6"/>
        <v>2525</v>
      </c>
      <c r="P26" s="6">
        <f t="shared" si="10"/>
        <v>0.38147049130748201</v>
      </c>
      <c r="Q26" s="56">
        <v>1</v>
      </c>
      <c r="R26" s="76">
        <f t="shared" si="7"/>
        <v>2524</v>
      </c>
    </row>
    <row r="27" spans="1:18" ht="15" customHeight="1" x14ac:dyDescent="0.25">
      <c r="A27" s="28" t="s">
        <v>30</v>
      </c>
      <c r="B27" s="43">
        <v>7759</v>
      </c>
      <c r="C27" s="74" t="s">
        <v>60</v>
      </c>
      <c r="D27" s="6">
        <f>(LARGE('Annual Heat Inputs'!D27:K27,1)+LARGE('Annual Heat Inputs'!D27:K27,2)+LARGE('Annual Heat Inputs'!D27:K27,3))/3</f>
        <v>1754770.4116666669</v>
      </c>
      <c r="E27" s="6">
        <f t="shared" si="0"/>
        <v>1024257772.5449996</v>
      </c>
      <c r="F27" s="6">
        <f t="shared" si="1"/>
        <v>1.7132117116441731E-3</v>
      </c>
      <c r="G27" s="54">
        <v>105168</v>
      </c>
      <c r="H27" s="6">
        <f t="shared" si="2"/>
        <v>180.17504929019441</v>
      </c>
      <c r="I27" s="6">
        <f>MIN('NOx Annual Allocations'!H27,'NOx Annual Emissions'!L27,'NOx Consent Decree Caps'!D27,'Retirement Adjustments'!D27:I27)</f>
        <v>31.125</v>
      </c>
      <c r="J27" s="6">
        <f t="shared" si="3"/>
        <v>49923.16562256703</v>
      </c>
      <c r="K27" s="6">
        <f t="shared" si="8"/>
        <v>116.65395202693361</v>
      </c>
      <c r="L27" s="6">
        <f t="shared" si="4"/>
        <v>6390.7897576725809</v>
      </c>
      <c r="M27" s="6">
        <f t="shared" si="9"/>
        <v>127.6027278864339</v>
      </c>
      <c r="N27" s="6">
        <f t="shared" si="5"/>
        <v>-50.521665490974556</v>
      </c>
      <c r="O27" s="56">
        <f t="shared" si="6"/>
        <v>128</v>
      </c>
      <c r="P27" s="6">
        <f t="shared" si="10"/>
        <v>0.39727211356610326</v>
      </c>
      <c r="Q27" s="56">
        <v>1</v>
      </c>
      <c r="R27" s="76">
        <f t="shared" si="7"/>
        <v>127</v>
      </c>
    </row>
    <row r="28" spans="1:18" ht="15" customHeight="1" x14ac:dyDescent="0.25">
      <c r="A28" s="28" t="s">
        <v>30</v>
      </c>
      <c r="B28" s="43">
        <v>7759</v>
      </c>
      <c r="C28" s="74" t="s">
        <v>61</v>
      </c>
      <c r="D28" s="6">
        <f>(LARGE('Annual Heat Inputs'!D28:K28,1)+LARGE('Annual Heat Inputs'!D28:K28,2)+LARGE('Annual Heat Inputs'!D28:K28,3))/3</f>
        <v>989977.63733333338</v>
      </c>
      <c r="E28" s="6">
        <f t="shared" si="0"/>
        <v>1024257772.5449996</v>
      </c>
      <c r="F28" s="6">
        <f t="shared" si="1"/>
        <v>9.6653173045834991E-4</v>
      </c>
      <c r="G28" s="54">
        <v>105168</v>
      </c>
      <c r="H28" s="6">
        <f t="shared" si="2"/>
        <v>101.64820902884374</v>
      </c>
      <c r="I28" s="6">
        <f>MIN('NOx Annual Allocations'!H28,'NOx Annual Emissions'!L28,'NOx Consent Decree Caps'!D28,'Retirement Adjustments'!D28:I28)</f>
        <v>21.405999999999999</v>
      </c>
      <c r="J28" s="6">
        <f t="shared" si="3"/>
        <v>49923.16562256703</v>
      </c>
      <c r="K28" s="6">
        <f t="shared" si="8"/>
        <v>69.658323659138517</v>
      </c>
      <c r="L28" s="6">
        <f t="shared" si="4"/>
        <v>6390.7897576725809</v>
      </c>
      <c r="M28" s="6">
        <f t="shared" si="9"/>
        <v>75.835224742617299</v>
      </c>
      <c r="N28" s="6">
        <f t="shared" si="5"/>
        <v>-50.521665490974556</v>
      </c>
      <c r="O28" s="56">
        <f t="shared" si="6"/>
        <v>76</v>
      </c>
      <c r="P28" s="6">
        <f t="shared" si="10"/>
        <v>0.1647752573827006</v>
      </c>
      <c r="Q28" s="56">
        <v>1</v>
      </c>
      <c r="R28" s="76">
        <f t="shared" si="7"/>
        <v>75</v>
      </c>
    </row>
    <row r="29" spans="1:18" ht="15" customHeight="1" x14ac:dyDescent="0.25">
      <c r="A29" s="28" t="s">
        <v>30</v>
      </c>
      <c r="B29" s="43">
        <v>7759</v>
      </c>
      <c r="C29" s="74" t="s">
        <v>62</v>
      </c>
      <c r="D29" s="6">
        <f>(LARGE('Annual Heat Inputs'!D29:K29,1)+LARGE('Annual Heat Inputs'!D29:K29,2)+LARGE('Annual Heat Inputs'!D29:K29,3))/3</f>
        <v>981001.51899999997</v>
      </c>
      <c r="E29" s="6">
        <f t="shared" si="0"/>
        <v>1024257772.5449996</v>
      </c>
      <c r="F29" s="6">
        <f t="shared" si="1"/>
        <v>9.5776819595176741E-4</v>
      </c>
      <c r="G29" s="54">
        <v>105168</v>
      </c>
      <c r="H29" s="6">
        <f t="shared" si="2"/>
        <v>100.72656563185548</v>
      </c>
      <c r="I29" s="6">
        <f>MIN('NOx Annual Allocations'!H29,'NOx Annual Emissions'!L29,'NOx Consent Decree Caps'!D29,'Retirement Adjustments'!D29:I29)</f>
        <v>18.341000000000001</v>
      </c>
      <c r="J29" s="6">
        <f t="shared" si="3"/>
        <v>49923.16562256703</v>
      </c>
      <c r="K29" s="6">
        <f t="shared" si="8"/>
        <v>66.155820274527315</v>
      </c>
      <c r="L29" s="6">
        <f t="shared" si="4"/>
        <v>6390.7897576725809</v>
      </c>
      <c r="M29" s="6">
        <f t="shared" si="9"/>
        <v>72.27671545144041</v>
      </c>
      <c r="N29" s="6">
        <f t="shared" si="5"/>
        <v>-50.521665490974556</v>
      </c>
      <c r="O29" s="56">
        <f t="shared" si="6"/>
        <v>72</v>
      </c>
      <c r="P29" s="6">
        <f t="shared" si="10"/>
        <v>-0.27671545144040977</v>
      </c>
      <c r="Q29" s="56"/>
      <c r="R29" s="76">
        <f t="shared" si="7"/>
        <v>72</v>
      </c>
    </row>
    <row r="30" spans="1:18" ht="15" customHeight="1" x14ac:dyDescent="0.25">
      <c r="A30" s="28" t="s">
        <v>30</v>
      </c>
      <c r="B30" s="43">
        <v>7759</v>
      </c>
      <c r="C30" s="74" t="s">
        <v>63</v>
      </c>
      <c r="D30" s="6">
        <f>(LARGE('Annual Heat Inputs'!D30:K30,1)+LARGE('Annual Heat Inputs'!D30:K30,2)+LARGE('Annual Heat Inputs'!D30:K30,3))/3</f>
        <v>2001061.102</v>
      </c>
      <c r="E30" s="6">
        <f t="shared" si="0"/>
        <v>1024257772.5449996</v>
      </c>
      <c r="F30" s="6">
        <f t="shared" si="1"/>
        <v>1.9536694332598641E-3</v>
      </c>
      <c r="G30" s="54">
        <v>105168</v>
      </c>
      <c r="H30" s="6">
        <f t="shared" si="2"/>
        <v>205.46350695707338</v>
      </c>
      <c r="I30" s="6">
        <f>MIN('NOx Annual Allocations'!H30,'NOx Annual Emissions'!L30,'NOx Consent Decree Caps'!D30,'Retirement Adjustments'!D30:I30)</f>
        <v>45.594999999999999</v>
      </c>
      <c r="J30" s="6">
        <f t="shared" si="3"/>
        <v>49923.16562256703</v>
      </c>
      <c r="K30" s="6">
        <f t="shared" si="8"/>
        <v>143.12836268837884</v>
      </c>
      <c r="L30" s="6">
        <f t="shared" si="4"/>
        <v>6390.7897576725809</v>
      </c>
      <c r="M30" s="6">
        <f t="shared" si="9"/>
        <v>155.61385329233397</v>
      </c>
      <c r="N30" s="6">
        <f t="shared" si="5"/>
        <v>-50.521665490974556</v>
      </c>
      <c r="O30" s="56">
        <f t="shared" si="6"/>
        <v>156</v>
      </c>
      <c r="P30" s="6">
        <f t="shared" si="10"/>
        <v>0.38614670766602899</v>
      </c>
      <c r="Q30" s="56">
        <v>1</v>
      </c>
      <c r="R30" s="76">
        <f t="shared" si="7"/>
        <v>155</v>
      </c>
    </row>
    <row r="31" spans="1:18" ht="15" customHeight="1" x14ac:dyDescent="0.25">
      <c r="A31" s="28" t="s">
        <v>31</v>
      </c>
      <c r="B31" s="43">
        <v>6113</v>
      </c>
      <c r="C31" s="43">
        <v>1</v>
      </c>
      <c r="D31" s="6">
        <f>(LARGE('Annual Heat Inputs'!D31:K31,1)+LARGE('Annual Heat Inputs'!D31:K31,2)+LARGE('Annual Heat Inputs'!D31:K31,3))/3</f>
        <v>33509280.838333338</v>
      </c>
      <c r="E31" s="6">
        <f t="shared" si="0"/>
        <v>1024257772.5449996</v>
      </c>
      <c r="F31" s="6">
        <f t="shared" si="1"/>
        <v>3.2715671519945574E-2</v>
      </c>
      <c r="G31" s="54">
        <v>105168</v>
      </c>
      <c r="H31" s="6">
        <f t="shared" si="2"/>
        <v>3440.6417424096362</v>
      </c>
      <c r="I31" s="6">
        <f>MIN('NOx Annual Allocations'!H31,'NOx Annual Emissions'!L31,'NOx Consent Decree Caps'!D31,'Retirement Adjustments'!D31:I31)</f>
        <v>2550.5129999999999</v>
      </c>
      <c r="J31" s="6">
        <f t="shared" si="3"/>
        <v>49923.16562256703</v>
      </c>
      <c r="K31" s="6">
        <f t="shared" si="8"/>
        <v>4183.7828877437423</v>
      </c>
      <c r="L31" s="6">
        <f t="shared" si="4"/>
        <v>6390.7897576725809</v>
      </c>
      <c r="M31" s="6">
        <f t="shared" si="9"/>
        <v>4392.8618662087911</v>
      </c>
      <c r="N31" s="6">
        <f t="shared" si="5"/>
        <v>-50.521665490974556</v>
      </c>
      <c r="O31" s="56">
        <f t="shared" si="6"/>
        <v>4393</v>
      </c>
      <c r="P31" s="6">
        <f t="shared" si="10"/>
        <v>0.13813379120892932</v>
      </c>
      <c r="Q31" s="56">
        <v>1</v>
      </c>
      <c r="R31" s="76">
        <f t="shared" si="7"/>
        <v>4392</v>
      </c>
    </row>
    <row r="32" spans="1:18" ht="15" customHeight="1" x14ac:dyDescent="0.25">
      <c r="A32" s="28" t="s">
        <v>31</v>
      </c>
      <c r="B32" s="43">
        <v>6113</v>
      </c>
      <c r="C32" s="43">
        <v>2</v>
      </c>
      <c r="D32" s="6">
        <f>(LARGE('Annual Heat Inputs'!D32:K32,1)+LARGE('Annual Heat Inputs'!D32:K32,2)+LARGE('Annual Heat Inputs'!D32:K32,3))/3</f>
        <v>33957553.030999996</v>
      </c>
      <c r="E32" s="6">
        <f t="shared" si="0"/>
        <v>1024257772.5449996</v>
      </c>
      <c r="F32" s="6">
        <f t="shared" si="1"/>
        <v>3.3153327161603852E-2</v>
      </c>
      <c r="G32" s="54">
        <v>105168</v>
      </c>
      <c r="H32" s="6">
        <f t="shared" si="2"/>
        <v>3486.6691109315539</v>
      </c>
      <c r="I32" s="6">
        <f>MIN('NOx Annual Allocations'!H32,'NOx Annual Emissions'!L32,'NOx Consent Decree Caps'!D32,'Retirement Adjustments'!D32:I32)</f>
        <v>2826.9360000000001</v>
      </c>
      <c r="J32" s="6">
        <f t="shared" si="3"/>
        <v>49923.16562256703</v>
      </c>
      <c r="K32" s="6">
        <f t="shared" si="8"/>
        <v>4482.0550428278993</v>
      </c>
      <c r="L32" s="6">
        <f t="shared" si="4"/>
        <v>6390.7897576725809</v>
      </c>
      <c r="M32" s="6">
        <f t="shared" si="9"/>
        <v>4693.9309864850457</v>
      </c>
      <c r="N32" s="6">
        <f t="shared" si="5"/>
        <v>-50.521665490974556</v>
      </c>
      <c r="O32" s="56">
        <f t="shared" si="6"/>
        <v>4694</v>
      </c>
      <c r="P32" s="6">
        <f t="shared" si="10"/>
        <v>6.9013514954349375E-2</v>
      </c>
      <c r="Q32" s="56">
        <v>1</v>
      </c>
      <c r="R32" s="76">
        <f t="shared" si="7"/>
        <v>4693</v>
      </c>
    </row>
    <row r="33" spans="1:18" ht="15" customHeight="1" x14ac:dyDescent="0.25">
      <c r="A33" s="28" t="s">
        <v>31</v>
      </c>
      <c r="B33" s="43">
        <v>6113</v>
      </c>
      <c r="C33" s="43">
        <v>3</v>
      </c>
      <c r="D33" s="6">
        <f>(LARGE('Annual Heat Inputs'!D33:K33,1)+LARGE('Annual Heat Inputs'!D33:K33,2)+LARGE('Annual Heat Inputs'!D33:K33,3))/3</f>
        <v>31979334.103333335</v>
      </c>
      <c r="E33" s="6">
        <f t="shared" si="0"/>
        <v>1024257772.5449996</v>
      </c>
      <c r="F33" s="6">
        <f t="shared" si="1"/>
        <v>3.1221958925313754E-2</v>
      </c>
      <c r="G33" s="54">
        <v>105168</v>
      </c>
      <c r="H33" s="6">
        <f t="shared" si="2"/>
        <v>3283.550976257397</v>
      </c>
      <c r="I33" s="6">
        <f>MIN('NOx Annual Allocations'!H33,'NOx Annual Emissions'!L33,'NOx Consent Decree Caps'!D33,'Retirement Adjustments'!D33:I33)</f>
        <v>2207.6570000000002</v>
      </c>
      <c r="J33" s="6">
        <f t="shared" si="3"/>
        <v>49923.16562256703</v>
      </c>
      <c r="K33" s="6">
        <f t="shared" si="8"/>
        <v>3766.3560264894236</v>
      </c>
      <c r="L33" s="6">
        <f t="shared" si="4"/>
        <v>6390.7897576725809</v>
      </c>
      <c r="M33" s="6">
        <f t="shared" si="9"/>
        <v>3965.8890018037928</v>
      </c>
      <c r="N33" s="6">
        <f t="shared" si="5"/>
        <v>-50.521665490974556</v>
      </c>
      <c r="O33" s="56">
        <f t="shared" si="6"/>
        <v>3966</v>
      </c>
      <c r="P33" s="6">
        <f t="shared" si="10"/>
        <v>0.11099819620721973</v>
      </c>
      <c r="Q33" s="56">
        <v>1</v>
      </c>
      <c r="R33" s="76">
        <f t="shared" si="7"/>
        <v>3965</v>
      </c>
    </row>
    <row r="34" spans="1:18" ht="15" customHeight="1" x14ac:dyDescent="0.25">
      <c r="A34" s="28" t="s">
        <v>31</v>
      </c>
      <c r="B34" s="43">
        <v>6113</v>
      </c>
      <c r="C34" s="43">
        <v>4</v>
      </c>
      <c r="D34" s="6">
        <f>(LARGE('Annual Heat Inputs'!D34:K34,1)+LARGE('Annual Heat Inputs'!D34:K34,2)+LARGE('Annual Heat Inputs'!D34:K34,3))/3</f>
        <v>32583428.101333331</v>
      </c>
      <c r="E34" s="6">
        <f t="shared" si="0"/>
        <v>1024257772.5449996</v>
      </c>
      <c r="F34" s="6">
        <f t="shared" si="1"/>
        <v>3.1811746002544314E-2</v>
      </c>
      <c r="G34" s="54">
        <v>105168</v>
      </c>
      <c r="H34" s="6">
        <f t="shared" si="2"/>
        <v>3345.5777035955803</v>
      </c>
      <c r="I34" s="6">
        <f>MIN('NOx Annual Allocations'!H34,'NOx Annual Emissions'!L34,'NOx Consent Decree Caps'!D34,'Retirement Adjustments'!D34:I34)</f>
        <v>2282.922</v>
      </c>
      <c r="J34" s="6">
        <f t="shared" si="3"/>
        <v>49923.16562256703</v>
      </c>
      <c r="K34" s="6">
        <f t="shared" si="8"/>
        <v>3871.0650644280545</v>
      </c>
      <c r="L34" s="6">
        <f t="shared" si="4"/>
        <v>6390.7897576725809</v>
      </c>
      <c r="M34" s="6">
        <f t="shared" si="9"/>
        <v>4074.3672449547962</v>
      </c>
      <c r="N34" s="6">
        <f t="shared" si="5"/>
        <v>-50.521665490974556</v>
      </c>
      <c r="O34" s="56">
        <f t="shared" si="6"/>
        <v>4074</v>
      </c>
      <c r="P34" s="6">
        <f t="shared" si="10"/>
        <v>-0.367244954796206</v>
      </c>
      <c r="Q34" s="56"/>
      <c r="R34" s="76">
        <f t="shared" si="7"/>
        <v>4074</v>
      </c>
    </row>
    <row r="35" spans="1:18" ht="15" customHeight="1" x14ac:dyDescent="0.25">
      <c r="A35" s="28" t="s">
        <v>31</v>
      </c>
      <c r="B35" s="43">
        <v>6113</v>
      </c>
      <c r="C35" s="43">
        <v>5</v>
      </c>
      <c r="D35" s="6">
        <f>(LARGE('Annual Heat Inputs'!D35:K35,1)+LARGE('Annual Heat Inputs'!D35:K35,2)+LARGE('Annual Heat Inputs'!D35:K35,3))/3</f>
        <v>29373871.276000004</v>
      </c>
      <c r="E35" s="6">
        <f t="shared" ref="E35:E66" si="13">$E$2</f>
        <v>1024257772.5449996</v>
      </c>
      <c r="F35" s="6">
        <f t="shared" si="1"/>
        <v>2.8678201975479271E-2</v>
      </c>
      <c r="G35" s="54">
        <v>105168</v>
      </c>
      <c r="H35" s="6">
        <f t="shared" si="2"/>
        <v>3016.029145357204</v>
      </c>
      <c r="I35" s="6">
        <f>MIN('NOx Annual Allocations'!H35,'NOx Annual Emissions'!L35,'NOx Consent Decree Caps'!D35,'Retirement Adjustments'!D35:I35)</f>
        <v>2780.66</v>
      </c>
      <c r="J35" s="6">
        <f t="shared" ref="J35:J66" si="14">$J$2</f>
        <v>49923.16562256703</v>
      </c>
      <c r="K35" s="6">
        <f t="shared" si="8"/>
        <v>4212.3666269792802</v>
      </c>
      <c r="L35" s="6">
        <f t="shared" ref="L35:L66" si="15">$L$2</f>
        <v>6390.7897576725809</v>
      </c>
      <c r="M35" s="6">
        <f t="shared" si="9"/>
        <v>4395.6429864326383</v>
      </c>
      <c r="N35" s="6">
        <f t="shared" ref="N35:N66" si="16">$N$2</f>
        <v>-50.521665490974556</v>
      </c>
      <c r="O35" s="56">
        <f t="shared" si="6"/>
        <v>4396</v>
      </c>
      <c r="P35" s="6">
        <f t="shared" si="10"/>
        <v>0.35701356736171874</v>
      </c>
      <c r="Q35" s="56">
        <v>1</v>
      </c>
      <c r="R35" s="76">
        <f t="shared" si="7"/>
        <v>4395</v>
      </c>
    </row>
    <row r="36" spans="1:18" ht="15" customHeight="1" x14ac:dyDescent="0.25">
      <c r="A36" s="28" t="s">
        <v>32</v>
      </c>
      <c r="B36" s="43">
        <v>7763</v>
      </c>
      <c r="C36" s="43">
        <v>1</v>
      </c>
      <c r="D36" s="6">
        <f>(LARGE('Annual Heat Inputs'!D36:K36,1)+LARGE('Annual Heat Inputs'!D36:K36,2)+LARGE('Annual Heat Inputs'!D36:K36,3))/3</f>
        <v>1067070.6053333334</v>
      </c>
      <c r="E36" s="6">
        <f t="shared" si="13"/>
        <v>1024257772.5449996</v>
      </c>
      <c r="F36" s="6">
        <f t="shared" si="1"/>
        <v>1.0417988849447104E-3</v>
      </c>
      <c r="G36" s="54">
        <v>105168</v>
      </c>
      <c r="H36" s="6">
        <f t="shared" si="2"/>
        <v>109.56390513186531</v>
      </c>
      <c r="I36" s="6">
        <f>MIN('NOx Annual Allocations'!H36,'NOx Annual Emissions'!L36,'NOx Consent Decree Caps'!D36,'Retirement Adjustments'!D36:I36)</f>
        <v>54.280999999999999</v>
      </c>
      <c r="J36" s="6">
        <f t="shared" si="14"/>
        <v>49923.16562256703</v>
      </c>
      <c r="K36" s="6">
        <f t="shared" si="8"/>
        <v>106.29089827850044</v>
      </c>
      <c r="L36" s="6">
        <f t="shared" si="15"/>
        <v>6390.7897576725809</v>
      </c>
      <c r="M36" s="6">
        <f t="shared" si="9"/>
        <v>112.94881592195981</v>
      </c>
      <c r="N36" s="6">
        <f t="shared" si="16"/>
        <v>-50.521665490974556</v>
      </c>
      <c r="O36" s="56">
        <f t="shared" si="6"/>
        <v>113</v>
      </c>
      <c r="P36" s="6">
        <f t="shared" si="10"/>
        <v>5.1184078040193981E-2</v>
      </c>
      <c r="Q36" s="56">
        <v>1</v>
      </c>
      <c r="R36" s="76">
        <f t="shared" si="7"/>
        <v>112</v>
      </c>
    </row>
    <row r="37" spans="1:18" ht="15" customHeight="1" x14ac:dyDescent="0.25">
      <c r="A37" s="28" t="s">
        <v>32</v>
      </c>
      <c r="B37" s="43">
        <v>7763</v>
      </c>
      <c r="C37" s="43">
        <v>2</v>
      </c>
      <c r="D37" s="6">
        <f>(LARGE('Annual Heat Inputs'!D37:K37,1)+LARGE('Annual Heat Inputs'!D37:K37,2)+LARGE('Annual Heat Inputs'!D37:K37,3))/3</f>
        <v>1114435.3326666665</v>
      </c>
      <c r="E37" s="6">
        <f t="shared" si="13"/>
        <v>1024257772.5449996</v>
      </c>
      <c r="F37" s="6">
        <f t="shared" si="1"/>
        <v>1.0880418606905959E-3</v>
      </c>
      <c r="G37" s="54">
        <v>105168</v>
      </c>
      <c r="H37" s="6">
        <f t="shared" si="2"/>
        <v>114.42718640510859</v>
      </c>
      <c r="I37" s="6">
        <f>MIN('NOx Annual Allocations'!H37,'NOx Annual Emissions'!L37,'NOx Consent Decree Caps'!D37,'Retirement Adjustments'!D37:I37)</f>
        <v>53.018999999999998</v>
      </c>
      <c r="J37" s="6">
        <f t="shared" si="14"/>
        <v>49923.16562256703</v>
      </c>
      <c r="K37" s="6">
        <f t="shared" si="8"/>
        <v>107.33749401554263</v>
      </c>
      <c r="L37" s="6">
        <f t="shared" si="15"/>
        <v>6390.7897576725809</v>
      </c>
      <c r="M37" s="6">
        <f t="shared" si="9"/>
        <v>114.29094079476312</v>
      </c>
      <c r="N37" s="6">
        <f t="shared" si="16"/>
        <v>-50.521665490974556</v>
      </c>
      <c r="O37" s="56">
        <f t="shared" si="6"/>
        <v>114</v>
      </c>
      <c r="P37" s="6">
        <f t="shared" si="10"/>
        <v>-0.29094079476311663</v>
      </c>
      <c r="Q37" s="56"/>
      <c r="R37" s="76">
        <f t="shared" si="7"/>
        <v>114</v>
      </c>
    </row>
    <row r="38" spans="1:18" ht="15" customHeight="1" x14ac:dyDescent="0.25">
      <c r="A38" s="28" t="s">
        <v>32</v>
      </c>
      <c r="B38" s="43">
        <v>7763</v>
      </c>
      <c r="C38" s="43">
        <v>3</v>
      </c>
      <c r="D38" s="6">
        <f>(LARGE('Annual Heat Inputs'!D38:K38,1)+LARGE('Annual Heat Inputs'!D38:K38,2)+LARGE('Annual Heat Inputs'!D38:K38,3))/3</f>
        <v>1109401.8943333335</v>
      </c>
      <c r="E38" s="6">
        <f t="shared" si="13"/>
        <v>1024257772.5449996</v>
      </c>
      <c r="F38" s="6">
        <f t="shared" si="1"/>
        <v>1.0831276306322521E-3</v>
      </c>
      <c r="G38" s="54">
        <v>105168</v>
      </c>
      <c r="H38" s="6">
        <f t="shared" si="2"/>
        <v>113.91036665833269</v>
      </c>
      <c r="I38" s="6">
        <f>MIN('NOx Annual Allocations'!H38,'NOx Annual Emissions'!L38,'NOx Consent Decree Caps'!D38,'Retirement Adjustments'!D38:I38)</f>
        <v>53.173999999999999</v>
      </c>
      <c r="J38" s="6">
        <f t="shared" si="14"/>
        <v>49923.16562256703</v>
      </c>
      <c r="K38" s="6">
        <f t="shared" si="8"/>
        <v>107.24716009443253</v>
      </c>
      <c r="L38" s="6">
        <f t="shared" si="15"/>
        <v>6390.7897576725809</v>
      </c>
      <c r="M38" s="6">
        <f t="shared" si="9"/>
        <v>114.1692010625293</v>
      </c>
      <c r="N38" s="6">
        <f t="shared" si="16"/>
        <v>-50.521665490974556</v>
      </c>
      <c r="O38" s="56">
        <f t="shared" si="6"/>
        <v>114</v>
      </c>
      <c r="P38" s="6">
        <f t="shared" si="10"/>
        <v>-0.16920106252929656</v>
      </c>
      <c r="Q38" s="56"/>
      <c r="R38" s="76">
        <f t="shared" si="7"/>
        <v>114</v>
      </c>
    </row>
    <row r="39" spans="1:18" ht="15" customHeight="1" x14ac:dyDescent="0.25">
      <c r="A39" s="28" t="s">
        <v>33</v>
      </c>
      <c r="B39" s="43">
        <v>7948</v>
      </c>
      <c r="C39" s="43">
        <v>1</v>
      </c>
      <c r="D39" s="6">
        <f>(LARGE('Annual Heat Inputs'!D39:K39,1)+LARGE('Annual Heat Inputs'!D39:K39,2)+LARGE('Annual Heat Inputs'!D39:K39,3))/3</f>
        <v>185919.39166666663</v>
      </c>
      <c r="E39" s="6">
        <f t="shared" si="13"/>
        <v>1024257772.5449996</v>
      </c>
      <c r="F39" s="6">
        <f t="shared" si="1"/>
        <v>1.8151621266657118E-4</v>
      </c>
      <c r="G39" s="54">
        <v>105168</v>
      </c>
      <c r="H39" s="6">
        <f t="shared" si="2"/>
        <v>19.089697053717959</v>
      </c>
      <c r="I39" s="6">
        <f>MIN('NOx Annual Allocations'!H39,'NOx Annual Emissions'!L39,'NOx Consent Decree Caps'!D39,'Retirement Adjustments'!D39:I39)</f>
        <v>10.714</v>
      </c>
      <c r="J39" s="6">
        <f t="shared" si="14"/>
        <v>49923.16562256703</v>
      </c>
      <c r="K39" s="6">
        <f t="shared" si="8"/>
        <v>19.775863948134333</v>
      </c>
      <c r="L39" s="6">
        <f t="shared" si="15"/>
        <v>6390.7897576725809</v>
      </c>
      <c r="M39" s="6">
        <f t="shared" si="9"/>
        <v>20.935895900895375</v>
      </c>
      <c r="N39" s="6">
        <f t="shared" si="16"/>
        <v>-50.521665490974556</v>
      </c>
      <c r="O39" s="56">
        <f t="shared" si="6"/>
        <v>21</v>
      </c>
      <c r="P39" s="6">
        <f t="shared" si="10"/>
        <v>6.4104099104625334E-2</v>
      </c>
      <c r="Q39" s="56">
        <v>1</v>
      </c>
      <c r="R39" s="76">
        <f t="shared" si="7"/>
        <v>20</v>
      </c>
    </row>
    <row r="40" spans="1:18" ht="15" customHeight="1" x14ac:dyDescent="0.25">
      <c r="A40" s="28" t="s">
        <v>33</v>
      </c>
      <c r="B40" s="43">
        <v>7948</v>
      </c>
      <c r="C40" s="43">
        <v>2</v>
      </c>
      <c r="D40" s="6">
        <f>(LARGE('Annual Heat Inputs'!D40:K40,1)+LARGE('Annual Heat Inputs'!D40:K40,2)+LARGE('Annual Heat Inputs'!D40:K40,3))/3</f>
        <v>229819.68066666668</v>
      </c>
      <c r="E40" s="6">
        <f t="shared" si="13"/>
        <v>1024257772.5449996</v>
      </c>
      <c r="F40" s="6">
        <f t="shared" si="1"/>
        <v>2.2437679930475686E-4</v>
      </c>
      <c r="G40" s="54">
        <v>105168</v>
      </c>
      <c r="H40" s="6">
        <f t="shared" si="2"/>
        <v>23.59725922928267</v>
      </c>
      <c r="I40" s="6">
        <f>MIN('NOx Annual Allocations'!H40,'NOx Annual Emissions'!L40,'NOx Consent Decree Caps'!D40,'Retirement Adjustments'!D40:I40)</f>
        <v>10.986000000000001</v>
      </c>
      <c r="J40" s="6">
        <f t="shared" si="14"/>
        <v>49923.16562256703</v>
      </c>
      <c r="K40" s="6">
        <f t="shared" si="8"/>
        <v>22.187600113552861</v>
      </c>
      <c r="L40" s="6">
        <f t="shared" si="15"/>
        <v>6390.7897576725809</v>
      </c>
      <c r="M40" s="6">
        <f t="shared" si="9"/>
        <v>23.621545064409059</v>
      </c>
      <c r="N40" s="6">
        <f t="shared" si="16"/>
        <v>-50.521665490974556</v>
      </c>
      <c r="O40" s="56">
        <f t="shared" si="6"/>
        <v>24</v>
      </c>
      <c r="P40" s="6">
        <f t="shared" si="10"/>
        <v>0.37845493559094123</v>
      </c>
      <c r="Q40" s="56">
        <v>1</v>
      </c>
      <c r="R40" s="76">
        <f t="shared" si="7"/>
        <v>23</v>
      </c>
    </row>
    <row r="41" spans="1:18" ht="15" customHeight="1" x14ac:dyDescent="0.25">
      <c r="A41" s="28" t="s">
        <v>33</v>
      </c>
      <c r="B41" s="43">
        <v>7948</v>
      </c>
      <c r="C41" s="43">
        <v>3</v>
      </c>
      <c r="D41" s="6">
        <f>(LARGE('Annual Heat Inputs'!D41:K41,1)+LARGE('Annual Heat Inputs'!D41:K41,2)+LARGE('Annual Heat Inputs'!D41:K41,3))/3</f>
        <v>213749.26699999999</v>
      </c>
      <c r="E41" s="6">
        <f t="shared" si="13"/>
        <v>1024257772.5449996</v>
      </c>
      <c r="F41" s="6">
        <f t="shared" si="1"/>
        <v>2.0868698557091901E-4</v>
      </c>
      <c r="G41" s="54">
        <v>105168</v>
      </c>
      <c r="H41" s="6">
        <f t="shared" si="2"/>
        <v>21.94719289852241</v>
      </c>
      <c r="I41" s="6">
        <f>MIN('NOx Annual Allocations'!H41,'NOx Annual Emissions'!L41,'NOx Consent Decree Caps'!D41,'Retirement Adjustments'!D41:I41)</f>
        <v>10.206</v>
      </c>
      <c r="J41" s="6">
        <f t="shared" si="14"/>
        <v>49923.16562256703</v>
      </c>
      <c r="K41" s="6">
        <f t="shared" si="8"/>
        <v>20.624314943931246</v>
      </c>
      <c r="L41" s="6">
        <f t="shared" si="15"/>
        <v>6390.7897576725809</v>
      </c>
      <c r="M41" s="6">
        <f t="shared" si="9"/>
        <v>21.957989593877443</v>
      </c>
      <c r="N41" s="6">
        <f t="shared" si="16"/>
        <v>-50.521665490974556</v>
      </c>
      <c r="O41" s="56">
        <f t="shared" si="6"/>
        <v>22</v>
      </c>
      <c r="P41" s="6">
        <f t="shared" si="10"/>
        <v>4.2010406122557242E-2</v>
      </c>
      <c r="Q41" s="56">
        <v>1</v>
      </c>
      <c r="R41" s="76">
        <f t="shared" si="7"/>
        <v>21</v>
      </c>
    </row>
    <row r="42" spans="1:18" ht="15" customHeight="1" x14ac:dyDescent="0.25">
      <c r="A42" s="28" t="s">
        <v>33</v>
      </c>
      <c r="B42" s="43">
        <v>7948</v>
      </c>
      <c r="C42" s="43">
        <v>4</v>
      </c>
      <c r="D42" s="6">
        <f>(LARGE('Annual Heat Inputs'!D42:K42,1)+LARGE('Annual Heat Inputs'!D42:K42,2)+LARGE('Annual Heat Inputs'!D42:K42,3))/3</f>
        <v>226423.03633333332</v>
      </c>
      <c r="E42" s="6">
        <f t="shared" si="13"/>
        <v>1024257772.5449996</v>
      </c>
      <c r="F42" s="6">
        <f t="shared" si="1"/>
        <v>2.2106059861350545E-4</v>
      </c>
      <c r="G42" s="54">
        <v>105168</v>
      </c>
      <c r="H42" s="6">
        <f t="shared" si="2"/>
        <v>23.248501034985139</v>
      </c>
      <c r="I42" s="6">
        <f>MIN('NOx Annual Allocations'!H42,'NOx Annual Emissions'!L42,'NOx Consent Decree Caps'!D42,'Retirement Adjustments'!D42:I42)</f>
        <v>10.869</v>
      </c>
      <c r="J42" s="6">
        <f t="shared" si="14"/>
        <v>49923.16562256703</v>
      </c>
      <c r="K42" s="6">
        <f t="shared" si="8"/>
        <v>21.905044877205846</v>
      </c>
      <c r="L42" s="6">
        <f t="shared" si="15"/>
        <v>6390.7897576725809</v>
      </c>
      <c r="M42" s="6">
        <f t="shared" si="9"/>
        <v>23.317796686650006</v>
      </c>
      <c r="N42" s="6">
        <f t="shared" si="16"/>
        <v>-50.521665490974556</v>
      </c>
      <c r="O42" s="56">
        <f t="shared" si="6"/>
        <v>23</v>
      </c>
      <c r="P42" s="6">
        <f t="shared" si="10"/>
        <v>-0.31779668665000571</v>
      </c>
      <c r="Q42" s="56"/>
      <c r="R42" s="76">
        <f t="shared" si="7"/>
        <v>23</v>
      </c>
    </row>
    <row r="43" spans="1:18" ht="15" customHeight="1" x14ac:dyDescent="0.25">
      <c r="A43" s="28" t="s">
        <v>33</v>
      </c>
      <c r="B43" s="43">
        <v>7948</v>
      </c>
      <c r="C43" s="43">
        <v>5</v>
      </c>
      <c r="D43" s="6">
        <f>(LARGE('Annual Heat Inputs'!D43:K43,1)+LARGE('Annual Heat Inputs'!D43:K43,2)+LARGE('Annual Heat Inputs'!D43:K43,3))/3</f>
        <v>229716.92500000002</v>
      </c>
      <c r="E43" s="6">
        <f t="shared" si="13"/>
        <v>1024257772.5449996</v>
      </c>
      <c r="F43" s="6">
        <f t="shared" si="1"/>
        <v>2.2427647722820444E-4</v>
      </c>
      <c r="G43" s="54">
        <v>105168</v>
      </c>
      <c r="H43" s="6">
        <f t="shared" si="2"/>
        <v>23.586708557135804</v>
      </c>
      <c r="I43" s="6">
        <f>MIN('NOx Annual Allocations'!H43,'NOx Annual Emissions'!L43,'NOx Consent Decree Caps'!D43,'Retirement Adjustments'!D43:I43)</f>
        <v>12.919</v>
      </c>
      <c r="J43" s="6">
        <f t="shared" si="14"/>
        <v>49923.16562256703</v>
      </c>
      <c r="K43" s="6">
        <f t="shared" si="8"/>
        <v>24.115591717909535</v>
      </c>
      <c r="L43" s="6">
        <f t="shared" si="15"/>
        <v>6390.7897576725809</v>
      </c>
      <c r="M43" s="6">
        <f t="shared" si="9"/>
        <v>25.548895531466432</v>
      </c>
      <c r="N43" s="6">
        <f t="shared" si="16"/>
        <v>-50.521665490974556</v>
      </c>
      <c r="O43" s="56">
        <f t="shared" si="6"/>
        <v>26</v>
      </c>
      <c r="P43" s="6">
        <f t="shared" si="10"/>
        <v>0.45110446853356834</v>
      </c>
      <c r="Q43" s="56">
        <v>1</v>
      </c>
      <c r="R43" s="76">
        <f t="shared" si="7"/>
        <v>25</v>
      </c>
    </row>
    <row r="44" spans="1:18" ht="15" customHeight="1" x14ac:dyDescent="0.25">
      <c r="A44" s="28" t="s">
        <v>33</v>
      </c>
      <c r="B44" s="43">
        <v>7948</v>
      </c>
      <c r="C44" s="43">
        <v>6</v>
      </c>
      <c r="D44" s="6">
        <f>(LARGE('Annual Heat Inputs'!D44:K44,1)+LARGE('Annual Heat Inputs'!D44:K44,2)+LARGE('Annual Heat Inputs'!D44:K44,3))/3</f>
        <v>255923.4726666667</v>
      </c>
      <c r="E44" s="6">
        <f t="shared" si="13"/>
        <v>1024257772.5449996</v>
      </c>
      <c r="F44" s="6">
        <f t="shared" si="1"/>
        <v>2.498623681719955E-4</v>
      </c>
      <c r="G44" s="54">
        <v>105168</v>
      </c>
      <c r="H44" s="6">
        <f t="shared" si="2"/>
        <v>26.277525535912421</v>
      </c>
      <c r="I44" s="6">
        <f>MIN('NOx Annual Allocations'!H44,'NOx Annual Emissions'!L44,'NOx Consent Decree Caps'!D44,'Retirement Adjustments'!D44:I44)</f>
        <v>15.13</v>
      </c>
      <c r="J44" s="6">
        <f t="shared" si="14"/>
        <v>49923.16562256703</v>
      </c>
      <c r="K44" s="6">
        <f t="shared" si="8"/>
        <v>27.603920389097354</v>
      </c>
      <c r="L44" s="6">
        <f t="shared" si="15"/>
        <v>6390.7897576725809</v>
      </c>
      <c r="M44" s="6">
        <f t="shared" si="9"/>
        <v>29.200738252438757</v>
      </c>
      <c r="N44" s="6">
        <f t="shared" si="16"/>
        <v>-50.521665490974556</v>
      </c>
      <c r="O44" s="56">
        <f t="shared" si="6"/>
        <v>29</v>
      </c>
      <c r="P44" s="6">
        <f t="shared" si="10"/>
        <v>-0.20073825243875731</v>
      </c>
      <c r="Q44" s="56"/>
      <c r="R44" s="76">
        <f t="shared" si="7"/>
        <v>29</v>
      </c>
    </row>
    <row r="45" spans="1:18" ht="15" customHeight="1" x14ac:dyDescent="0.25">
      <c r="A45" s="28" t="s">
        <v>34</v>
      </c>
      <c r="B45" s="43">
        <v>991</v>
      </c>
      <c r="C45" s="74" t="s">
        <v>60</v>
      </c>
      <c r="D45" s="6">
        <f>(LARGE('Annual Heat Inputs'!D45:K45,1)+LARGE('Annual Heat Inputs'!D45:K45,2)+LARGE('Annual Heat Inputs'!D45:K45,3))/3</f>
        <v>17219751.734666668</v>
      </c>
      <c r="E45" s="6">
        <f t="shared" si="13"/>
        <v>1024257772.5449996</v>
      </c>
      <c r="F45" s="6">
        <f t="shared" si="1"/>
        <v>1.6811931718985453E-2</v>
      </c>
      <c r="G45" s="54">
        <v>105168</v>
      </c>
      <c r="H45" s="6">
        <f t="shared" si="2"/>
        <v>1768.0772350222621</v>
      </c>
      <c r="I45" s="6">
        <f>MIN('NOx Annual Allocations'!H45,'NOx Annual Emissions'!L45,'NOx Consent Decree Caps'!D45,'Retirement Adjustments'!D45:I45)</f>
        <v>58.511000000000003</v>
      </c>
      <c r="J45" s="6">
        <f t="shared" si="14"/>
        <v>49923.16562256703</v>
      </c>
      <c r="K45" s="6">
        <f t="shared" si="8"/>
        <v>897.81585164219882</v>
      </c>
      <c r="L45" s="6">
        <f t="shared" si="15"/>
        <v>6390.7897576725809</v>
      </c>
      <c r="M45" s="6">
        <f t="shared" si="9"/>
        <v>1005.2573726785819</v>
      </c>
      <c r="N45" s="6">
        <f t="shared" si="16"/>
        <v>-50.521665490974556</v>
      </c>
      <c r="O45" s="56">
        <f t="shared" si="6"/>
        <v>1005</v>
      </c>
      <c r="P45" s="6">
        <f t="shared" si="10"/>
        <v>-0.25737267858187352</v>
      </c>
      <c r="Q45" s="56"/>
      <c r="R45" s="76">
        <f t="shared" si="7"/>
        <v>1005</v>
      </c>
    </row>
    <row r="46" spans="1:18" ht="15" customHeight="1" x14ac:dyDescent="0.25">
      <c r="A46" s="28" t="s">
        <v>34</v>
      </c>
      <c r="B46" s="43">
        <v>991</v>
      </c>
      <c r="C46" s="74" t="s">
        <v>61</v>
      </c>
      <c r="D46" s="6">
        <f>(LARGE('Annual Heat Inputs'!D46:K46,1)+LARGE('Annual Heat Inputs'!D46:K46,2)+LARGE('Annual Heat Inputs'!D46:K46,3))/3</f>
        <v>17368707.302666668</v>
      </c>
      <c r="E46" s="6">
        <f t="shared" si="13"/>
        <v>1024257772.5449996</v>
      </c>
      <c r="F46" s="6">
        <f t="shared" si="1"/>
        <v>1.6957359532171472E-2</v>
      </c>
      <c r="G46" s="54">
        <v>105168</v>
      </c>
      <c r="H46" s="6">
        <f t="shared" si="2"/>
        <v>1783.3715872794094</v>
      </c>
      <c r="I46" s="6">
        <f>MIN('NOx Annual Allocations'!H46,'NOx Annual Emissions'!L46,'NOx Consent Decree Caps'!D46,'Retirement Adjustments'!D46:I46)</f>
        <v>56.442999999999998</v>
      </c>
      <c r="J46" s="6">
        <f t="shared" si="14"/>
        <v>49923.16562256703</v>
      </c>
      <c r="K46" s="6">
        <f t="shared" si="8"/>
        <v>903.00806844601209</v>
      </c>
      <c r="L46" s="6">
        <f t="shared" si="15"/>
        <v>6390.7897576725809</v>
      </c>
      <c r="M46" s="6">
        <f t="shared" si="9"/>
        <v>1011.378988061385</v>
      </c>
      <c r="N46" s="6">
        <f t="shared" si="16"/>
        <v>-50.521665490974556</v>
      </c>
      <c r="O46" s="56">
        <f t="shared" si="6"/>
        <v>1011</v>
      </c>
      <c r="P46" s="6">
        <f t="shared" si="10"/>
        <v>-0.37898806138503005</v>
      </c>
      <c r="Q46" s="56"/>
      <c r="R46" s="76">
        <f t="shared" si="7"/>
        <v>1011</v>
      </c>
    </row>
    <row r="47" spans="1:18" ht="15" customHeight="1" x14ac:dyDescent="0.25">
      <c r="A47" s="28" t="s">
        <v>35</v>
      </c>
      <c r="B47" s="43">
        <v>990</v>
      </c>
      <c r="C47" s="43">
        <v>50</v>
      </c>
      <c r="D47" s="6">
        <f>(LARGE('Annual Heat Inputs'!D47:K47,1)+LARGE('Annual Heat Inputs'!D47:K47,2)+LARGE('Annual Heat Inputs'!D47:K47,3))/3</f>
        <v>4750556.288333334</v>
      </c>
      <c r="E47" s="6">
        <f t="shared" si="13"/>
        <v>1024257772.5449996</v>
      </c>
      <c r="F47" s="6">
        <f t="shared" si="1"/>
        <v>4.6380475849643835E-3</v>
      </c>
      <c r="G47" s="54">
        <v>105168</v>
      </c>
      <c r="H47" s="6">
        <f t="shared" si="2"/>
        <v>487.7741884155343</v>
      </c>
      <c r="I47" s="6">
        <f>MIN('NOx Annual Allocations'!H47,'NOx Annual Emissions'!L47,'NOx Consent Decree Caps'!D47,'Retirement Adjustments'!D47:I47)</f>
        <v>129.88900000000001</v>
      </c>
      <c r="J47" s="6">
        <f t="shared" si="14"/>
        <v>49923.16562256703</v>
      </c>
      <c r="K47" s="6">
        <f t="shared" si="8"/>
        <v>361.43501774952392</v>
      </c>
      <c r="L47" s="6">
        <f t="shared" si="15"/>
        <v>6390.7897576725809</v>
      </c>
      <c r="M47" s="6">
        <f t="shared" si="9"/>
        <v>391.07580475111234</v>
      </c>
      <c r="N47" s="6">
        <f t="shared" si="16"/>
        <v>-50.521665490974556</v>
      </c>
      <c r="O47" s="56">
        <f t="shared" si="6"/>
        <v>391</v>
      </c>
      <c r="P47" s="6">
        <f t="shared" si="10"/>
        <v>-7.5804751112343638E-2</v>
      </c>
      <c r="Q47" s="56"/>
      <c r="R47" s="76">
        <f t="shared" si="7"/>
        <v>391</v>
      </c>
    </row>
    <row r="48" spans="1:18" ht="15" customHeight="1" x14ac:dyDescent="0.25">
      <c r="A48" s="28" t="s">
        <v>35</v>
      </c>
      <c r="B48" s="43">
        <v>990</v>
      </c>
      <c r="C48" s="43">
        <v>60</v>
      </c>
      <c r="D48" s="6">
        <f>(LARGE('Annual Heat Inputs'!D48:K48,1)+LARGE('Annual Heat Inputs'!D48:K48,2)+LARGE('Annual Heat Inputs'!D48:K48,3))/3</f>
        <v>4113618.5610000002</v>
      </c>
      <c r="E48" s="6">
        <f t="shared" si="13"/>
        <v>1024257772.5449996</v>
      </c>
      <c r="F48" s="6">
        <f t="shared" si="1"/>
        <v>4.0161946252834247E-3</v>
      </c>
      <c r="G48" s="54">
        <v>105168</v>
      </c>
      <c r="H48" s="6">
        <f t="shared" si="2"/>
        <v>422.37515635180722</v>
      </c>
      <c r="I48" s="6">
        <f>MIN('NOx Annual Allocations'!H48,'NOx Annual Emissions'!L48,'NOx Consent Decree Caps'!D48,'Retirement Adjustments'!D48:I48)</f>
        <v>116.86799999999999</v>
      </c>
      <c r="J48" s="6">
        <f t="shared" si="14"/>
        <v>49923.16562256703</v>
      </c>
      <c r="K48" s="6">
        <f t="shared" si="8"/>
        <v>317.36914945048795</v>
      </c>
      <c r="L48" s="6">
        <f t="shared" si="15"/>
        <v>6390.7897576725809</v>
      </c>
      <c r="M48" s="6">
        <f t="shared" si="9"/>
        <v>343.03580492656891</v>
      </c>
      <c r="N48" s="6">
        <f t="shared" si="16"/>
        <v>-50.521665490974556</v>
      </c>
      <c r="O48" s="56">
        <f t="shared" si="6"/>
        <v>343</v>
      </c>
      <c r="P48" s="6">
        <f t="shared" si="10"/>
        <v>-3.5804926568914652E-2</v>
      </c>
      <c r="Q48" s="56">
        <v>1</v>
      </c>
      <c r="R48" s="76">
        <f t="shared" si="7"/>
        <v>342</v>
      </c>
    </row>
    <row r="49" spans="1:18" ht="15" customHeight="1" x14ac:dyDescent="0.25">
      <c r="A49" s="28" t="s">
        <v>35</v>
      </c>
      <c r="B49" s="43">
        <v>990</v>
      </c>
      <c r="C49" s="43">
        <v>70</v>
      </c>
      <c r="D49" s="6">
        <f>(LARGE('Annual Heat Inputs'!D49:K49,1)+LARGE('Annual Heat Inputs'!D49:K49,2)+LARGE('Annual Heat Inputs'!D49:K49,3))/3</f>
        <v>17914761.460333336</v>
      </c>
      <c r="E49" s="6">
        <f t="shared" si="13"/>
        <v>1024257772.5449996</v>
      </c>
      <c r="F49" s="6">
        <f t="shared" si="1"/>
        <v>1.749048134223094E-2</v>
      </c>
      <c r="G49" s="54">
        <v>105168</v>
      </c>
      <c r="H49" s="6">
        <f t="shared" si="2"/>
        <v>1839.4389417997436</v>
      </c>
      <c r="I49" s="6">
        <f>MIN('NOx Annual Allocations'!H49,'NOx Annual Emissions'!L49,'NOx Consent Decree Caps'!D49,'Retirement Adjustments'!D49:I49)</f>
        <v>665.83399999999995</v>
      </c>
      <c r="J49" s="6">
        <f t="shared" si="14"/>
        <v>49923.16562256703</v>
      </c>
      <c r="K49" s="6">
        <f t="shared" si="8"/>
        <v>1539.0141968666137</v>
      </c>
      <c r="L49" s="6">
        <f t="shared" si="15"/>
        <v>6390.7897576725809</v>
      </c>
      <c r="M49" s="6">
        <f t="shared" si="9"/>
        <v>1650.7921858853065</v>
      </c>
      <c r="N49" s="6">
        <f t="shared" si="16"/>
        <v>-50.521665490974556</v>
      </c>
      <c r="O49" s="56">
        <f t="shared" si="6"/>
        <v>1651</v>
      </c>
      <c r="P49" s="6">
        <f t="shared" si="10"/>
        <v>0.20781411469351951</v>
      </c>
      <c r="Q49" s="56">
        <v>1</v>
      </c>
      <c r="R49" s="76">
        <f t="shared" si="7"/>
        <v>1650</v>
      </c>
    </row>
    <row r="50" spans="1:18" ht="15" customHeight="1" x14ac:dyDescent="0.25">
      <c r="A50" s="28" t="s">
        <v>35</v>
      </c>
      <c r="B50" s="43">
        <v>990</v>
      </c>
      <c r="C50" s="74" t="s">
        <v>63</v>
      </c>
      <c r="D50" s="6">
        <f>(LARGE('Annual Heat Inputs'!D50:K50,1)+LARGE('Annual Heat Inputs'!D50:K50,2)+LARGE('Annual Heat Inputs'!D50:K50,3))/3</f>
        <v>1413282.4520000003</v>
      </c>
      <c r="E50" s="6">
        <f t="shared" si="13"/>
        <v>1024257772.5449996</v>
      </c>
      <c r="F50" s="6">
        <f t="shared" si="1"/>
        <v>1.3798113032507248E-3</v>
      </c>
      <c r="G50" s="54">
        <v>105168</v>
      </c>
      <c r="H50" s="6">
        <f t="shared" si="2"/>
        <v>145.11199514027223</v>
      </c>
      <c r="I50" s="6">
        <f>MIN('NOx Annual Allocations'!H50,'NOx Annual Emissions'!L50,'NOx Consent Decree Caps'!D50,'Retirement Adjustments'!D50:I50)</f>
        <v>145.11199514027223</v>
      </c>
      <c r="J50" s="6">
        <f t="shared" si="14"/>
        <v>49923.16562256703</v>
      </c>
      <c r="K50" s="6">
        <f t="shared" si="8"/>
        <v>213.99654336034823</v>
      </c>
      <c r="L50" s="6">
        <f t="shared" si="15"/>
        <v>6390.7897576725809</v>
      </c>
      <c r="M50" s="6">
        <f t="shared" si="9"/>
        <v>222.81462730468382</v>
      </c>
      <c r="N50" s="6">
        <f t="shared" si="16"/>
        <v>-50.521665490974556</v>
      </c>
      <c r="O50" s="56">
        <f t="shared" si="6"/>
        <v>223</v>
      </c>
      <c r="P50" s="6">
        <f t="shared" si="10"/>
        <v>0.1853726953161754</v>
      </c>
      <c r="Q50" s="56">
        <v>1</v>
      </c>
      <c r="R50" s="76">
        <f t="shared" si="7"/>
        <v>222</v>
      </c>
    </row>
    <row r="51" spans="1:18" ht="15" customHeight="1" x14ac:dyDescent="0.25">
      <c r="A51" s="28" t="s">
        <v>35</v>
      </c>
      <c r="B51" s="43">
        <v>990</v>
      </c>
      <c r="C51" s="74" t="s">
        <v>64</v>
      </c>
      <c r="D51" s="6">
        <f>(LARGE('Annual Heat Inputs'!D51:K51,1)+LARGE('Annual Heat Inputs'!D51:K51,2)+LARGE('Annual Heat Inputs'!D51:K51,3))/3</f>
        <v>1187323.4849999999</v>
      </c>
      <c r="E51" s="6">
        <f t="shared" si="13"/>
        <v>1024257772.5449996</v>
      </c>
      <c r="F51" s="6">
        <f t="shared" si="1"/>
        <v>1.159203783291609E-3</v>
      </c>
      <c r="G51" s="54">
        <v>105168</v>
      </c>
      <c r="H51" s="6">
        <f t="shared" si="2"/>
        <v>121.91114348121194</v>
      </c>
      <c r="I51" s="6">
        <f>MIN('NOx Annual Allocations'!H51,'NOx Annual Emissions'!L51,'NOx Consent Decree Caps'!D51,'Retirement Adjustments'!D51:I51)</f>
        <v>105.441</v>
      </c>
      <c r="J51" s="6">
        <f t="shared" si="14"/>
        <v>49923.16562256703</v>
      </c>
      <c r="K51" s="6">
        <f t="shared" si="8"/>
        <v>163.3121224635733</v>
      </c>
      <c r="L51" s="6">
        <f t="shared" si="15"/>
        <v>6390.7897576725809</v>
      </c>
      <c r="M51" s="6">
        <f t="shared" si="9"/>
        <v>170.72035012888861</v>
      </c>
      <c r="N51" s="6">
        <f t="shared" si="16"/>
        <v>-50.521665490974556</v>
      </c>
      <c r="O51" s="56">
        <f t="shared" si="6"/>
        <v>171</v>
      </c>
      <c r="P51" s="6">
        <f t="shared" si="10"/>
        <v>0.27964987111138839</v>
      </c>
      <c r="Q51" s="56">
        <v>1</v>
      </c>
      <c r="R51" s="76">
        <f t="shared" si="7"/>
        <v>170</v>
      </c>
    </row>
    <row r="52" spans="1:18" ht="15" customHeight="1" x14ac:dyDescent="0.25">
      <c r="A52" s="28" t="s">
        <v>35</v>
      </c>
      <c r="B52" s="43">
        <v>990</v>
      </c>
      <c r="C52" s="74" t="s">
        <v>65</v>
      </c>
      <c r="D52" s="6">
        <f>(LARGE('Annual Heat Inputs'!D52:K52,1)+LARGE('Annual Heat Inputs'!D52:K52,2)+LARGE('Annual Heat Inputs'!D52:K52,3))/3</f>
        <v>1979915.8780000003</v>
      </c>
      <c r="E52" s="6">
        <f t="shared" si="13"/>
        <v>1024257772.5449996</v>
      </c>
      <c r="F52" s="6">
        <f t="shared" si="1"/>
        <v>1.9330249972918951E-3</v>
      </c>
      <c r="G52" s="54">
        <v>105168</v>
      </c>
      <c r="H52" s="6">
        <f t="shared" si="2"/>
        <v>203.29237291519402</v>
      </c>
      <c r="I52" s="6">
        <f>MIN('NOx Annual Allocations'!H52,'NOx Annual Emissions'!L52,'NOx Consent Decree Caps'!D52,'Retirement Adjustments'!D52:I52)</f>
        <v>38.494999999999997</v>
      </c>
      <c r="J52" s="6">
        <f t="shared" si="14"/>
        <v>49923.16562256703</v>
      </c>
      <c r="K52" s="6">
        <f t="shared" si="8"/>
        <v>134.99772709236547</v>
      </c>
      <c r="L52" s="6">
        <f t="shared" si="15"/>
        <v>6390.7897576725809</v>
      </c>
      <c r="M52" s="6">
        <f t="shared" si="9"/>
        <v>147.35128344638358</v>
      </c>
      <c r="N52" s="6">
        <f t="shared" si="16"/>
        <v>-50.521665490974556</v>
      </c>
      <c r="O52" s="56">
        <f t="shared" si="6"/>
        <v>147</v>
      </c>
      <c r="P52" s="6">
        <f t="shared" si="10"/>
        <v>-0.35128344638357589</v>
      </c>
      <c r="Q52" s="56"/>
      <c r="R52" s="76">
        <f t="shared" si="7"/>
        <v>147</v>
      </c>
    </row>
    <row r="53" spans="1:18" ht="15" customHeight="1" x14ac:dyDescent="0.25">
      <c r="A53" s="28" t="s">
        <v>36</v>
      </c>
      <c r="B53" s="43">
        <v>994</v>
      </c>
      <c r="C53" s="43">
        <v>1</v>
      </c>
      <c r="D53" s="6">
        <f>(LARGE('Annual Heat Inputs'!D53:K53,1)+LARGE('Annual Heat Inputs'!D53:K53,2)+LARGE('Annual Heat Inputs'!D53:K53,3))/3</f>
        <v>16484074.778333331</v>
      </c>
      <c r="E53" s="6">
        <f t="shared" si="13"/>
        <v>1024257772.5449996</v>
      </c>
      <c r="F53" s="6">
        <f t="shared" si="1"/>
        <v>1.6093677998044308E-2</v>
      </c>
      <c r="G53" s="54">
        <v>105168</v>
      </c>
      <c r="H53" s="6">
        <f t="shared" si="2"/>
        <v>1692.5399276983237</v>
      </c>
      <c r="I53" s="52">
        <f>MIN('NOx Annual Allocations'!H53,'NOx Annual Emissions'!L53,'NOx Consent Decree Caps'!D53,'Retirement Adjustments'!D53:I53)</f>
        <v>0</v>
      </c>
      <c r="J53" s="6">
        <f t="shared" si="14"/>
        <v>49923.16562256703</v>
      </c>
      <c r="K53" s="52">
        <v>0</v>
      </c>
      <c r="L53" s="6">
        <f t="shared" si="15"/>
        <v>6390.7897576725809</v>
      </c>
      <c r="M53" s="52">
        <f>I53</f>
        <v>0</v>
      </c>
      <c r="N53" s="6">
        <f t="shared" si="16"/>
        <v>-50.521665490974556</v>
      </c>
      <c r="O53" s="56">
        <f t="shared" si="6"/>
        <v>0</v>
      </c>
      <c r="P53" s="6">
        <f t="shared" si="10"/>
        <v>0</v>
      </c>
      <c r="Q53" s="56"/>
      <c r="R53" s="76">
        <f t="shared" si="7"/>
        <v>0</v>
      </c>
    </row>
    <row r="54" spans="1:18" ht="15" customHeight="1" x14ac:dyDescent="0.25">
      <c r="A54" s="28" t="s">
        <v>36</v>
      </c>
      <c r="B54" s="43">
        <v>994</v>
      </c>
      <c r="C54" s="43">
        <v>2</v>
      </c>
      <c r="D54" s="6">
        <f>(LARGE('Annual Heat Inputs'!D54:K54,1)+LARGE('Annual Heat Inputs'!D54:K54,2)+LARGE('Annual Heat Inputs'!D54:K54,3))/3</f>
        <v>28169587.937000003</v>
      </c>
      <c r="E54" s="6">
        <f t="shared" si="13"/>
        <v>1024257772.5449996</v>
      </c>
      <c r="F54" s="6">
        <f t="shared" si="1"/>
        <v>2.7502440002975328E-2</v>
      </c>
      <c r="G54" s="54">
        <v>105168</v>
      </c>
      <c r="H54" s="6">
        <f t="shared" si="2"/>
        <v>2892.3766102329091</v>
      </c>
      <c r="I54" s="52">
        <f>MIN('NOx Annual Allocations'!H54,'NOx Annual Emissions'!L54,'NOx Consent Decree Caps'!D54,'Retirement Adjustments'!D54:I54)</f>
        <v>0</v>
      </c>
      <c r="J54" s="6">
        <f t="shared" si="14"/>
        <v>49923.16562256703</v>
      </c>
      <c r="K54" s="52">
        <f>I54</f>
        <v>0</v>
      </c>
      <c r="L54" s="6">
        <f t="shared" si="15"/>
        <v>6390.7897576725809</v>
      </c>
      <c r="M54" s="52">
        <f>K54</f>
        <v>0</v>
      </c>
      <c r="N54" s="6">
        <f t="shared" si="16"/>
        <v>-50.521665490974556</v>
      </c>
      <c r="O54" s="56">
        <f t="shared" si="6"/>
        <v>0</v>
      </c>
      <c r="P54" s="6">
        <f t="shared" si="10"/>
        <v>0</v>
      </c>
      <c r="Q54" s="56"/>
      <c r="R54" s="76">
        <f t="shared" si="7"/>
        <v>0</v>
      </c>
    </row>
    <row r="55" spans="1:18" ht="15" customHeight="1" x14ac:dyDescent="0.25">
      <c r="A55" s="28" t="s">
        <v>36</v>
      </c>
      <c r="B55" s="43">
        <v>994</v>
      </c>
      <c r="C55" s="43">
        <v>3</v>
      </c>
      <c r="D55" s="6">
        <f>(LARGE('Annual Heat Inputs'!D55:K55,1)+LARGE('Annual Heat Inputs'!D55:K55,2)+LARGE('Annual Heat Inputs'!D55:K55,3))/3</f>
        <v>28810779.051333334</v>
      </c>
      <c r="E55" s="6">
        <f t="shared" si="13"/>
        <v>1024257772.5449996</v>
      </c>
      <c r="F55" s="6">
        <f t="shared" si="1"/>
        <v>2.8128445615547004E-2</v>
      </c>
      <c r="G55" s="54">
        <v>105168</v>
      </c>
      <c r="H55" s="6">
        <f t="shared" si="2"/>
        <v>2958.2123684958474</v>
      </c>
      <c r="I55" s="6">
        <f>MIN('NOx Annual Allocations'!H55,'NOx Annual Emissions'!L55,'NOx Consent Decree Caps'!D55,'Retirement Adjustments'!D55:I55)</f>
        <v>1694.7180000000001</v>
      </c>
      <c r="J55" s="6">
        <f t="shared" si="14"/>
        <v>49923.16562256703</v>
      </c>
      <c r="K55" s="6">
        <f t="shared" si="8"/>
        <v>3098.9790491703225</v>
      </c>
      <c r="L55" s="6">
        <f t="shared" si="15"/>
        <v>6390.7897576725809</v>
      </c>
      <c r="M55" s="6">
        <v>4250</v>
      </c>
      <c r="N55" s="6">
        <f t="shared" si="16"/>
        <v>-50.521665490974556</v>
      </c>
      <c r="O55" s="56">
        <f t="shared" si="6"/>
        <v>4250</v>
      </c>
      <c r="P55" s="6">
        <f t="shared" si="10"/>
        <v>0</v>
      </c>
      <c r="Q55" s="56"/>
      <c r="R55" s="76">
        <f t="shared" si="7"/>
        <v>4250</v>
      </c>
    </row>
    <row r="56" spans="1:18" ht="15" customHeight="1" x14ac:dyDescent="0.25">
      <c r="A56" s="28" t="s">
        <v>36</v>
      </c>
      <c r="B56" s="43">
        <v>994</v>
      </c>
      <c r="C56" s="43">
        <v>4</v>
      </c>
      <c r="D56" s="6">
        <f>(LARGE('Annual Heat Inputs'!D56:K56,1)+LARGE('Annual Heat Inputs'!D56:K56,2)+LARGE('Annual Heat Inputs'!D56:K56,3))/3</f>
        <v>33652663.30166667</v>
      </c>
      <c r="E56" s="6">
        <f t="shared" si="13"/>
        <v>1024257772.5449996</v>
      </c>
      <c r="F56" s="6">
        <f t="shared" si="1"/>
        <v>3.2855658217802959E-2</v>
      </c>
      <c r="G56" s="54">
        <v>105168</v>
      </c>
      <c r="H56" s="6">
        <f t="shared" si="2"/>
        <v>3455.3638634499016</v>
      </c>
      <c r="I56" s="6">
        <f>MIN('NOx Annual Allocations'!H56,'NOx Annual Emissions'!L56,'NOx Consent Decree Caps'!D56,'Retirement Adjustments'!D56:I56)</f>
        <v>3455.3638634499016</v>
      </c>
      <c r="J56" s="6">
        <f t="shared" si="14"/>
        <v>49923.16562256703</v>
      </c>
      <c r="K56" s="6">
        <v>4250</v>
      </c>
      <c r="L56" s="6">
        <f t="shared" si="15"/>
        <v>6390.7897576725809</v>
      </c>
      <c r="M56" s="6">
        <f>K56</f>
        <v>4250</v>
      </c>
      <c r="N56" s="6">
        <f t="shared" si="16"/>
        <v>-50.521665490974556</v>
      </c>
      <c r="O56" s="56">
        <f t="shared" si="6"/>
        <v>4250</v>
      </c>
      <c r="P56" s="6">
        <f t="shared" si="10"/>
        <v>0</v>
      </c>
      <c r="Q56" s="56"/>
      <c r="R56" s="76">
        <f t="shared" si="7"/>
        <v>4250</v>
      </c>
    </row>
    <row r="57" spans="1:18" ht="15" customHeight="1" x14ac:dyDescent="0.25">
      <c r="A57" s="28" t="s">
        <v>37</v>
      </c>
      <c r="B57" s="43">
        <v>55502</v>
      </c>
      <c r="C57" s="43">
        <v>1</v>
      </c>
      <c r="D57" s="6">
        <f>(LARGE('Annual Heat Inputs'!D57:K57,1)+LARGE('Annual Heat Inputs'!D57:K57,2)+LARGE('Annual Heat Inputs'!D57:K57,3))/3</f>
        <v>15974837.511666665</v>
      </c>
      <c r="E57" s="6">
        <f t="shared" si="13"/>
        <v>1024257772.5449996</v>
      </c>
      <c r="F57" s="6">
        <f t="shared" si="1"/>
        <v>1.5596501134644628E-2</v>
      </c>
      <c r="G57" s="54">
        <v>105168</v>
      </c>
      <c r="H57" s="6">
        <f t="shared" si="2"/>
        <v>1640.2528313283062</v>
      </c>
      <c r="I57" s="6">
        <f>MIN('NOx Annual Allocations'!H57,'NOx Annual Emissions'!L57,'NOx Consent Decree Caps'!D57,'Retirement Adjustments'!D57:I57)</f>
        <v>101.33</v>
      </c>
      <c r="J57" s="6">
        <f t="shared" si="14"/>
        <v>49923.16562256703</v>
      </c>
      <c r="K57" s="6">
        <f t="shared" si="8"/>
        <v>879.95670927741844</v>
      </c>
      <c r="L57" s="6">
        <f t="shared" si="15"/>
        <v>6390.7897576725809</v>
      </c>
      <c r="M57" s="6">
        <f t="shared" si="9"/>
        <v>979.63066898423415</v>
      </c>
      <c r="N57" s="6">
        <f t="shared" si="16"/>
        <v>-50.521665490974556</v>
      </c>
      <c r="O57" s="56">
        <f t="shared" si="6"/>
        <v>980</v>
      </c>
      <c r="P57" s="6">
        <f t="shared" si="10"/>
        <v>0.36933101576585159</v>
      </c>
      <c r="Q57" s="56">
        <v>1</v>
      </c>
      <c r="R57" s="76">
        <f t="shared" si="7"/>
        <v>979</v>
      </c>
    </row>
    <row r="58" spans="1:18" ht="15" customHeight="1" x14ac:dyDescent="0.25">
      <c r="A58" s="28" t="s">
        <v>37</v>
      </c>
      <c r="B58" s="43">
        <v>55502</v>
      </c>
      <c r="C58" s="43">
        <v>2</v>
      </c>
      <c r="D58" s="6">
        <f>(LARGE('Annual Heat Inputs'!D58:K58,1)+LARGE('Annual Heat Inputs'!D58:K58,2)+LARGE('Annual Heat Inputs'!D58:K58,3))/3</f>
        <v>16057392.977666667</v>
      </c>
      <c r="E58" s="6">
        <f t="shared" si="13"/>
        <v>1024257772.5449996</v>
      </c>
      <c r="F58" s="6">
        <f t="shared" si="1"/>
        <v>1.5677101417320417E-2</v>
      </c>
      <c r="G58" s="54">
        <v>105168</v>
      </c>
      <c r="H58" s="6">
        <f t="shared" si="2"/>
        <v>1648.7294018567536</v>
      </c>
      <c r="I58" s="6">
        <f>MIN('NOx Annual Allocations'!H58,'NOx Annual Emissions'!L58,'NOx Consent Decree Caps'!D58,'Retirement Adjustments'!D58:I58)</f>
        <v>76.721999999999994</v>
      </c>
      <c r="J58" s="6">
        <f t="shared" si="14"/>
        <v>49923.16562256703</v>
      </c>
      <c r="K58" s="6">
        <f t="shared" si="8"/>
        <v>859.37253053866743</v>
      </c>
      <c r="L58" s="6">
        <f t="shared" si="15"/>
        <v>6390.7897576725809</v>
      </c>
      <c r="M58" s="6">
        <f t="shared" si="9"/>
        <v>959.56158970647311</v>
      </c>
      <c r="N58" s="6">
        <f t="shared" si="16"/>
        <v>-50.521665490974556</v>
      </c>
      <c r="O58" s="56">
        <f t="shared" si="6"/>
        <v>960</v>
      </c>
      <c r="P58" s="6">
        <f t="shared" si="10"/>
        <v>0.43841029352688565</v>
      </c>
      <c r="Q58" s="56">
        <v>1</v>
      </c>
      <c r="R58" s="76">
        <f t="shared" si="7"/>
        <v>959</v>
      </c>
    </row>
    <row r="59" spans="1:18" ht="15" customHeight="1" x14ac:dyDescent="0.25">
      <c r="A59" s="28" t="s">
        <v>37</v>
      </c>
      <c r="B59" s="43">
        <v>55502</v>
      </c>
      <c r="C59" s="43">
        <v>3</v>
      </c>
      <c r="D59" s="6">
        <f>(LARGE('Annual Heat Inputs'!D59:K59,1)+LARGE('Annual Heat Inputs'!D59:K59,2)+LARGE('Annual Heat Inputs'!D59:K59,3))/3</f>
        <v>15768833.988333335</v>
      </c>
      <c r="E59" s="6">
        <f t="shared" si="13"/>
        <v>1024257772.5449996</v>
      </c>
      <c r="F59" s="6">
        <f t="shared" si="1"/>
        <v>1.539537644820806E-2</v>
      </c>
      <c r="G59" s="54">
        <v>105168</v>
      </c>
      <c r="H59" s="6">
        <f t="shared" si="2"/>
        <v>1619.1009503051453</v>
      </c>
      <c r="I59" s="6">
        <f>MIN('NOx Annual Allocations'!H59,'NOx Annual Emissions'!L59,'NOx Consent Decree Caps'!D59,'Retirement Adjustments'!D59:I59)</f>
        <v>76.17</v>
      </c>
      <c r="J59" s="6">
        <f t="shared" si="14"/>
        <v>49923.16562256703</v>
      </c>
      <c r="K59" s="6">
        <f t="shared" si="8"/>
        <v>844.75592824565865</v>
      </c>
      <c r="L59" s="6">
        <f t="shared" si="15"/>
        <v>6390.7897576725809</v>
      </c>
      <c r="M59" s="6">
        <f t="shared" si="9"/>
        <v>943.14454236638039</v>
      </c>
      <c r="N59" s="6">
        <f t="shared" si="16"/>
        <v>-50.521665490974556</v>
      </c>
      <c r="O59" s="56">
        <f t="shared" si="6"/>
        <v>943</v>
      </c>
      <c r="P59" s="6">
        <f t="shared" si="10"/>
        <v>-0.1445423663803922</v>
      </c>
      <c r="Q59" s="56"/>
      <c r="R59" s="76">
        <f t="shared" si="7"/>
        <v>943</v>
      </c>
    </row>
    <row r="60" spans="1:18" ht="15" customHeight="1" x14ac:dyDescent="0.25">
      <c r="A60" s="28" t="s">
        <v>37</v>
      </c>
      <c r="B60" s="43">
        <v>55502</v>
      </c>
      <c r="C60" s="43">
        <v>4</v>
      </c>
      <c r="D60" s="6">
        <f>(LARGE('Annual Heat Inputs'!D60:K60,1)+LARGE('Annual Heat Inputs'!D60:K60,2)+LARGE('Annual Heat Inputs'!D60:K60,3))/3</f>
        <v>15596031.781000001</v>
      </c>
      <c r="E60" s="6">
        <f t="shared" si="13"/>
        <v>1024257772.5449996</v>
      </c>
      <c r="F60" s="6">
        <f t="shared" si="1"/>
        <v>1.5226666762067268E-2</v>
      </c>
      <c r="G60" s="54">
        <v>105168</v>
      </c>
      <c r="H60" s="6">
        <f t="shared" si="2"/>
        <v>1601.3580900330905</v>
      </c>
      <c r="I60" s="6">
        <f>MIN('NOx Annual Allocations'!H60,'NOx Annual Emissions'!L60,'NOx Consent Decree Caps'!D60,'Retirement Adjustments'!D60:I60)</f>
        <v>72.096999999999994</v>
      </c>
      <c r="J60" s="6">
        <f t="shared" si="14"/>
        <v>49923.16562256703</v>
      </c>
      <c r="K60" s="6">
        <f t="shared" si="8"/>
        <v>832.26040664232062</v>
      </c>
      <c r="L60" s="6">
        <f t="shared" si="15"/>
        <v>6390.7897576725809</v>
      </c>
      <c r="M60" s="6">
        <f t="shared" si="9"/>
        <v>929.57083262883361</v>
      </c>
      <c r="N60" s="6">
        <f t="shared" si="16"/>
        <v>-50.521665490974556</v>
      </c>
      <c r="O60" s="56">
        <f t="shared" si="6"/>
        <v>930</v>
      </c>
      <c r="P60" s="6">
        <f t="shared" si="10"/>
        <v>0.42916737116638615</v>
      </c>
      <c r="Q60" s="56">
        <v>1</v>
      </c>
      <c r="R60" s="76">
        <f t="shared" si="7"/>
        <v>929</v>
      </c>
    </row>
    <row r="61" spans="1:18" ht="15" customHeight="1" x14ac:dyDescent="0.25">
      <c r="A61" s="28" t="s">
        <v>38</v>
      </c>
      <c r="B61" s="43">
        <v>6213</v>
      </c>
      <c r="C61" s="74" t="s">
        <v>66</v>
      </c>
      <c r="D61" s="6">
        <f>(LARGE('Annual Heat Inputs'!D61:K61,1)+LARGE('Annual Heat Inputs'!D61:K61,2)+LARGE('Annual Heat Inputs'!D61:K61,3))/3</f>
        <v>30598277.499333337</v>
      </c>
      <c r="E61" s="6">
        <f t="shared" si="13"/>
        <v>1024257772.5449996</v>
      </c>
      <c r="F61" s="6">
        <f t="shared" si="1"/>
        <v>2.9873610256630038E-2</v>
      </c>
      <c r="G61" s="54">
        <v>105168</v>
      </c>
      <c r="H61" s="6">
        <f t="shared" si="2"/>
        <v>3141.747843469268</v>
      </c>
      <c r="I61" s="6">
        <f>MIN('NOx Annual Allocations'!H61,'NOx Annual Emissions'!L61,'NOx Consent Decree Caps'!D61,'Retirement Adjustments'!D61:I61)</f>
        <v>1004.335</v>
      </c>
      <c r="J61" s="6">
        <f t="shared" si="14"/>
        <v>49923.16562256703</v>
      </c>
      <c r="K61" s="6">
        <f t="shared" si="8"/>
        <v>2495.7201925857589</v>
      </c>
      <c r="L61" s="6">
        <f t="shared" si="15"/>
        <v>6390.7897576725809</v>
      </c>
      <c r="M61" s="6">
        <f t="shared" si="9"/>
        <v>2686.6361550385327</v>
      </c>
      <c r="N61" s="6">
        <f t="shared" si="16"/>
        <v>-50.521665490974556</v>
      </c>
      <c r="O61" s="56">
        <f t="shared" si="6"/>
        <v>2687</v>
      </c>
      <c r="P61" s="6">
        <f t="shared" si="10"/>
        <v>0.36384496146729361</v>
      </c>
      <c r="Q61" s="56">
        <v>1</v>
      </c>
      <c r="R61" s="76">
        <f t="shared" si="7"/>
        <v>2686</v>
      </c>
    </row>
    <row r="62" spans="1:18" ht="15" customHeight="1" x14ac:dyDescent="0.25">
      <c r="A62" s="28" t="s">
        <v>38</v>
      </c>
      <c r="B62" s="43">
        <v>6213</v>
      </c>
      <c r="C62" s="74" t="s">
        <v>67</v>
      </c>
      <c r="D62" s="6">
        <f>(LARGE('Annual Heat Inputs'!D62:K62,1)+LARGE('Annual Heat Inputs'!D62:K62,2)+LARGE('Annual Heat Inputs'!D62:K62,3))/3</f>
        <v>28658718.059666667</v>
      </c>
      <c r="E62" s="6">
        <f t="shared" si="13"/>
        <v>1024257772.5449996</v>
      </c>
      <c r="F62" s="6">
        <f t="shared" si="1"/>
        <v>2.797998592527896E-2</v>
      </c>
      <c r="G62" s="54">
        <v>105168</v>
      </c>
      <c r="H62" s="6">
        <f t="shared" si="2"/>
        <v>2942.5991597897378</v>
      </c>
      <c r="I62" s="6">
        <f>MIN('NOx Annual Allocations'!H62,'NOx Annual Emissions'!L62,'NOx Consent Decree Caps'!D62,'Retirement Adjustments'!D62:I62)</f>
        <v>911.02499999999998</v>
      </c>
      <c r="J62" s="6">
        <f t="shared" si="14"/>
        <v>49923.16562256703</v>
      </c>
      <c r="K62" s="6">
        <f t="shared" si="8"/>
        <v>2307.874471464796</v>
      </c>
      <c r="L62" s="6">
        <f t="shared" si="15"/>
        <v>6390.7897576725809</v>
      </c>
      <c r="M62" s="6">
        <f t="shared" si="9"/>
        <v>2486.6886789358919</v>
      </c>
      <c r="N62" s="6">
        <f t="shared" si="16"/>
        <v>-50.521665490974556</v>
      </c>
      <c r="O62" s="56">
        <f t="shared" si="6"/>
        <v>2487</v>
      </c>
      <c r="P62" s="6">
        <f t="shared" si="10"/>
        <v>0.31132106410814231</v>
      </c>
      <c r="Q62" s="56">
        <v>1</v>
      </c>
      <c r="R62" s="76">
        <f t="shared" si="7"/>
        <v>2486</v>
      </c>
    </row>
    <row r="63" spans="1:18" ht="15" customHeight="1" x14ac:dyDescent="0.25">
      <c r="A63" s="28" t="s">
        <v>39</v>
      </c>
      <c r="B63" s="43">
        <v>997</v>
      </c>
      <c r="C63" s="43">
        <v>12</v>
      </c>
      <c r="D63" s="6">
        <f>(LARGE('Annual Heat Inputs'!D63:K63,1)+LARGE('Annual Heat Inputs'!D63:K63,2)+LARGE('Annual Heat Inputs'!D63:K63,3))/3</f>
        <v>17975196.070999999</v>
      </c>
      <c r="E63" s="6">
        <f t="shared" si="13"/>
        <v>1024257772.5449996</v>
      </c>
      <c r="F63" s="6">
        <f t="shared" si="1"/>
        <v>1.7549484663744917E-2</v>
      </c>
      <c r="G63" s="54">
        <v>105168</v>
      </c>
      <c r="H63" s="6">
        <f t="shared" si="2"/>
        <v>1845.6442031167255</v>
      </c>
      <c r="I63" s="6">
        <f>MIN('NOx Annual Allocations'!H63,'NOx Annual Emissions'!L63,'NOx Consent Decree Caps'!D63,'Retirement Adjustments'!D63:I63)</f>
        <v>989.63099999999997</v>
      </c>
      <c r="J63" s="6">
        <f t="shared" si="14"/>
        <v>49923.16562256703</v>
      </c>
      <c r="K63" s="6">
        <f t="shared" si="8"/>
        <v>1865.7568294588375</v>
      </c>
      <c r="L63" s="6">
        <f t="shared" si="15"/>
        <v>6390.7897576725809</v>
      </c>
      <c r="M63" s="6">
        <v>1977</v>
      </c>
      <c r="N63" s="6">
        <f t="shared" si="16"/>
        <v>-50.521665490974556</v>
      </c>
      <c r="O63" s="56">
        <f t="shared" si="6"/>
        <v>1977</v>
      </c>
      <c r="P63" s="6">
        <f t="shared" si="10"/>
        <v>0</v>
      </c>
      <c r="Q63" s="56"/>
      <c r="R63" s="76">
        <f t="shared" si="7"/>
        <v>1977</v>
      </c>
    </row>
    <row r="64" spans="1:18" ht="15" customHeight="1" x14ac:dyDescent="0.25">
      <c r="A64" s="28" t="s">
        <v>40</v>
      </c>
      <c r="B64" s="43">
        <v>55229</v>
      </c>
      <c r="C64" s="74" t="s">
        <v>68</v>
      </c>
      <c r="D64" s="6">
        <f>(LARGE('Annual Heat Inputs'!D64:K64,1)+LARGE('Annual Heat Inputs'!D64:K64,2)+LARGE('Annual Heat Inputs'!D64:K64,3))/3</f>
        <v>445480.06666666665</v>
      </c>
      <c r="E64" s="6">
        <f t="shared" si="13"/>
        <v>1024257772.5449996</v>
      </c>
      <c r="F64" s="6">
        <f t="shared" si="1"/>
        <v>4.3492964232994875E-4</v>
      </c>
      <c r="G64" s="54">
        <v>105168</v>
      </c>
      <c r="H64" s="6">
        <f t="shared" si="2"/>
        <v>45.740680624556049</v>
      </c>
      <c r="I64" s="6">
        <f>MIN('NOx Annual Allocations'!H64,'NOx Annual Emissions'!L64,'NOx Consent Decree Caps'!D64,'Retirement Adjustments'!D64:I64)</f>
        <v>45.740680624556049</v>
      </c>
      <c r="J64" s="6">
        <f t="shared" si="14"/>
        <v>49923.16562256703</v>
      </c>
      <c r="K64" s="6">
        <f t="shared" si="8"/>
        <v>67.453745192757921</v>
      </c>
      <c r="L64" s="6">
        <f t="shared" si="15"/>
        <v>6390.7897576725809</v>
      </c>
      <c r="M64" s="6">
        <f t="shared" si="9"/>
        <v>70.233289096268351</v>
      </c>
      <c r="N64" s="6">
        <f t="shared" si="16"/>
        <v>-50.521665490974556</v>
      </c>
      <c r="O64" s="56">
        <f t="shared" si="6"/>
        <v>70</v>
      </c>
      <c r="P64" s="6">
        <f t="shared" si="10"/>
        <v>-0.2332890962683507</v>
      </c>
      <c r="Q64" s="56"/>
      <c r="R64" s="76">
        <f t="shared" si="7"/>
        <v>70</v>
      </c>
    </row>
    <row r="65" spans="1:18" ht="15" customHeight="1" x14ac:dyDescent="0.25">
      <c r="A65" s="28" t="s">
        <v>40</v>
      </c>
      <c r="B65" s="43">
        <v>55229</v>
      </c>
      <c r="C65" s="74" t="s">
        <v>69</v>
      </c>
      <c r="D65" s="6">
        <f>(LARGE('Annual Heat Inputs'!D65:K65,1)+LARGE('Annual Heat Inputs'!D65:K65,2)+LARGE('Annual Heat Inputs'!D65:K65,3))/3</f>
        <v>363798.89999999997</v>
      </c>
      <c r="E65" s="6">
        <f t="shared" si="13"/>
        <v>1024257772.5449996</v>
      </c>
      <c r="F65" s="6">
        <f t="shared" si="1"/>
        <v>3.5518295272103184E-4</v>
      </c>
      <c r="G65" s="54">
        <v>105168</v>
      </c>
      <c r="H65" s="6">
        <f t="shared" si="2"/>
        <v>37.353880771765475</v>
      </c>
      <c r="I65" s="6">
        <f>MIN('NOx Annual Allocations'!H65,'NOx Annual Emissions'!L65,'NOx Consent Decree Caps'!D65,'Retirement Adjustments'!D65:I65)</f>
        <v>37.353880771765475</v>
      </c>
      <c r="J65" s="6">
        <f t="shared" si="14"/>
        <v>49923.16562256703</v>
      </c>
      <c r="K65" s="6">
        <f t="shared" si="8"/>
        <v>55.085738146769941</v>
      </c>
      <c r="L65" s="6">
        <f t="shared" si="15"/>
        <v>6390.7897576725809</v>
      </c>
      <c r="M65" s="6">
        <f t="shared" si="9"/>
        <v>57.355637723119415</v>
      </c>
      <c r="N65" s="6">
        <f t="shared" si="16"/>
        <v>-50.521665490974556</v>
      </c>
      <c r="O65" s="56">
        <f t="shared" si="6"/>
        <v>57</v>
      </c>
      <c r="P65" s="6">
        <f t="shared" si="10"/>
        <v>-0.35563772311941477</v>
      </c>
      <c r="Q65" s="56"/>
      <c r="R65" s="76">
        <f t="shared" si="7"/>
        <v>57</v>
      </c>
    </row>
    <row r="66" spans="1:18" ht="15" customHeight="1" x14ac:dyDescent="0.25">
      <c r="A66" s="28" t="s">
        <v>40</v>
      </c>
      <c r="B66" s="43">
        <v>55229</v>
      </c>
      <c r="C66" s="74" t="s">
        <v>70</v>
      </c>
      <c r="D66" s="6">
        <f>(LARGE('Annual Heat Inputs'!D66:K66,1)+LARGE('Annual Heat Inputs'!D66:K66,2)+LARGE('Annual Heat Inputs'!D66:K66,3))/3</f>
        <v>336792.26666666666</v>
      </c>
      <c r="E66" s="6">
        <f t="shared" si="13"/>
        <v>1024257772.5449996</v>
      </c>
      <c r="F66" s="6">
        <f t="shared" si="1"/>
        <v>3.2881592475479123E-4</v>
      </c>
      <c r="G66" s="54">
        <v>105168</v>
      </c>
      <c r="H66" s="6">
        <f t="shared" si="2"/>
        <v>34.580913174611887</v>
      </c>
      <c r="I66" s="6">
        <f>MIN('NOx Annual Allocations'!H66,'NOx Annual Emissions'!L66,'NOx Consent Decree Caps'!D66,'Retirement Adjustments'!D66:I66)</f>
        <v>34.580913174611887</v>
      </c>
      <c r="J66" s="6">
        <f t="shared" si="14"/>
        <v>49923.16562256703</v>
      </c>
      <c r="K66" s="6">
        <f t="shared" si="8"/>
        <v>50.996445045482872</v>
      </c>
      <c r="L66" s="6">
        <f t="shared" si="15"/>
        <v>6390.7897576725809</v>
      </c>
      <c r="M66" s="6">
        <f t="shared" si="9"/>
        <v>53.097838489565433</v>
      </c>
      <c r="N66" s="6">
        <f t="shared" si="16"/>
        <v>-50.521665490974556</v>
      </c>
      <c r="O66" s="56">
        <f t="shared" si="6"/>
        <v>53</v>
      </c>
      <c r="P66" s="6">
        <f t="shared" si="10"/>
        <v>-9.7838489565432951E-2</v>
      </c>
      <c r="Q66" s="56"/>
      <c r="R66" s="76">
        <f t="shared" si="7"/>
        <v>53</v>
      </c>
    </row>
    <row r="67" spans="1:18" ht="15" customHeight="1" x14ac:dyDescent="0.25">
      <c r="A67" s="28" t="s">
        <v>40</v>
      </c>
      <c r="B67" s="43">
        <v>55229</v>
      </c>
      <c r="C67" s="74" t="s">
        <v>71</v>
      </c>
      <c r="D67" s="6">
        <f>(LARGE('Annual Heat Inputs'!D67:K67,1)+LARGE('Annual Heat Inputs'!D67:K67,2)+LARGE('Annual Heat Inputs'!D67:K67,3))/3</f>
        <v>407616.93333333329</v>
      </c>
      <c r="E67" s="6">
        <f t="shared" ref="E67:E98" si="17">$E$2</f>
        <v>1024257772.5449996</v>
      </c>
      <c r="F67" s="6">
        <f t="shared" ref="F67:F111" si="18">D67/E67</f>
        <v>3.9796323177564667E-4</v>
      </c>
      <c r="G67" s="54">
        <v>105168</v>
      </c>
      <c r="H67" s="6">
        <f t="shared" ref="H67:H111" si="19">PRODUCT(F67:G67)</f>
        <v>41.852997159381211</v>
      </c>
      <c r="I67" s="6">
        <f>MIN('NOx Annual Allocations'!H67,'NOx Annual Emissions'!L67,'NOx Consent Decree Caps'!D67,'Retirement Adjustments'!D67:I67)</f>
        <v>41.852997159381211</v>
      </c>
      <c r="J67" s="6">
        <f t="shared" ref="J67:J98" si="20">$J$2</f>
        <v>49923.16562256703</v>
      </c>
      <c r="K67" s="6">
        <f t="shared" ref="K67:K111" si="21">PRODUCT(F67,J67)+I67</f>
        <v>61.720581491008851</v>
      </c>
      <c r="L67" s="6">
        <f t="shared" ref="L67:L98" si="22">$L$2</f>
        <v>6390.7897576725809</v>
      </c>
      <c r="M67" s="6">
        <f t="shared" ref="M67:M111" si="23">PRODUCT(F67,L67)+K67</f>
        <v>64.263880836570934</v>
      </c>
      <c r="N67" s="6">
        <f t="shared" ref="N67:N98" si="24">$N$2</f>
        <v>-50.521665490974556</v>
      </c>
      <c r="O67" s="56">
        <f t="shared" ref="O67:O111" si="25">ROUND(M67,0)</f>
        <v>64</v>
      </c>
      <c r="P67" s="6">
        <f t="shared" si="10"/>
        <v>-0.26388083657093375</v>
      </c>
      <c r="Q67" s="56"/>
      <c r="R67" s="76">
        <f t="shared" ref="R67:R111" si="26">O67-Q67</f>
        <v>64</v>
      </c>
    </row>
    <row r="68" spans="1:18" ht="15" customHeight="1" x14ac:dyDescent="0.25">
      <c r="A68" s="28" t="s">
        <v>40</v>
      </c>
      <c r="B68" s="43">
        <v>55229</v>
      </c>
      <c r="C68" s="74" t="s">
        <v>72</v>
      </c>
      <c r="D68" s="6">
        <f>(LARGE('Annual Heat Inputs'!D68:K68,1)+LARGE('Annual Heat Inputs'!D68:K68,2)+LARGE('Annual Heat Inputs'!D68:K68,3))/3</f>
        <v>498905.36666666664</v>
      </c>
      <c r="E68" s="6">
        <f t="shared" si="17"/>
        <v>1024257772.5449996</v>
      </c>
      <c r="F68" s="6">
        <f t="shared" si="18"/>
        <v>4.8708965656860348E-4</v>
      </c>
      <c r="G68" s="54">
        <v>105168</v>
      </c>
      <c r="H68" s="6">
        <f t="shared" si="19"/>
        <v>51.226245002006891</v>
      </c>
      <c r="I68" s="6">
        <f>MIN('NOx Annual Allocations'!H68,'NOx Annual Emissions'!L68,'NOx Consent Decree Caps'!D68,'Retirement Adjustments'!D68:I68)</f>
        <v>51.226245002006891</v>
      </c>
      <c r="J68" s="6">
        <f t="shared" si="20"/>
        <v>49923.16562256703</v>
      </c>
      <c r="K68" s="6">
        <f t="shared" si="21"/>
        <v>75.54330259992058</v>
      </c>
      <c r="L68" s="6">
        <f t="shared" si="22"/>
        <v>6390.7897576725809</v>
      </c>
      <c r="M68" s="6">
        <f t="shared" si="23"/>
        <v>78.656190188187466</v>
      </c>
      <c r="N68" s="6">
        <f t="shared" si="24"/>
        <v>-50.521665490974556</v>
      </c>
      <c r="O68" s="56">
        <f t="shared" si="25"/>
        <v>79</v>
      </c>
      <c r="P68" s="6">
        <f t="shared" si="10"/>
        <v>0.34380981181253389</v>
      </c>
      <c r="Q68" s="56">
        <v>1</v>
      </c>
      <c r="R68" s="76">
        <f t="shared" si="26"/>
        <v>78</v>
      </c>
    </row>
    <row r="69" spans="1:18" ht="15" customHeight="1" x14ac:dyDescent="0.25">
      <c r="A69" s="28" t="s">
        <v>40</v>
      </c>
      <c r="B69" s="43">
        <v>55229</v>
      </c>
      <c r="C69" s="74" t="s">
        <v>73</v>
      </c>
      <c r="D69" s="6">
        <f>(LARGE('Annual Heat Inputs'!D69:K69,1)+LARGE('Annual Heat Inputs'!D69:K69,2)+LARGE('Annual Heat Inputs'!D69:K69,3))/3</f>
        <v>510347.89999999997</v>
      </c>
      <c r="E69" s="6">
        <f t="shared" si="17"/>
        <v>1024257772.5449996</v>
      </c>
      <c r="F69" s="6">
        <f t="shared" si="18"/>
        <v>4.9826119330481178E-4</v>
      </c>
      <c r="G69" s="54">
        <v>105168</v>
      </c>
      <c r="H69" s="6">
        <f t="shared" si="19"/>
        <v>52.401133177480446</v>
      </c>
      <c r="I69" s="6">
        <f>MIN('NOx Annual Allocations'!H69,'NOx Annual Emissions'!L69,'NOx Consent Decree Caps'!D69,'Retirement Adjustments'!D69:I69)</f>
        <v>46.484999999999999</v>
      </c>
      <c r="J69" s="6">
        <f t="shared" si="20"/>
        <v>49923.16562256703</v>
      </c>
      <c r="K69" s="6">
        <f t="shared" si="21"/>
        <v>71.359776076654001</v>
      </c>
      <c r="L69" s="6">
        <f t="shared" si="22"/>
        <v>6390.7897576725809</v>
      </c>
      <c r="M69" s="6">
        <f t="shared" si="23"/>
        <v>74.54405860747211</v>
      </c>
      <c r="N69" s="6">
        <f t="shared" si="24"/>
        <v>-50.521665490974556</v>
      </c>
      <c r="O69" s="56">
        <f t="shared" si="25"/>
        <v>75</v>
      </c>
      <c r="P69" s="6">
        <f t="shared" ref="P69:P111" si="27">O69-M69</f>
        <v>0.45594139252789034</v>
      </c>
      <c r="Q69" s="56">
        <v>1</v>
      </c>
      <c r="R69" s="76">
        <f t="shared" si="26"/>
        <v>74</v>
      </c>
    </row>
    <row r="70" spans="1:18" ht="15" customHeight="1" x14ac:dyDescent="0.25">
      <c r="A70" s="28" t="s">
        <v>40</v>
      </c>
      <c r="B70" s="43">
        <v>55229</v>
      </c>
      <c r="C70" s="74" t="s">
        <v>74</v>
      </c>
      <c r="D70" s="6">
        <f>(LARGE('Annual Heat Inputs'!D70:K70,1)+LARGE('Annual Heat Inputs'!D70:K70,2)+LARGE('Annual Heat Inputs'!D70:K70,3))/3</f>
        <v>411289.06666666665</v>
      </c>
      <c r="E70" s="6">
        <f t="shared" si="17"/>
        <v>1024257772.5449996</v>
      </c>
      <c r="F70" s="6">
        <f t="shared" si="18"/>
        <v>4.0154839698675282E-4</v>
      </c>
      <c r="G70" s="54">
        <v>105168</v>
      </c>
      <c r="H70" s="6">
        <f t="shared" si="19"/>
        <v>42.230041814302822</v>
      </c>
      <c r="I70" s="6">
        <f>MIN('NOx Annual Allocations'!H70,'NOx Annual Emissions'!L70,'NOx Consent Decree Caps'!D70,'Retirement Adjustments'!D70:I70)</f>
        <v>42.230041814302822</v>
      </c>
      <c r="J70" s="6">
        <f t="shared" si="20"/>
        <v>49923.16562256703</v>
      </c>
      <c r="K70" s="6">
        <f t="shared" si="21"/>
        <v>62.276608942548776</v>
      </c>
      <c r="L70" s="6">
        <f t="shared" si="22"/>
        <v>6390.7897576725809</v>
      </c>
      <c r="M70" s="6">
        <f t="shared" si="23"/>
        <v>64.842820325221567</v>
      </c>
      <c r="N70" s="6">
        <f t="shared" si="24"/>
        <v>-50.521665490974556</v>
      </c>
      <c r="O70" s="56">
        <f t="shared" si="25"/>
        <v>65</v>
      </c>
      <c r="P70" s="6">
        <f t="shared" si="27"/>
        <v>0.15717967477843331</v>
      </c>
      <c r="Q70" s="56">
        <v>1</v>
      </c>
      <c r="R70" s="76">
        <f t="shared" si="26"/>
        <v>64</v>
      </c>
    </row>
    <row r="71" spans="1:18" ht="15" customHeight="1" x14ac:dyDescent="0.25">
      <c r="A71" s="28" t="s">
        <v>40</v>
      </c>
      <c r="B71" s="43">
        <v>55229</v>
      </c>
      <c r="C71" s="74" t="s">
        <v>75</v>
      </c>
      <c r="D71" s="6">
        <f>(LARGE('Annual Heat Inputs'!D71:K71,1)+LARGE('Annual Heat Inputs'!D71:K71,2)+LARGE('Annual Heat Inputs'!D71:K71,3))/3</f>
        <v>410761.73333333334</v>
      </c>
      <c r="E71" s="6">
        <f t="shared" si="17"/>
        <v>1024257772.5449996</v>
      </c>
      <c r="F71" s="6">
        <f t="shared" si="18"/>
        <v>4.0103355263070457E-4</v>
      </c>
      <c r="G71" s="54">
        <v>105168</v>
      </c>
      <c r="H71" s="6">
        <f t="shared" si="19"/>
        <v>42.175896663065934</v>
      </c>
      <c r="I71" s="6">
        <f>MIN('NOx Annual Allocations'!H71,'NOx Annual Emissions'!L71,'NOx Consent Decree Caps'!D71,'Retirement Adjustments'!D71:I71)</f>
        <v>42.175896663065934</v>
      </c>
      <c r="J71" s="6">
        <f t="shared" si="20"/>
        <v>49923.16562256703</v>
      </c>
      <c r="K71" s="6">
        <f t="shared" si="21"/>
        <v>62.196761131255052</v>
      </c>
      <c r="L71" s="6">
        <f t="shared" si="22"/>
        <v>6390.7897576725809</v>
      </c>
      <c r="M71" s="6">
        <f t="shared" si="23"/>
        <v>64.75968225189041</v>
      </c>
      <c r="N71" s="6">
        <f t="shared" si="24"/>
        <v>-50.521665490974556</v>
      </c>
      <c r="O71" s="56">
        <f t="shared" si="25"/>
        <v>65</v>
      </c>
      <c r="P71" s="6">
        <f t="shared" si="27"/>
        <v>0.2403177481095895</v>
      </c>
      <c r="Q71" s="56">
        <v>1</v>
      </c>
      <c r="R71" s="76">
        <f t="shared" si="26"/>
        <v>64</v>
      </c>
    </row>
    <row r="72" spans="1:18" ht="15" customHeight="1" x14ac:dyDescent="0.25">
      <c r="A72" s="28" t="s">
        <v>41</v>
      </c>
      <c r="B72" s="43">
        <v>1007</v>
      </c>
      <c r="C72" s="74" t="s">
        <v>76</v>
      </c>
      <c r="D72" s="6">
        <f>(LARGE('Annual Heat Inputs'!D72:K72,1)+LARGE('Annual Heat Inputs'!D72:K72,2)+LARGE('Annual Heat Inputs'!D72:K72,3))/3</f>
        <v>4174598.4380000005</v>
      </c>
      <c r="E72" s="6">
        <f t="shared" si="17"/>
        <v>1024257772.5449996</v>
      </c>
      <c r="F72" s="6">
        <f t="shared" si="18"/>
        <v>4.075730299441388E-3</v>
      </c>
      <c r="G72" s="54">
        <v>105168</v>
      </c>
      <c r="H72" s="6">
        <f t="shared" si="19"/>
        <v>428.63640413165189</v>
      </c>
      <c r="I72" s="6">
        <f>MIN('NOx Annual Allocations'!H72,'NOx Annual Emissions'!L72,'NOx Consent Decree Caps'!D72,'Retirement Adjustments'!D72:I72)</f>
        <v>40.926000000000002</v>
      </c>
      <c r="J72" s="6">
        <f t="shared" si="20"/>
        <v>49923.16562256703</v>
      </c>
      <c r="K72" s="6">
        <f t="shared" si="21"/>
        <v>244.39935877192715</v>
      </c>
      <c r="L72" s="6">
        <f t="shared" si="22"/>
        <v>6390.7897576725809</v>
      </c>
      <c r="M72" s="6">
        <f t="shared" si="23"/>
        <v>270.446494224633</v>
      </c>
      <c r="N72" s="6">
        <f t="shared" si="24"/>
        <v>-50.521665490974556</v>
      </c>
      <c r="O72" s="56">
        <f t="shared" si="25"/>
        <v>270</v>
      </c>
      <c r="P72" s="6">
        <f t="shared" si="27"/>
        <v>-0.4464942246329997</v>
      </c>
      <c r="Q72" s="56"/>
      <c r="R72" s="76">
        <f t="shared" si="26"/>
        <v>270</v>
      </c>
    </row>
    <row r="73" spans="1:18" ht="15" customHeight="1" x14ac:dyDescent="0.25">
      <c r="A73" s="28" t="s">
        <v>41</v>
      </c>
      <c r="B73" s="43">
        <v>1007</v>
      </c>
      <c r="C73" s="74" t="s">
        <v>77</v>
      </c>
      <c r="D73" s="6">
        <f>(LARGE('Annual Heat Inputs'!D73:K73,1)+LARGE('Annual Heat Inputs'!D73:K73,2)+LARGE('Annual Heat Inputs'!D73:K73,3))/3</f>
        <v>4508866.8150000004</v>
      </c>
      <c r="E73" s="6">
        <f t="shared" si="17"/>
        <v>1024257772.5449996</v>
      </c>
      <c r="F73" s="6">
        <f t="shared" si="18"/>
        <v>4.4020821084878887E-3</v>
      </c>
      <c r="G73" s="54">
        <v>105168</v>
      </c>
      <c r="H73" s="6">
        <f t="shared" si="19"/>
        <v>462.95817118545426</v>
      </c>
      <c r="I73" s="6">
        <f>MIN('NOx Annual Allocations'!H73,'NOx Annual Emissions'!L73,'NOx Consent Decree Caps'!D73,'Retirement Adjustments'!D73:I73)</f>
        <v>65.926000000000002</v>
      </c>
      <c r="J73" s="6">
        <f t="shared" si="20"/>
        <v>49923.16562256703</v>
      </c>
      <c r="K73" s="6">
        <f t="shared" si="21"/>
        <v>285.69187418617997</v>
      </c>
      <c r="L73" s="6">
        <f t="shared" si="22"/>
        <v>6390.7897576725809</v>
      </c>
      <c r="M73" s="6">
        <f t="shared" si="23"/>
        <v>313.82465543753807</v>
      </c>
      <c r="N73" s="6">
        <f t="shared" si="24"/>
        <v>-50.521665490974556</v>
      </c>
      <c r="O73" s="56">
        <f t="shared" si="25"/>
        <v>314</v>
      </c>
      <c r="P73" s="6">
        <f t="shared" si="27"/>
        <v>0.17534456246193031</v>
      </c>
      <c r="Q73" s="56">
        <v>1</v>
      </c>
      <c r="R73" s="76">
        <f t="shared" si="26"/>
        <v>313</v>
      </c>
    </row>
    <row r="74" spans="1:18" ht="15" customHeight="1" x14ac:dyDescent="0.25">
      <c r="A74" s="28" t="s">
        <v>41</v>
      </c>
      <c r="B74" s="43">
        <v>1007</v>
      </c>
      <c r="C74" s="74" t="s">
        <v>78</v>
      </c>
      <c r="D74" s="6">
        <f>(LARGE('Annual Heat Inputs'!D74:K74,1)+LARGE('Annual Heat Inputs'!D74:K74,2)+LARGE('Annual Heat Inputs'!D74:K74,3))/3</f>
        <v>4125942.4389999998</v>
      </c>
      <c r="E74" s="6">
        <f t="shared" si="17"/>
        <v>1024257772.5449996</v>
      </c>
      <c r="F74" s="6">
        <f t="shared" si="18"/>
        <v>4.0282266335633114E-3</v>
      </c>
      <c r="G74" s="54">
        <v>105168</v>
      </c>
      <c r="H74" s="6">
        <f t="shared" si="19"/>
        <v>423.64053859858632</v>
      </c>
      <c r="I74" s="6">
        <f>MIN('NOx Annual Allocations'!H74,'NOx Annual Emissions'!L74,'NOx Consent Decree Caps'!D74,'Retirement Adjustments'!D74:I74)</f>
        <v>43.237000000000002</v>
      </c>
      <c r="J74" s="6">
        <f t="shared" si="20"/>
        <v>49923.16562256703</v>
      </c>
      <c r="K74" s="6">
        <f t="shared" si="21"/>
        <v>244.33882539261683</v>
      </c>
      <c r="L74" s="6">
        <f t="shared" si="22"/>
        <v>6390.7897576725809</v>
      </c>
      <c r="M74" s="6">
        <f t="shared" si="23"/>
        <v>270.08237490397715</v>
      </c>
      <c r="N74" s="6">
        <f t="shared" si="24"/>
        <v>-50.521665490974556</v>
      </c>
      <c r="O74" s="56">
        <f t="shared" si="25"/>
        <v>270</v>
      </c>
      <c r="P74" s="6">
        <f t="shared" si="27"/>
        <v>-8.237490397715419E-2</v>
      </c>
      <c r="Q74" s="56"/>
      <c r="R74" s="76">
        <f t="shared" si="26"/>
        <v>270</v>
      </c>
    </row>
    <row r="75" spans="1:18" ht="15" customHeight="1" x14ac:dyDescent="0.25">
      <c r="A75" s="28" t="s">
        <v>42</v>
      </c>
      <c r="B75" s="43">
        <v>1008</v>
      </c>
      <c r="C75" s="43">
        <v>2</v>
      </c>
      <c r="D75" s="6">
        <f>(LARGE('Annual Heat Inputs'!D75:K75,1)+LARGE('Annual Heat Inputs'!D75:K75,2)+LARGE('Annual Heat Inputs'!D75:K75,3))/3</f>
        <v>1119045.0296666666</v>
      </c>
      <c r="E75" s="6">
        <f t="shared" si="17"/>
        <v>1024257772.5449996</v>
      </c>
      <c r="F75" s="6">
        <f t="shared" si="18"/>
        <v>1.0925423849956703E-3</v>
      </c>
      <c r="G75" s="54">
        <v>105168</v>
      </c>
      <c r="H75" s="6">
        <f t="shared" si="19"/>
        <v>114.90049754522465</v>
      </c>
      <c r="I75" s="52">
        <f>MIN('NOx Annual Allocations'!H75,'NOx Annual Emissions'!L75,'NOx Consent Decree Caps'!D75,'Retirement Adjustments'!D75:I75)</f>
        <v>0</v>
      </c>
      <c r="J75" s="6">
        <f t="shared" si="20"/>
        <v>49923.16562256703</v>
      </c>
      <c r="K75" s="52">
        <v>0</v>
      </c>
      <c r="L75" s="6">
        <f t="shared" si="22"/>
        <v>6390.7897576725809</v>
      </c>
      <c r="M75" s="52">
        <f>I75</f>
        <v>0</v>
      </c>
      <c r="N75" s="6">
        <f t="shared" si="24"/>
        <v>-50.521665490974556</v>
      </c>
      <c r="O75" s="56">
        <f t="shared" si="25"/>
        <v>0</v>
      </c>
      <c r="P75" s="6">
        <f t="shared" si="27"/>
        <v>0</v>
      </c>
      <c r="Q75" s="56"/>
      <c r="R75" s="76">
        <f t="shared" si="26"/>
        <v>0</v>
      </c>
    </row>
    <row r="76" spans="1:18" ht="15" customHeight="1" x14ac:dyDescent="0.25">
      <c r="A76" s="28" t="s">
        <v>42</v>
      </c>
      <c r="B76" s="43">
        <v>1008</v>
      </c>
      <c r="C76" s="43">
        <v>4</v>
      </c>
      <c r="D76" s="6">
        <f>(LARGE('Annual Heat Inputs'!D76:K76,1)+LARGE('Annual Heat Inputs'!D76:K76,2)+LARGE('Annual Heat Inputs'!D76:K76,3))/3</f>
        <v>891276.45366666664</v>
      </c>
      <c r="E76" s="6">
        <f t="shared" si="17"/>
        <v>1024257772.5449996</v>
      </c>
      <c r="F76" s="6">
        <f t="shared" si="18"/>
        <v>8.7016811349362687E-4</v>
      </c>
      <c r="G76" s="54">
        <v>105168</v>
      </c>
      <c r="H76" s="6">
        <f t="shared" si="19"/>
        <v>91.513840159897754</v>
      </c>
      <c r="I76" s="52">
        <f>MIN('NOx Annual Allocations'!H76,'NOx Annual Emissions'!L76,'NOx Consent Decree Caps'!D76,'Retirement Adjustments'!D76:I76)</f>
        <v>0</v>
      </c>
      <c r="J76" s="6">
        <f t="shared" si="20"/>
        <v>49923.16562256703</v>
      </c>
      <c r="K76" s="52">
        <v>0</v>
      </c>
      <c r="L76" s="6">
        <f t="shared" si="22"/>
        <v>6390.7897576725809</v>
      </c>
      <c r="M76" s="52">
        <f t="shared" ref="M76:M78" si="28">I76</f>
        <v>0</v>
      </c>
      <c r="N76" s="6">
        <f t="shared" si="24"/>
        <v>-50.521665490974556</v>
      </c>
      <c r="O76" s="56">
        <f t="shared" si="25"/>
        <v>0</v>
      </c>
      <c r="P76" s="6">
        <f t="shared" si="27"/>
        <v>0</v>
      </c>
      <c r="Q76" s="56"/>
      <c r="R76" s="76">
        <f t="shared" si="26"/>
        <v>0</v>
      </c>
    </row>
    <row r="77" spans="1:18" ht="15" customHeight="1" x14ac:dyDescent="0.25">
      <c r="A77" s="28" t="s">
        <v>43</v>
      </c>
      <c r="B77" s="43">
        <v>6085</v>
      </c>
      <c r="C77" s="43">
        <v>14</v>
      </c>
      <c r="D77" s="6">
        <f>(LARGE('Annual Heat Inputs'!D77:K77,1)+LARGE('Annual Heat Inputs'!D77:K77,2)+LARGE('Annual Heat Inputs'!D77:K77,3))/3</f>
        <v>13772016.674333334</v>
      </c>
      <c r="E77" s="6">
        <f t="shared" si="17"/>
        <v>1024257772.5449996</v>
      </c>
      <c r="F77" s="6">
        <f t="shared" si="18"/>
        <v>1.3445850296174615E-2</v>
      </c>
      <c r="G77" s="54">
        <v>105168</v>
      </c>
      <c r="H77" s="6">
        <f t="shared" si="19"/>
        <v>1414.0731839480918</v>
      </c>
      <c r="I77" s="52">
        <f>MIN('NOx Annual Allocations'!H77,'NOx Annual Emissions'!L77,'NOx Consent Decree Caps'!D77,'Retirement Adjustments'!D77:I77)</f>
        <v>0</v>
      </c>
      <c r="J77" s="6">
        <f t="shared" si="20"/>
        <v>49923.16562256703</v>
      </c>
      <c r="K77" s="52">
        <v>0</v>
      </c>
      <c r="L77" s="6">
        <f t="shared" si="22"/>
        <v>6390.7897576725809</v>
      </c>
      <c r="M77" s="52">
        <f t="shared" si="28"/>
        <v>0</v>
      </c>
      <c r="N77" s="6">
        <f t="shared" si="24"/>
        <v>-50.521665490974556</v>
      </c>
      <c r="O77" s="56">
        <f t="shared" si="25"/>
        <v>0</v>
      </c>
      <c r="P77" s="6">
        <f t="shared" si="27"/>
        <v>0</v>
      </c>
      <c r="Q77" s="56"/>
      <c r="R77" s="76">
        <f t="shared" si="26"/>
        <v>0</v>
      </c>
    </row>
    <row r="78" spans="1:18" ht="15" customHeight="1" x14ac:dyDescent="0.25">
      <c r="A78" s="28" t="s">
        <v>43</v>
      </c>
      <c r="B78" s="43">
        <v>6085</v>
      </c>
      <c r="C78" s="43">
        <v>15</v>
      </c>
      <c r="D78" s="6">
        <f>(LARGE('Annual Heat Inputs'!D78:K78,1)+LARGE('Annual Heat Inputs'!D78:K78,2)+LARGE('Annual Heat Inputs'!D78:K78,3))/3</f>
        <v>20993972.782333333</v>
      </c>
      <c r="E78" s="6">
        <f t="shared" si="17"/>
        <v>1024257772.5449996</v>
      </c>
      <c r="F78" s="6">
        <f t="shared" si="18"/>
        <v>2.0496766873605528E-2</v>
      </c>
      <c r="G78" s="54">
        <v>105168</v>
      </c>
      <c r="H78" s="6">
        <f t="shared" si="19"/>
        <v>2155.6039785633461</v>
      </c>
      <c r="I78" s="52">
        <f>MIN('NOx Annual Allocations'!H78,'NOx Annual Emissions'!L78,'NOx Consent Decree Caps'!D78,'Retirement Adjustments'!D78:I78)</f>
        <v>0</v>
      </c>
      <c r="J78" s="6">
        <f t="shared" si="20"/>
        <v>49923.16562256703</v>
      </c>
      <c r="K78" s="52">
        <v>0</v>
      </c>
      <c r="L78" s="6">
        <f t="shared" si="22"/>
        <v>6390.7897576725809</v>
      </c>
      <c r="M78" s="52">
        <f t="shared" si="28"/>
        <v>0</v>
      </c>
      <c r="N78" s="6">
        <f t="shared" si="24"/>
        <v>-50.521665490974556</v>
      </c>
      <c r="O78" s="56">
        <f t="shared" si="25"/>
        <v>0</v>
      </c>
      <c r="P78" s="6">
        <f t="shared" si="27"/>
        <v>0</v>
      </c>
      <c r="Q78" s="56"/>
      <c r="R78" s="76">
        <f t="shared" si="26"/>
        <v>0</v>
      </c>
    </row>
    <row r="79" spans="1:18" ht="15" customHeight="1" x14ac:dyDescent="0.25">
      <c r="A79" s="28" t="s">
        <v>43</v>
      </c>
      <c r="B79" s="43">
        <v>6085</v>
      </c>
      <c r="C79" s="74" t="s">
        <v>79</v>
      </c>
      <c r="D79" s="6">
        <f>(LARGE('Annual Heat Inputs'!D79:K79,1)+LARGE('Annual Heat Inputs'!D79:K79,2)+LARGE('Annual Heat Inputs'!D79:K79,3))/3</f>
        <v>246235.90066666668</v>
      </c>
      <c r="E79" s="6">
        <f t="shared" si="17"/>
        <v>1024257772.5449996</v>
      </c>
      <c r="F79" s="6">
        <f t="shared" si="18"/>
        <v>2.4040422954744881E-4</v>
      </c>
      <c r="G79" s="54">
        <v>105168</v>
      </c>
      <c r="H79" s="6">
        <f t="shared" si="19"/>
        <v>25.282832013046097</v>
      </c>
      <c r="I79" s="6">
        <f>MIN('NOx Annual Allocations'!H79,'NOx Annual Emissions'!L79,'NOx Consent Decree Caps'!D79,'Retirement Adjustments'!D79:I79)</f>
        <v>25.282832013046097</v>
      </c>
      <c r="J79" s="6">
        <f t="shared" si="20"/>
        <v>49923.16562256703</v>
      </c>
      <c r="K79" s="6">
        <f t="shared" si="21"/>
        <v>37.284572181109006</v>
      </c>
      <c r="L79" s="6">
        <f t="shared" si="22"/>
        <v>6390.7897576725809</v>
      </c>
      <c r="M79" s="6">
        <f t="shared" si="23"/>
        <v>38.820945069002008</v>
      </c>
      <c r="N79" s="6">
        <f t="shared" si="24"/>
        <v>-50.521665490974556</v>
      </c>
      <c r="O79" s="56">
        <f t="shared" si="25"/>
        <v>39</v>
      </c>
      <c r="P79" s="6">
        <f t="shared" si="27"/>
        <v>0.1790549309979923</v>
      </c>
      <c r="Q79" s="56">
        <v>1</v>
      </c>
      <c r="R79" s="76">
        <f t="shared" si="26"/>
        <v>38</v>
      </c>
    </row>
    <row r="80" spans="1:18" ht="15" customHeight="1" x14ac:dyDescent="0.25">
      <c r="A80" s="28" t="s">
        <v>43</v>
      </c>
      <c r="B80" s="43">
        <v>6085</v>
      </c>
      <c r="C80" s="74" t="s">
        <v>80</v>
      </c>
      <c r="D80" s="6">
        <f>(LARGE('Annual Heat Inputs'!D80:K80,1)+LARGE('Annual Heat Inputs'!D80:K80,2)+LARGE('Annual Heat Inputs'!D80:K80,3))/3</f>
        <v>282204.89</v>
      </c>
      <c r="E80" s="6">
        <f t="shared" si="17"/>
        <v>1024257772.5449996</v>
      </c>
      <c r="F80" s="6">
        <f t="shared" si="18"/>
        <v>2.7552135562398347E-4</v>
      </c>
      <c r="G80" s="54">
        <v>105168</v>
      </c>
      <c r="H80" s="6">
        <f t="shared" si="19"/>
        <v>28.976029928263095</v>
      </c>
      <c r="I80" s="6">
        <f>MIN('NOx Annual Allocations'!H80,'NOx Annual Emissions'!L80,'NOx Consent Decree Caps'!D80,'Retirement Adjustments'!D80:I80)</f>
        <v>28.976029928263095</v>
      </c>
      <c r="J80" s="6">
        <f t="shared" si="20"/>
        <v>49923.16562256703</v>
      </c>
      <c r="K80" s="6">
        <f t="shared" si="21"/>
        <v>42.730928197633411</v>
      </c>
      <c r="L80" s="6">
        <f t="shared" si="22"/>
        <v>6390.7897576725809</v>
      </c>
      <c r="M80" s="6">
        <f t="shared" si="23"/>
        <v>44.491727255175228</v>
      </c>
      <c r="N80" s="6">
        <f t="shared" si="24"/>
        <v>-50.521665490974556</v>
      </c>
      <c r="O80" s="56">
        <f t="shared" si="25"/>
        <v>44</v>
      </c>
      <c r="P80" s="6">
        <f t="shared" si="27"/>
        <v>-0.49172725517522764</v>
      </c>
      <c r="Q80" s="56"/>
      <c r="R80" s="76">
        <f t="shared" si="26"/>
        <v>44</v>
      </c>
    </row>
    <row r="81" spans="1:18" ht="15" customHeight="1" x14ac:dyDescent="0.25">
      <c r="A81" s="28" t="s">
        <v>43</v>
      </c>
      <c r="B81" s="43">
        <v>6085</v>
      </c>
      <c r="C81" s="43">
        <v>17</v>
      </c>
      <c r="D81" s="6">
        <f>(LARGE('Annual Heat Inputs'!D81:K81,1)+LARGE('Annual Heat Inputs'!D81:K81,2)+LARGE('Annual Heat Inputs'!D81:K81,3))/3</f>
        <v>18797127.173333336</v>
      </c>
      <c r="E81" s="6">
        <f t="shared" si="17"/>
        <v>1024257772.5449996</v>
      </c>
      <c r="F81" s="6">
        <f t="shared" si="18"/>
        <v>1.8351949750527771E-2</v>
      </c>
      <c r="G81" s="54">
        <v>105168</v>
      </c>
      <c r="H81" s="6">
        <f t="shared" si="19"/>
        <v>1930.0378513635046</v>
      </c>
      <c r="I81" s="6">
        <f>MIN('NOx Annual Allocations'!H81,'NOx Annual Emissions'!L81,'NOx Consent Decree Caps'!D81,'Retirement Adjustments'!D81:I81)</f>
        <v>1930.0378513635046</v>
      </c>
      <c r="J81" s="6">
        <f t="shared" si="20"/>
        <v>49923.16562256703</v>
      </c>
      <c r="K81" s="6">
        <f t="shared" si="21"/>
        <v>2846.22527825613</v>
      </c>
      <c r="L81" s="6">
        <f t="shared" si="22"/>
        <v>6390.7897576725809</v>
      </c>
      <c r="M81" s="6">
        <f t="shared" si="23"/>
        <v>2963.5087307551248</v>
      </c>
      <c r="N81" s="6">
        <f t="shared" si="24"/>
        <v>-50.521665490974556</v>
      </c>
      <c r="O81" s="56">
        <f t="shared" si="25"/>
        <v>2964</v>
      </c>
      <c r="P81" s="6">
        <f t="shared" si="27"/>
        <v>0.49126924487518409</v>
      </c>
      <c r="Q81" s="56">
        <v>1</v>
      </c>
      <c r="R81" s="76">
        <f t="shared" si="26"/>
        <v>2963</v>
      </c>
    </row>
    <row r="82" spans="1:18" ht="15" customHeight="1" x14ac:dyDescent="0.25">
      <c r="A82" s="28" t="s">
        <v>43</v>
      </c>
      <c r="B82" s="43">
        <v>6085</v>
      </c>
      <c r="C82" s="43">
        <v>18</v>
      </c>
      <c r="D82" s="6">
        <f>(LARGE('Annual Heat Inputs'!D82:K82,1)+LARGE('Annual Heat Inputs'!D82:K82,2)+LARGE('Annual Heat Inputs'!D82:K82,3))/3</f>
        <v>21207570.224000003</v>
      </c>
      <c r="E82" s="6">
        <f t="shared" si="17"/>
        <v>1024257772.5449996</v>
      </c>
      <c r="F82" s="6">
        <f t="shared" si="18"/>
        <v>2.0705305629563357E-2</v>
      </c>
      <c r="G82" s="54">
        <v>105168</v>
      </c>
      <c r="H82" s="6">
        <f t="shared" si="19"/>
        <v>2177.5355824499193</v>
      </c>
      <c r="I82" s="6">
        <f>MIN('NOx Annual Allocations'!H82,'NOx Annual Emissions'!L82,'NOx Consent Decree Caps'!D82,'Retirement Adjustments'!D82:I82)</f>
        <v>2037</v>
      </c>
      <c r="J82" s="6">
        <f t="shared" si="20"/>
        <v>49923.16562256703</v>
      </c>
      <c r="K82" s="6">
        <f t="shared" si="21"/>
        <v>3070.6744022105609</v>
      </c>
      <c r="L82" s="6">
        <f t="shared" si="22"/>
        <v>6390.7897576725809</v>
      </c>
      <c r="M82" s="6">
        <f t="shared" si="23"/>
        <v>3202.997657357455</v>
      </c>
      <c r="N82" s="6">
        <f t="shared" si="24"/>
        <v>-50.521665490974556</v>
      </c>
      <c r="O82" s="56">
        <f t="shared" si="25"/>
        <v>3203</v>
      </c>
      <c r="P82" s="6">
        <f t="shared" si="27"/>
        <v>2.3426425450452371E-3</v>
      </c>
      <c r="Q82" s="56">
        <v>1</v>
      </c>
      <c r="R82" s="76">
        <f t="shared" si="26"/>
        <v>3202</v>
      </c>
    </row>
    <row r="83" spans="1:18" ht="15" customHeight="1" x14ac:dyDescent="0.25">
      <c r="A83" s="28" t="s">
        <v>44</v>
      </c>
      <c r="B83" s="43">
        <v>7335</v>
      </c>
      <c r="C83" s="74" t="s">
        <v>81</v>
      </c>
      <c r="D83" s="6">
        <f>(LARGE('Annual Heat Inputs'!D83:K83,1)+LARGE('Annual Heat Inputs'!D83:K83,2)+LARGE('Annual Heat Inputs'!D83:K83,3))/3</f>
        <v>212790.78200000004</v>
      </c>
      <c r="E83" s="6">
        <f t="shared" si="17"/>
        <v>1024257772.5449996</v>
      </c>
      <c r="F83" s="6">
        <f t="shared" si="18"/>
        <v>2.0775120062918666E-4</v>
      </c>
      <c r="G83" s="54">
        <v>105168</v>
      </c>
      <c r="H83" s="6">
        <f t="shared" si="19"/>
        <v>21.848778267770303</v>
      </c>
      <c r="I83" s="6">
        <f>MIN('NOx Annual Allocations'!H83,'NOx Annual Emissions'!L83,'NOx Consent Decree Caps'!D83,'Retirement Adjustments'!D83:I83)</f>
        <v>21.848778267770303</v>
      </c>
      <c r="J83" s="6">
        <f t="shared" si="20"/>
        <v>49923.16562256703</v>
      </c>
      <c r="K83" s="6">
        <f t="shared" si="21"/>
        <v>32.220375865068341</v>
      </c>
      <c r="L83" s="6">
        <f t="shared" si="22"/>
        <v>6390.7897576725809</v>
      </c>
      <c r="M83" s="6">
        <f t="shared" si="23"/>
        <v>33.548070110193528</v>
      </c>
      <c r="N83" s="6">
        <f t="shared" si="24"/>
        <v>-50.521665490974556</v>
      </c>
      <c r="O83" s="56">
        <f t="shared" si="25"/>
        <v>34</v>
      </c>
      <c r="P83" s="6">
        <f t="shared" si="27"/>
        <v>0.45192988980647186</v>
      </c>
      <c r="Q83" s="56">
        <v>1</v>
      </c>
      <c r="R83" s="76">
        <f t="shared" si="26"/>
        <v>33</v>
      </c>
    </row>
    <row r="84" spans="1:18" ht="15" customHeight="1" x14ac:dyDescent="0.25">
      <c r="A84" s="28" t="s">
        <v>44</v>
      </c>
      <c r="B84" s="43">
        <v>7335</v>
      </c>
      <c r="C84" s="74" t="s">
        <v>82</v>
      </c>
      <c r="D84" s="6">
        <f>(LARGE('Annual Heat Inputs'!D84:K84,1)+LARGE('Annual Heat Inputs'!D84:K84,2)+LARGE('Annual Heat Inputs'!D84:K84,3))/3</f>
        <v>194332.33233333332</v>
      </c>
      <c r="E84" s="6">
        <f t="shared" si="17"/>
        <v>1024257772.5449996</v>
      </c>
      <c r="F84" s="6">
        <f t="shared" si="18"/>
        <v>1.8972990739476723E-4</v>
      </c>
      <c r="G84" s="54">
        <v>105168</v>
      </c>
      <c r="H84" s="6">
        <f t="shared" si="19"/>
        <v>19.95351490089288</v>
      </c>
      <c r="I84" s="6">
        <f>MIN('NOx Annual Allocations'!H84,'NOx Annual Emissions'!L84,'NOx Consent Decree Caps'!D84,'Retirement Adjustments'!D84:I84)</f>
        <v>19.95351490089288</v>
      </c>
      <c r="J84" s="6">
        <f t="shared" si="20"/>
        <v>49923.16562256703</v>
      </c>
      <c r="K84" s="6">
        <f t="shared" si="21"/>
        <v>29.425432491316151</v>
      </c>
      <c r="L84" s="6">
        <f t="shared" si="22"/>
        <v>6390.7897576725809</v>
      </c>
      <c r="M84" s="6">
        <f t="shared" si="23"/>
        <v>30.637956440218797</v>
      </c>
      <c r="N84" s="6">
        <f t="shared" si="24"/>
        <v>-50.521665490974556</v>
      </c>
      <c r="O84" s="56">
        <f t="shared" si="25"/>
        <v>31</v>
      </c>
      <c r="P84" s="6">
        <f t="shared" si="27"/>
        <v>0.36204355978120262</v>
      </c>
      <c r="Q84" s="56">
        <v>1</v>
      </c>
      <c r="R84" s="76">
        <f t="shared" si="26"/>
        <v>30</v>
      </c>
    </row>
    <row r="85" spans="1:18" ht="15" customHeight="1" x14ac:dyDescent="0.25">
      <c r="A85" s="28" t="s">
        <v>45</v>
      </c>
      <c r="B85" s="43">
        <v>6166</v>
      </c>
      <c r="C85" s="74" t="s">
        <v>83</v>
      </c>
      <c r="D85" s="6">
        <f>(LARGE('Annual Heat Inputs'!D85:K85,1)+LARGE('Annual Heat Inputs'!D85:K85,2)+LARGE('Annual Heat Inputs'!D85:K85,3))/3</f>
        <v>49696749.307999998</v>
      </c>
      <c r="E85" s="6">
        <f t="shared" si="17"/>
        <v>1024257772.5449996</v>
      </c>
      <c r="F85" s="6">
        <f t="shared" si="18"/>
        <v>4.8519767816374203E-2</v>
      </c>
      <c r="G85" s="54">
        <v>105168</v>
      </c>
      <c r="H85" s="6">
        <f t="shared" si="19"/>
        <v>5102.7269417124426</v>
      </c>
      <c r="I85" s="6">
        <f>MIN('NOx Annual Allocations'!H85,'NOx Annual Emissions'!L85,'NOx Consent Decree Caps'!D85,'Retirement Adjustments'!D85:I85)</f>
        <v>4631.027</v>
      </c>
      <c r="J85" s="6">
        <f t="shared" si="20"/>
        <v>49923.16562256703</v>
      </c>
      <c r="K85" s="6">
        <f t="shared" si="21"/>
        <v>7053.2874046653469</v>
      </c>
      <c r="L85" s="6">
        <f t="shared" si="22"/>
        <v>6390.7897576725809</v>
      </c>
      <c r="M85" s="6">
        <f t="shared" si="23"/>
        <v>7363.3670398708828</v>
      </c>
      <c r="N85" s="6">
        <f t="shared" si="24"/>
        <v>-50.521665490974556</v>
      </c>
      <c r="O85" s="56">
        <f t="shared" si="25"/>
        <v>7363</v>
      </c>
      <c r="P85" s="6">
        <f t="shared" si="27"/>
        <v>-0.36703987088276335</v>
      </c>
      <c r="Q85" s="56"/>
      <c r="R85" s="76">
        <f t="shared" si="26"/>
        <v>7363</v>
      </c>
    </row>
    <row r="86" spans="1:18" ht="15" customHeight="1" x14ac:dyDescent="0.25">
      <c r="A86" s="28" t="s">
        <v>45</v>
      </c>
      <c r="B86" s="43">
        <v>6166</v>
      </c>
      <c r="C86" s="74" t="s">
        <v>84</v>
      </c>
      <c r="D86" s="6">
        <f>(LARGE('Annual Heat Inputs'!D86:K86,1)+LARGE('Annual Heat Inputs'!D86:K86,2)+LARGE('Annual Heat Inputs'!D86:K86,3))/3</f>
        <v>52881435.358666666</v>
      </c>
      <c r="E86" s="6">
        <f t="shared" si="17"/>
        <v>1024257772.5449996</v>
      </c>
      <c r="F86" s="6">
        <f t="shared" si="18"/>
        <v>5.1629030090023925E-2</v>
      </c>
      <c r="G86" s="54">
        <v>105168</v>
      </c>
      <c r="H86" s="6">
        <f t="shared" si="19"/>
        <v>5429.721836507636</v>
      </c>
      <c r="I86" s="6">
        <f>MIN('NOx Annual Allocations'!H86,'NOx Annual Emissions'!L86,'NOx Consent Decree Caps'!D86,'Retirement Adjustments'!D86:I86)</f>
        <v>5429.721836507636</v>
      </c>
      <c r="J86" s="6">
        <f t="shared" si="20"/>
        <v>49923.16562256703</v>
      </c>
      <c r="K86" s="6">
        <f t="shared" si="21"/>
        <v>8007.2064566243971</v>
      </c>
      <c r="L86" s="6">
        <f t="shared" si="22"/>
        <v>6390.7897576725809</v>
      </c>
      <c r="M86" s="6">
        <f t="shared" si="23"/>
        <v>8337.156733322292</v>
      </c>
      <c r="N86" s="6">
        <f t="shared" si="24"/>
        <v>-50.521665490974556</v>
      </c>
      <c r="O86" s="56">
        <f t="shared" si="25"/>
        <v>8337</v>
      </c>
      <c r="P86" s="6">
        <f t="shared" si="27"/>
        <v>-0.15673332229198422</v>
      </c>
      <c r="Q86" s="56"/>
      <c r="R86" s="76">
        <f t="shared" si="26"/>
        <v>8337</v>
      </c>
    </row>
    <row r="87" spans="1:18" ht="15" customHeight="1" x14ac:dyDescent="0.25">
      <c r="A87" s="6" t="s">
        <v>46</v>
      </c>
      <c r="B87" s="76">
        <v>57794</v>
      </c>
      <c r="C87" s="77" t="s">
        <v>85</v>
      </c>
      <c r="D87" s="6">
        <f>(LARGE('Annual Heat Inputs'!D87:K87,1)+LARGE('Annual Heat Inputs'!D87:K87,2)+LARGE('Annual Heat Inputs'!D87:K87,3))/3</f>
        <v>18585638.576333333</v>
      </c>
      <c r="E87" s="6">
        <f t="shared" si="17"/>
        <v>1024257772.5449996</v>
      </c>
      <c r="F87" s="6">
        <f t="shared" si="18"/>
        <v>1.8145469894900693E-2</v>
      </c>
      <c r="G87" s="54">
        <v>105168</v>
      </c>
      <c r="H87" s="6">
        <f t="shared" si="19"/>
        <v>1908.3227779069161</v>
      </c>
      <c r="I87" s="6">
        <f>MIN('NOx Annual Allocations'!H87,'NOx Annual Emissions'!L87,'NOx Consent Decree Caps'!D87,'Retirement Adjustments'!D87:I87)</f>
        <v>61.655999999999999</v>
      </c>
      <c r="J87" s="6">
        <f t="shared" si="20"/>
        <v>49923.16562256703</v>
      </c>
      <c r="K87" s="6">
        <f t="shared" si="21"/>
        <v>967.5352988624312</v>
      </c>
      <c r="L87" s="6">
        <f t="shared" si="22"/>
        <v>6390.7897576725809</v>
      </c>
      <c r="M87" s="6">
        <f t="shared" si="23"/>
        <v>1083.4991820149187</v>
      </c>
      <c r="N87" s="6">
        <f t="shared" si="24"/>
        <v>-50.521665490974556</v>
      </c>
      <c r="O87" s="56">
        <f t="shared" si="25"/>
        <v>1083</v>
      </c>
      <c r="P87" s="6">
        <f t="shared" si="27"/>
        <v>-0.49918201491868786</v>
      </c>
      <c r="Q87" s="56"/>
      <c r="R87" s="76">
        <f t="shared" si="26"/>
        <v>1083</v>
      </c>
    </row>
    <row r="88" spans="1:18" ht="15" customHeight="1" x14ac:dyDescent="0.25">
      <c r="A88" s="6" t="s">
        <v>46</v>
      </c>
      <c r="B88" s="76">
        <v>57794</v>
      </c>
      <c r="C88" s="77" t="s">
        <v>86</v>
      </c>
      <c r="D88" s="6">
        <f>(LARGE('Annual Heat Inputs'!D88:K88,1)+LARGE('Annual Heat Inputs'!D88:K88,2)+LARGE('Annual Heat Inputs'!D88:K88,3))/3</f>
        <v>18029918.466333333</v>
      </c>
      <c r="E88" s="6">
        <f t="shared" si="17"/>
        <v>1024257772.5449996</v>
      </c>
      <c r="F88" s="6">
        <f t="shared" si="18"/>
        <v>1.7602911053858965E-2</v>
      </c>
      <c r="G88" s="54">
        <v>105168</v>
      </c>
      <c r="H88" s="6">
        <f t="shared" si="19"/>
        <v>1851.2629497122396</v>
      </c>
      <c r="I88" s="6">
        <f>MIN('NOx Annual Allocations'!H88,'NOx Annual Emissions'!L88,'NOx Consent Decree Caps'!D88,'Retirement Adjustments'!D88:I88)</f>
        <v>57.779000000000003</v>
      </c>
      <c r="J88" s="6">
        <f t="shared" si="20"/>
        <v>49923.16562256703</v>
      </c>
      <c r="K88" s="6">
        <f t="shared" si="21"/>
        <v>936.57204398111708</v>
      </c>
      <c r="L88" s="6">
        <f t="shared" si="22"/>
        <v>6390.7897576725809</v>
      </c>
      <c r="M88" s="6">
        <f t="shared" si="23"/>
        <v>1049.0685476493404</v>
      </c>
      <c r="N88" s="6">
        <f t="shared" si="24"/>
        <v>-50.521665490974556</v>
      </c>
      <c r="O88" s="56">
        <f t="shared" si="25"/>
        <v>1049</v>
      </c>
      <c r="P88" s="6">
        <f t="shared" si="27"/>
        <v>-6.8547649340416683E-2</v>
      </c>
      <c r="Q88" s="56"/>
      <c r="R88" s="76">
        <f t="shared" si="26"/>
        <v>1049</v>
      </c>
    </row>
    <row r="89" spans="1:18" ht="15" customHeight="1" x14ac:dyDescent="0.25">
      <c r="A89" s="28" t="s">
        <v>47</v>
      </c>
      <c r="B89" s="43">
        <v>55364</v>
      </c>
      <c r="C89" s="74" t="s">
        <v>87</v>
      </c>
      <c r="D89" s="6">
        <f>(LARGE('Annual Heat Inputs'!D89:K89,1)+LARGE('Annual Heat Inputs'!D89:K89,2)+LARGE('Annual Heat Inputs'!D89:K89,3))/3</f>
        <v>13437715.783</v>
      </c>
      <c r="E89" s="6">
        <f t="shared" si="17"/>
        <v>1024257772.5449996</v>
      </c>
      <c r="F89" s="6">
        <f t="shared" si="18"/>
        <v>1.3119466742840489E-2</v>
      </c>
      <c r="G89" s="54">
        <v>105168</v>
      </c>
      <c r="H89" s="6">
        <f t="shared" si="19"/>
        <v>1379.7480784110485</v>
      </c>
      <c r="I89" s="6">
        <f>MIN('NOx Annual Allocations'!H89,'NOx Annual Emissions'!L89,'NOx Consent Decree Caps'!D89,'Retirement Adjustments'!D89:I89)</f>
        <v>61.357999999999997</v>
      </c>
      <c r="J89" s="6">
        <f t="shared" si="20"/>
        <v>49923.16562256703</v>
      </c>
      <c r="K89" s="6">
        <f t="shared" si="21"/>
        <v>716.32331108258563</v>
      </c>
      <c r="L89" s="6">
        <f t="shared" si="22"/>
        <v>6390.7897576725809</v>
      </c>
      <c r="M89" s="6">
        <f t="shared" si="23"/>
        <v>800.16706476885668</v>
      </c>
      <c r="N89" s="6">
        <f t="shared" si="24"/>
        <v>-50.521665490974556</v>
      </c>
      <c r="O89" s="56">
        <f t="shared" si="25"/>
        <v>800</v>
      </c>
      <c r="P89" s="6">
        <f t="shared" si="27"/>
        <v>-0.16706476885667598</v>
      </c>
      <c r="Q89" s="56"/>
      <c r="R89" s="76">
        <f t="shared" si="26"/>
        <v>800</v>
      </c>
    </row>
    <row r="90" spans="1:18" ht="15" customHeight="1" x14ac:dyDescent="0.25">
      <c r="A90" s="28" t="s">
        <v>47</v>
      </c>
      <c r="B90" s="43">
        <v>55364</v>
      </c>
      <c r="C90" s="74" t="s">
        <v>88</v>
      </c>
      <c r="D90" s="6">
        <f>(LARGE('Annual Heat Inputs'!D90:K90,1)+LARGE('Annual Heat Inputs'!D90:K90,2)+LARGE('Annual Heat Inputs'!D90:K90,3))/3</f>
        <v>13525131.659000002</v>
      </c>
      <c r="E90" s="6">
        <f t="shared" si="17"/>
        <v>1024257772.5449996</v>
      </c>
      <c r="F90" s="6">
        <f t="shared" si="18"/>
        <v>1.3204812325117886E-2</v>
      </c>
      <c r="G90" s="54">
        <v>105168</v>
      </c>
      <c r="H90" s="6">
        <f t="shared" si="19"/>
        <v>1388.7237026079979</v>
      </c>
      <c r="I90" s="6">
        <f>MIN('NOx Annual Allocations'!H90,'NOx Annual Emissions'!L90,'NOx Consent Decree Caps'!D90,'Retirement Adjustments'!D90:I90)</f>
        <v>59.84</v>
      </c>
      <c r="J90" s="6">
        <f t="shared" si="20"/>
        <v>49923.16562256703</v>
      </c>
      <c r="K90" s="6">
        <f t="shared" si="21"/>
        <v>719.06603272177472</v>
      </c>
      <c r="L90" s="6">
        <f t="shared" si="22"/>
        <v>6390.7897576725809</v>
      </c>
      <c r="M90" s="6">
        <f t="shared" si="23"/>
        <v>803.45521208112677</v>
      </c>
      <c r="N90" s="6">
        <f t="shared" si="24"/>
        <v>-50.521665490974556</v>
      </c>
      <c r="O90" s="56">
        <f t="shared" si="25"/>
        <v>803</v>
      </c>
      <c r="P90" s="6">
        <f t="shared" si="27"/>
        <v>-0.45521208112677414</v>
      </c>
      <c r="Q90" s="56"/>
      <c r="R90" s="76">
        <f t="shared" si="26"/>
        <v>803</v>
      </c>
    </row>
    <row r="91" spans="1:18" ht="15" customHeight="1" x14ac:dyDescent="0.25">
      <c r="A91" s="28" t="s">
        <v>48</v>
      </c>
      <c r="B91" s="43">
        <v>55111</v>
      </c>
      <c r="C91" s="43">
        <v>1</v>
      </c>
      <c r="D91" s="6">
        <f>(LARGE('Annual Heat Inputs'!D91:K91,1)+LARGE('Annual Heat Inputs'!D91:K91,2)+LARGE('Annual Heat Inputs'!D91:K91,3))/3</f>
        <v>967653.2043333333</v>
      </c>
      <c r="E91" s="6">
        <f t="shared" si="17"/>
        <v>1024257772.5449996</v>
      </c>
      <c r="F91" s="6">
        <f t="shared" si="18"/>
        <v>9.4473601301455639E-4</v>
      </c>
      <c r="G91" s="54">
        <v>105168</v>
      </c>
      <c r="H91" s="6">
        <f t="shared" si="19"/>
        <v>99.355997016714866</v>
      </c>
      <c r="I91" s="6">
        <f>MIN('NOx Annual Allocations'!H91,'NOx Annual Emissions'!L91,'NOx Consent Decree Caps'!D91,'Retirement Adjustments'!D91:I91)</f>
        <v>18.843</v>
      </c>
      <c r="J91" s="6">
        <f t="shared" si="20"/>
        <v>49923.16562256703</v>
      </c>
      <c r="K91" s="6">
        <f t="shared" si="21"/>
        <v>66.007212447329337</v>
      </c>
      <c r="L91" s="6">
        <f t="shared" si="22"/>
        <v>6390.7897576725809</v>
      </c>
      <c r="M91" s="6">
        <f t="shared" si="23"/>
        <v>72.0448216830072</v>
      </c>
      <c r="N91" s="6">
        <f t="shared" si="24"/>
        <v>-50.521665490974556</v>
      </c>
      <c r="O91" s="56">
        <f t="shared" si="25"/>
        <v>72</v>
      </c>
      <c r="P91" s="6">
        <f t="shared" si="27"/>
        <v>-4.4821683007199908E-2</v>
      </c>
      <c r="Q91" s="56">
        <v>1</v>
      </c>
      <c r="R91" s="76">
        <f t="shared" si="26"/>
        <v>71</v>
      </c>
    </row>
    <row r="92" spans="1:18" ht="15" customHeight="1" x14ac:dyDescent="0.25">
      <c r="A92" s="28" t="s">
        <v>48</v>
      </c>
      <c r="B92" s="43">
        <v>55111</v>
      </c>
      <c r="C92" s="43">
        <v>2</v>
      </c>
      <c r="D92" s="6">
        <f>(LARGE('Annual Heat Inputs'!D92:K92,1)+LARGE('Annual Heat Inputs'!D92:K92,2)+LARGE('Annual Heat Inputs'!D92:K92,3))/3</f>
        <v>906250.56966666679</v>
      </c>
      <c r="E92" s="6">
        <f t="shared" si="17"/>
        <v>1024257772.5449996</v>
      </c>
      <c r="F92" s="6">
        <f t="shared" si="18"/>
        <v>8.8478759347354792E-4</v>
      </c>
      <c r="G92" s="54">
        <v>105168</v>
      </c>
      <c r="H92" s="6">
        <f t="shared" si="19"/>
        <v>93.051341630426094</v>
      </c>
      <c r="I92" s="6">
        <f>MIN('NOx Annual Allocations'!H92,'NOx Annual Emissions'!L92,'NOx Consent Decree Caps'!D92,'Retirement Adjustments'!D92:I92)</f>
        <v>18.545999999999999</v>
      </c>
      <c r="J92" s="6">
        <f t="shared" si="20"/>
        <v>49923.16562256703</v>
      </c>
      <c r="K92" s="6">
        <f t="shared" si="21"/>
        <v>62.717397569772437</v>
      </c>
      <c r="L92" s="6">
        <f t="shared" si="22"/>
        <v>6390.7897576725809</v>
      </c>
      <c r="M92" s="6">
        <f t="shared" si="23"/>
        <v>68.371889059858958</v>
      </c>
      <c r="N92" s="6">
        <f t="shared" si="24"/>
        <v>-50.521665490974556</v>
      </c>
      <c r="O92" s="56">
        <f t="shared" si="25"/>
        <v>68</v>
      </c>
      <c r="P92" s="6">
        <f t="shared" si="27"/>
        <v>-0.37188905985895815</v>
      </c>
      <c r="Q92" s="56"/>
      <c r="R92" s="76">
        <f t="shared" si="26"/>
        <v>68</v>
      </c>
    </row>
    <row r="93" spans="1:18" ht="15" customHeight="1" x14ac:dyDescent="0.25">
      <c r="A93" s="28" t="s">
        <v>48</v>
      </c>
      <c r="B93" s="43">
        <v>55111</v>
      </c>
      <c r="C93" s="43">
        <v>3</v>
      </c>
      <c r="D93" s="6">
        <f>(LARGE('Annual Heat Inputs'!D93:K93,1)+LARGE('Annual Heat Inputs'!D93:K93,2)+LARGE('Annual Heat Inputs'!D93:K93,3))/3</f>
        <v>861482.29299999995</v>
      </c>
      <c r="E93" s="6">
        <f t="shared" si="17"/>
        <v>1024257772.5449996</v>
      </c>
      <c r="F93" s="6">
        <f t="shared" si="18"/>
        <v>8.4107957595425684E-4</v>
      </c>
      <c r="G93" s="54">
        <v>105168</v>
      </c>
      <c r="H93" s="6">
        <f t="shared" si="19"/>
        <v>88.454656843957281</v>
      </c>
      <c r="I93" s="6">
        <f>MIN('NOx Annual Allocations'!H93,'NOx Annual Emissions'!L93,'NOx Consent Decree Caps'!D93,'Retirement Adjustments'!D93:I93)</f>
        <v>13.404999999999999</v>
      </c>
      <c r="J93" s="6">
        <f t="shared" si="20"/>
        <v>49923.16562256703</v>
      </c>
      <c r="K93" s="6">
        <f t="shared" si="21"/>
        <v>55.394354972122812</v>
      </c>
      <c r="L93" s="6">
        <f t="shared" si="22"/>
        <v>6390.7897576725809</v>
      </c>
      <c r="M93" s="6">
        <f t="shared" si="23"/>
        <v>60.769517711518873</v>
      </c>
      <c r="N93" s="6">
        <f t="shared" si="24"/>
        <v>-50.521665490974556</v>
      </c>
      <c r="O93" s="56">
        <f t="shared" si="25"/>
        <v>61</v>
      </c>
      <c r="P93" s="6">
        <f t="shared" si="27"/>
        <v>0.23048228848112728</v>
      </c>
      <c r="Q93" s="56">
        <v>1</v>
      </c>
      <c r="R93" s="76">
        <f t="shared" si="26"/>
        <v>60</v>
      </c>
    </row>
    <row r="94" spans="1:18" ht="15" customHeight="1" x14ac:dyDescent="0.25">
      <c r="A94" s="28" t="s">
        <v>48</v>
      </c>
      <c r="B94" s="43">
        <v>55111</v>
      </c>
      <c r="C94" s="43">
        <v>4</v>
      </c>
      <c r="D94" s="6">
        <f>(LARGE('Annual Heat Inputs'!D94:K94,1)+LARGE('Annual Heat Inputs'!D94:K94,2)+LARGE('Annual Heat Inputs'!D94:K94,3))/3</f>
        <v>1008847.6833333335</v>
      </c>
      <c r="E94" s="6">
        <f t="shared" si="17"/>
        <v>1024257772.5449996</v>
      </c>
      <c r="F94" s="6">
        <f t="shared" si="18"/>
        <v>9.8495487207934354E-4</v>
      </c>
      <c r="G94" s="54">
        <v>105168</v>
      </c>
      <c r="H94" s="6">
        <f t="shared" si="19"/>
        <v>103.5857339868404</v>
      </c>
      <c r="I94" s="6">
        <f>MIN('NOx Annual Allocations'!H94,'NOx Annual Emissions'!L94,'NOx Consent Decree Caps'!D94,'Retirement Adjustments'!D94:I94)</f>
        <v>20.035</v>
      </c>
      <c r="J94" s="6">
        <f t="shared" si="20"/>
        <v>49923.16562256703</v>
      </c>
      <c r="K94" s="6">
        <f t="shared" si="21"/>
        <v>69.207065209571397</v>
      </c>
      <c r="L94" s="6">
        <f t="shared" si="22"/>
        <v>6390.7897576725809</v>
      </c>
      <c r="M94" s="6">
        <f t="shared" si="23"/>
        <v>75.501704717825774</v>
      </c>
      <c r="N94" s="6">
        <f t="shared" si="24"/>
        <v>-50.521665490974556</v>
      </c>
      <c r="O94" s="56">
        <f t="shared" si="25"/>
        <v>76</v>
      </c>
      <c r="P94" s="6">
        <f t="shared" si="27"/>
        <v>0.49829528217422592</v>
      </c>
      <c r="Q94" s="56">
        <v>1</v>
      </c>
      <c r="R94" s="76">
        <f t="shared" si="26"/>
        <v>75</v>
      </c>
    </row>
    <row r="95" spans="1:18" ht="15" customHeight="1" x14ac:dyDescent="0.25">
      <c r="A95" s="28" t="s">
        <v>48</v>
      </c>
      <c r="B95" s="43">
        <v>55111</v>
      </c>
      <c r="C95" s="43">
        <v>5</v>
      </c>
      <c r="D95" s="6">
        <f>(LARGE('Annual Heat Inputs'!D95:K95,1)+LARGE('Annual Heat Inputs'!D95:K95,2)+LARGE('Annual Heat Inputs'!D95:K95,3))/3</f>
        <v>934824.41766666668</v>
      </c>
      <c r="E95" s="6">
        <f t="shared" si="17"/>
        <v>1024257772.5449996</v>
      </c>
      <c r="F95" s="6">
        <f t="shared" si="18"/>
        <v>9.1268471933962918E-4</v>
      </c>
      <c r="G95" s="54">
        <v>105168</v>
      </c>
      <c r="H95" s="6">
        <f t="shared" si="19"/>
        <v>95.985226563510125</v>
      </c>
      <c r="I95" s="6">
        <f>MIN('NOx Annual Allocations'!H95,'NOx Annual Emissions'!L95,'NOx Consent Decree Caps'!D95,'Retirement Adjustments'!D95:I95)</f>
        <v>20.13</v>
      </c>
      <c r="J95" s="6">
        <f t="shared" si="20"/>
        <v>49923.16562256703</v>
      </c>
      <c r="K95" s="6">
        <f t="shared" si="21"/>
        <v>65.694110404778414</v>
      </c>
      <c r="L95" s="6">
        <f t="shared" si="22"/>
        <v>6390.7897576725809</v>
      </c>
      <c r="M95" s="6">
        <f t="shared" si="23"/>
        <v>71.526886561118388</v>
      </c>
      <c r="N95" s="6">
        <f t="shared" si="24"/>
        <v>-50.521665490974556</v>
      </c>
      <c r="O95" s="56">
        <f t="shared" si="25"/>
        <v>72</v>
      </c>
      <c r="P95" s="6">
        <f t="shared" si="27"/>
        <v>0.47311343888161161</v>
      </c>
      <c r="Q95" s="56">
        <v>1</v>
      </c>
      <c r="R95" s="76">
        <f t="shared" si="26"/>
        <v>71</v>
      </c>
    </row>
    <row r="96" spans="1:18" ht="15" customHeight="1" x14ac:dyDescent="0.25">
      <c r="A96" s="28" t="s">
        <v>48</v>
      </c>
      <c r="B96" s="43">
        <v>55111</v>
      </c>
      <c r="C96" s="43">
        <v>6</v>
      </c>
      <c r="D96" s="6">
        <f>(LARGE('Annual Heat Inputs'!D96:K96,1)+LARGE('Annual Heat Inputs'!D96:K96,2)+LARGE('Annual Heat Inputs'!D96:K96,3))/3</f>
        <v>1005322.2143333334</v>
      </c>
      <c r="E96" s="6">
        <f t="shared" si="17"/>
        <v>1024257772.5449996</v>
      </c>
      <c r="F96" s="6">
        <f t="shared" si="18"/>
        <v>9.8151289771068414E-4</v>
      </c>
      <c r="G96" s="54">
        <v>105168</v>
      </c>
      <c r="H96" s="6">
        <f t="shared" si="19"/>
        <v>103.22374842643723</v>
      </c>
      <c r="I96" s="6">
        <f>MIN('NOx Annual Allocations'!H96,'NOx Annual Emissions'!L96,'NOx Consent Decree Caps'!D96,'Retirement Adjustments'!D96:I96)</f>
        <v>18.891999999999999</v>
      </c>
      <c r="J96" s="6">
        <f t="shared" si="20"/>
        <v>49923.16562256703</v>
      </c>
      <c r="K96" s="6">
        <f t="shared" si="21"/>
        <v>67.892230953096174</v>
      </c>
      <c r="L96" s="6">
        <f t="shared" si="22"/>
        <v>6390.7897576725809</v>
      </c>
      <c r="M96" s="6">
        <f t="shared" si="23"/>
        <v>74.164873526809146</v>
      </c>
      <c r="N96" s="6">
        <f t="shared" si="24"/>
        <v>-50.521665490974556</v>
      </c>
      <c r="O96" s="56">
        <f t="shared" si="25"/>
        <v>74</v>
      </c>
      <c r="P96" s="6">
        <f t="shared" si="27"/>
        <v>-0.16487352680914569</v>
      </c>
      <c r="Q96" s="56"/>
      <c r="R96" s="76">
        <f t="shared" si="26"/>
        <v>74</v>
      </c>
    </row>
    <row r="97" spans="1:18" ht="15" customHeight="1" x14ac:dyDescent="0.25">
      <c r="A97" s="28" t="s">
        <v>48</v>
      </c>
      <c r="B97" s="43">
        <v>55111</v>
      </c>
      <c r="C97" s="43">
        <v>7</v>
      </c>
      <c r="D97" s="6">
        <f>(LARGE('Annual Heat Inputs'!D97:K97,1)+LARGE('Annual Heat Inputs'!D97:K97,2)+LARGE('Annual Heat Inputs'!D97:K97,3))/3</f>
        <v>959943.5610000001</v>
      </c>
      <c r="E97" s="6">
        <f t="shared" si="17"/>
        <v>1024257772.5449996</v>
      </c>
      <c r="F97" s="6">
        <f t="shared" si="18"/>
        <v>9.3720895923962938E-4</v>
      </c>
      <c r="G97" s="54">
        <v>105168</v>
      </c>
      <c r="H97" s="6">
        <f t="shared" si="19"/>
        <v>98.564391825313336</v>
      </c>
      <c r="I97" s="6">
        <f>MIN('NOx Annual Allocations'!H97,'NOx Annual Emissions'!L97,'NOx Consent Decree Caps'!D97,'Retirement Adjustments'!D97:I97)</f>
        <v>20.227</v>
      </c>
      <c r="J97" s="6">
        <f t="shared" si="20"/>
        <v>49923.16562256703</v>
      </c>
      <c r="K97" s="6">
        <f t="shared" si="21"/>
        <v>67.015438095073691</v>
      </c>
      <c r="L97" s="6">
        <f t="shared" si="22"/>
        <v>6390.7897576725809</v>
      </c>
      <c r="M97" s="6">
        <f t="shared" si="23"/>
        <v>73.004943512581292</v>
      </c>
      <c r="N97" s="6">
        <f t="shared" si="24"/>
        <v>-50.521665490974556</v>
      </c>
      <c r="O97" s="56">
        <f t="shared" si="25"/>
        <v>73</v>
      </c>
      <c r="P97" s="6">
        <f t="shared" si="27"/>
        <v>-4.9435125812919978E-3</v>
      </c>
      <c r="Q97" s="56">
        <v>1</v>
      </c>
      <c r="R97" s="76">
        <f t="shared" si="26"/>
        <v>72</v>
      </c>
    </row>
    <row r="98" spans="1:18" ht="15" customHeight="1" x14ac:dyDescent="0.25">
      <c r="A98" s="28" t="s">
        <v>48</v>
      </c>
      <c r="B98" s="43">
        <v>55111</v>
      </c>
      <c r="C98" s="43">
        <v>8</v>
      </c>
      <c r="D98" s="6">
        <f>(LARGE('Annual Heat Inputs'!D98:K98,1)+LARGE('Annual Heat Inputs'!D98:K98,2)+LARGE('Annual Heat Inputs'!D98:K98,3))/3</f>
        <v>947616.65866666671</v>
      </c>
      <c r="E98" s="6">
        <f t="shared" si="17"/>
        <v>1024257772.5449996</v>
      </c>
      <c r="F98" s="6">
        <f t="shared" si="18"/>
        <v>9.2517399825250946E-4</v>
      </c>
      <c r="G98" s="54">
        <v>105168</v>
      </c>
      <c r="H98" s="6">
        <f t="shared" si="19"/>
        <v>97.298699048219916</v>
      </c>
      <c r="I98" s="6">
        <f>MIN('NOx Annual Allocations'!H98,'NOx Annual Emissions'!L98,'NOx Consent Decree Caps'!D98,'Retirement Adjustments'!D98:I98)</f>
        <v>18.084</v>
      </c>
      <c r="J98" s="6">
        <f t="shared" si="20"/>
        <v>49923.16562256703</v>
      </c>
      <c r="K98" s="6">
        <f t="shared" si="21"/>
        <v>64.271614744452563</v>
      </c>
      <c r="L98" s="6">
        <f t="shared" si="22"/>
        <v>6390.7897576725809</v>
      </c>
      <c r="M98" s="6">
        <f t="shared" si="23"/>
        <v>70.184207256549684</v>
      </c>
      <c r="N98" s="6">
        <f t="shared" si="24"/>
        <v>-50.521665490974556</v>
      </c>
      <c r="O98" s="56">
        <f t="shared" si="25"/>
        <v>70</v>
      </c>
      <c r="P98" s="6">
        <f t="shared" si="27"/>
        <v>-0.18420725654968351</v>
      </c>
      <c r="Q98" s="56"/>
      <c r="R98" s="76">
        <f t="shared" si="26"/>
        <v>70</v>
      </c>
    </row>
    <row r="99" spans="1:18" ht="15" customHeight="1" x14ac:dyDescent="0.25">
      <c r="A99" s="28" t="s">
        <v>49</v>
      </c>
      <c r="B99" s="43">
        <v>57842</v>
      </c>
      <c r="C99" s="43">
        <v>1</v>
      </c>
      <c r="D99" s="6">
        <f>(LARGE('Annual Heat Inputs'!D99:K99,1)+LARGE('Annual Heat Inputs'!D99:K99,2)+LARGE('Annual Heat Inputs'!D99:K99,3))/3</f>
        <v>3631747.1683333335</v>
      </c>
      <c r="E99" s="6">
        <f t="shared" ref="E99:E111" si="29">$E$2</f>
        <v>1024257772.5449996</v>
      </c>
      <c r="F99" s="6">
        <f t="shared" si="18"/>
        <v>3.5457355225232395E-3</v>
      </c>
      <c r="G99" s="54">
        <v>105168</v>
      </c>
      <c r="H99" s="6">
        <f t="shared" si="19"/>
        <v>372.89791343272407</v>
      </c>
      <c r="I99" s="6">
        <f>MIN('NOx Annual Allocations'!H99,'NOx Annual Emissions'!L99,'NOx Consent Decree Caps'!D99,'Retirement Adjustments'!D99:I99)</f>
        <v>121.86</v>
      </c>
      <c r="J99" s="6">
        <f t="shared" ref="J99:J111" si="30">$J$2</f>
        <v>49923.16562256703</v>
      </c>
      <c r="K99" s="6">
        <f t="shared" si="21"/>
        <v>298.87434174474691</v>
      </c>
      <c r="L99" s="6">
        <f t="shared" ref="L99:L111" si="31">$L$2</f>
        <v>6390.7897576725809</v>
      </c>
      <c r="M99" s="6">
        <f t="shared" si="23"/>
        <v>321.53439200550429</v>
      </c>
      <c r="N99" s="6">
        <f t="shared" ref="N99:N111" si="32">$N$2</f>
        <v>-50.521665490974556</v>
      </c>
      <c r="O99" s="56">
        <f t="shared" si="25"/>
        <v>322</v>
      </c>
      <c r="P99" s="6">
        <f t="shared" si="27"/>
        <v>0.46560799449571277</v>
      </c>
      <c r="Q99" s="56">
        <v>1</v>
      </c>
      <c r="R99" s="76">
        <f t="shared" si="26"/>
        <v>321</v>
      </c>
    </row>
    <row r="100" spans="1:18" ht="15" customHeight="1" x14ac:dyDescent="0.25">
      <c r="A100" s="28" t="s">
        <v>50</v>
      </c>
      <c r="B100" s="43">
        <v>55224</v>
      </c>
      <c r="C100" s="74" t="s">
        <v>89</v>
      </c>
      <c r="D100" s="6">
        <f>(LARGE('Annual Heat Inputs'!D100:K100,1)+LARGE('Annual Heat Inputs'!D100:K100,2)+LARGE('Annual Heat Inputs'!D100:K100,3))/3</f>
        <v>688767.72000000009</v>
      </c>
      <c r="E100" s="6">
        <f t="shared" si="29"/>
        <v>1024257772.5449996</v>
      </c>
      <c r="F100" s="6">
        <f t="shared" si="18"/>
        <v>6.7245544867929215E-4</v>
      </c>
      <c r="G100" s="54">
        <v>105168</v>
      </c>
      <c r="H100" s="6">
        <f t="shared" si="19"/>
        <v>70.720794626703793</v>
      </c>
      <c r="I100" s="6">
        <f>MIN('NOx Annual Allocations'!H100,'NOx Annual Emissions'!L100,'NOx Consent Decree Caps'!D100,'Retirement Adjustments'!D100:I100)</f>
        <v>62.576999999999998</v>
      </c>
      <c r="J100" s="6">
        <f t="shared" si="30"/>
        <v>49923.16562256703</v>
      </c>
      <c r="K100" s="6">
        <f t="shared" si="21"/>
        <v>96.148104738213931</v>
      </c>
      <c r="L100" s="6">
        <f t="shared" si="31"/>
        <v>6390.7897576725809</v>
      </c>
      <c r="M100" s="6">
        <f t="shared" si="23"/>
        <v>100.44562613212467</v>
      </c>
      <c r="N100" s="6">
        <f t="shared" si="32"/>
        <v>-50.521665490974556</v>
      </c>
      <c r="O100" s="56">
        <f t="shared" si="25"/>
        <v>100</v>
      </c>
      <c r="P100" s="6">
        <f t="shared" si="27"/>
        <v>-0.44562613212467284</v>
      </c>
      <c r="Q100" s="56"/>
      <c r="R100" s="76">
        <f t="shared" si="26"/>
        <v>100</v>
      </c>
    </row>
    <row r="101" spans="1:18" ht="15" customHeight="1" x14ac:dyDescent="0.25">
      <c r="A101" s="28" t="s">
        <v>50</v>
      </c>
      <c r="B101" s="43">
        <v>55224</v>
      </c>
      <c r="C101" s="74" t="s">
        <v>90</v>
      </c>
      <c r="D101" s="6">
        <f>(LARGE('Annual Heat Inputs'!D101:K101,1)+LARGE('Annual Heat Inputs'!D101:K101,2)+LARGE('Annual Heat Inputs'!D101:K101,3))/3</f>
        <v>666382.70133333327</v>
      </c>
      <c r="E101" s="6">
        <f t="shared" si="29"/>
        <v>1024257772.5449996</v>
      </c>
      <c r="F101" s="6">
        <f t="shared" si="18"/>
        <v>6.506005804354846E-4</v>
      </c>
      <c r="G101" s="54">
        <v>105168</v>
      </c>
      <c r="H101" s="6">
        <f t="shared" si="19"/>
        <v>68.422361843239045</v>
      </c>
      <c r="I101" s="6">
        <f>MIN('NOx Annual Allocations'!H101,'NOx Annual Emissions'!L101,'NOx Consent Decree Caps'!D101,'Retirement Adjustments'!D101:I101)</f>
        <v>54.454999999999998</v>
      </c>
      <c r="J101" s="6">
        <f t="shared" si="30"/>
        <v>49923.16562256703</v>
      </c>
      <c r="K101" s="6">
        <f t="shared" si="21"/>
        <v>86.935040531218931</v>
      </c>
      <c r="L101" s="6">
        <f t="shared" si="31"/>
        <v>6390.7897576725809</v>
      </c>
      <c r="M101" s="6">
        <f t="shared" si="23"/>
        <v>91.092892057001862</v>
      </c>
      <c r="N101" s="6">
        <f t="shared" si="32"/>
        <v>-50.521665490974556</v>
      </c>
      <c r="O101" s="56">
        <f t="shared" si="25"/>
        <v>91</v>
      </c>
      <c r="P101" s="6">
        <f t="shared" si="27"/>
        <v>-9.2892057001861872E-2</v>
      </c>
      <c r="Q101" s="56"/>
      <c r="R101" s="76">
        <f t="shared" si="26"/>
        <v>91</v>
      </c>
    </row>
    <row r="102" spans="1:18" ht="15" customHeight="1" x14ac:dyDescent="0.25">
      <c r="A102" s="28" t="s">
        <v>50</v>
      </c>
      <c r="B102" s="43">
        <v>55224</v>
      </c>
      <c r="C102" s="74" t="s">
        <v>91</v>
      </c>
      <c r="D102" s="6">
        <f>(LARGE('Annual Heat Inputs'!D102:K102,1)+LARGE('Annual Heat Inputs'!D102:K102,2)+LARGE('Annual Heat Inputs'!D102:K102,3))/3</f>
        <v>600636.745</v>
      </c>
      <c r="E102" s="6">
        <f t="shared" si="29"/>
        <v>1024257772.5449996</v>
      </c>
      <c r="F102" s="6">
        <f t="shared" si="18"/>
        <v>5.8641170328401068E-4</v>
      </c>
      <c r="G102" s="54">
        <v>105168</v>
      </c>
      <c r="H102" s="6">
        <f t="shared" si="19"/>
        <v>61.671746010972832</v>
      </c>
      <c r="I102" s="6">
        <f>MIN('NOx Annual Allocations'!H102,'NOx Annual Emissions'!L102,'NOx Consent Decree Caps'!D102,'Retirement Adjustments'!D102:I102)</f>
        <v>54.991999999999997</v>
      </c>
      <c r="J102" s="6">
        <f t="shared" si="30"/>
        <v>49923.16562256703</v>
      </c>
      <c r="K102" s="6">
        <f t="shared" si="21"/>
        <v>84.267528586059299</v>
      </c>
      <c r="L102" s="6">
        <f t="shared" si="31"/>
        <v>6390.7897576725809</v>
      </c>
      <c r="M102" s="6">
        <f t="shared" si="23"/>
        <v>88.015162493186082</v>
      </c>
      <c r="N102" s="6">
        <f t="shared" si="32"/>
        <v>-50.521665490974556</v>
      </c>
      <c r="O102" s="56">
        <f t="shared" si="25"/>
        <v>88</v>
      </c>
      <c r="P102" s="6">
        <f t="shared" si="27"/>
        <v>-1.5162493186082315E-2</v>
      </c>
      <c r="Q102" s="56">
        <v>1</v>
      </c>
      <c r="R102" s="76">
        <f t="shared" si="26"/>
        <v>87</v>
      </c>
    </row>
    <row r="103" spans="1:18" ht="15" customHeight="1" x14ac:dyDescent="0.25">
      <c r="A103" s="28" t="s">
        <v>50</v>
      </c>
      <c r="B103" s="43">
        <v>55224</v>
      </c>
      <c r="C103" s="74" t="s">
        <v>92</v>
      </c>
      <c r="D103" s="6">
        <f>(LARGE('Annual Heat Inputs'!D103:K103,1)+LARGE('Annual Heat Inputs'!D103:K103,2)+LARGE('Annual Heat Inputs'!D103:K103,3))/3</f>
        <v>513164.31533333333</v>
      </c>
      <c r="E103" s="6">
        <f t="shared" si="29"/>
        <v>1024257772.5449996</v>
      </c>
      <c r="F103" s="6">
        <f t="shared" si="18"/>
        <v>5.0101090671566086E-4</v>
      </c>
      <c r="G103" s="54">
        <v>105168</v>
      </c>
      <c r="H103" s="6">
        <f t="shared" si="19"/>
        <v>52.690315037472622</v>
      </c>
      <c r="I103" s="6">
        <f>MIN('NOx Annual Allocations'!H103,'NOx Annual Emissions'!L103,'NOx Consent Decree Caps'!D103,'Retirement Adjustments'!D103:I103)</f>
        <v>39.499000000000002</v>
      </c>
      <c r="J103" s="6">
        <f t="shared" si="30"/>
        <v>49923.16562256703</v>
      </c>
      <c r="K103" s="6">
        <f t="shared" si="21"/>
        <v>64.511050474678427</v>
      </c>
      <c r="L103" s="6">
        <f t="shared" si="31"/>
        <v>6390.7897576725809</v>
      </c>
      <c r="M103" s="6">
        <f t="shared" si="23"/>
        <v>67.712905845799128</v>
      </c>
      <c r="N103" s="6">
        <f t="shared" si="32"/>
        <v>-50.521665490974556</v>
      </c>
      <c r="O103" s="56">
        <f t="shared" si="25"/>
        <v>68</v>
      </c>
      <c r="P103" s="6">
        <f t="shared" si="27"/>
        <v>0.28709415420087225</v>
      </c>
      <c r="Q103" s="56">
        <v>1</v>
      </c>
      <c r="R103" s="76">
        <f t="shared" si="26"/>
        <v>67</v>
      </c>
    </row>
    <row r="104" spans="1:18" ht="15" customHeight="1" x14ac:dyDescent="0.25">
      <c r="A104" s="28" t="s">
        <v>51</v>
      </c>
      <c r="B104" s="43">
        <v>1040</v>
      </c>
      <c r="C104" s="43">
        <v>1</v>
      </c>
      <c r="D104" s="6">
        <f>(LARGE('Annual Heat Inputs'!D104:K104,1)+LARGE('Annual Heat Inputs'!D104:K104,2)+LARGE('Annual Heat Inputs'!D104:K104,3))/3</f>
        <v>181492.27033333332</v>
      </c>
      <c r="E104" s="6">
        <f t="shared" si="29"/>
        <v>1024257772.5449996</v>
      </c>
      <c r="F104" s="6">
        <f t="shared" si="18"/>
        <v>1.7719394003950275E-4</v>
      </c>
      <c r="G104" s="54">
        <v>105168</v>
      </c>
      <c r="H104" s="6">
        <f t="shared" si="19"/>
        <v>18.635132286074427</v>
      </c>
      <c r="I104" s="6">
        <f>MIN('NOx Annual Allocations'!H104,'NOx Annual Emissions'!L104,'NOx Consent Decree Caps'!D104,'Retirement Adjustments'!D104:I104)</f>
        <v>18.635132286074427</v>
      </c>
      <c r="J104" s="6">
        <f t="shared" si="30"/>
        <v>49923.16562256703</v>
      </c>
      <c r="K104" s="6">
        <f t="shared" si="21"/>
        <v>27.481214701981735</v>
      </c>
      <c r="L104" s="6">
        <f t="shared" si="31"/>
        <v>6390.7897576725809</v>
      </c>
      <c r="M104" s="6">
        <f t="shared" si="23"/>
        <v>28.613623919107837</v>
      </c>
      <c r="N104" s="6">
        <f t="shared" si="32"/>
        <v>-50.521665490974556</v>
      </c>
      <c r="O104" s="56">
        <f t="shared" si="25"/>
        <v>29</v>
      </c>
      <c r="P104" s="6">
        <f t="shared" si="27"/>
        <v>0.38637608089216258</v>
      </c>
      <c r="Q104" s="56">
        <v>1</v>
      </c>
      <c r="R104" s="76">
        <f t="shared" si="26"/>
        <v>28</v>
      </c>
    </row>
    <row r="105" spans="1:18" ht="15" customHeight="1" x14ac:dyDescent="0.25">
      <c r="A105" s="28" t="s">
        <v>51</v>
      </c>
      <c r="B105" s="43">
        <v>1040</v>
      </c>
      <c r="C105" s="43">
        <v>2</v>
      </c>
      <c r="D105" s="6">
        <f>(LARGE('Annual Heat Inputs'!D105:K105,1)+LARGE('Annual Heat Inputs'!D105:K105,2)+LARGE('Annual Heat Inputs'!D105:K105,3))/3</f>
        <v>416654.62666666665</v>
      </c>
      <c r="E105" s="6">
        <f t="shared" si="29"/>
        <v>1024257772.5449996</v>
      </c>
      <c r="F105" s="6">
        <f t="shared" si="18"/>
        <v>4.067868829849289E-4</v>
      </c>
      <c r="G105" s="54">
        <v>105168</v>
      </c>
      <c r="H105" s="6">
        <f t="shared" si="19"/>
        <v>42.780962909759005</v>
      </c>
      <c r="I105" s="6">
        <f>MIN('NOx Annual Allocations'!H105,'NOx Annual Emissions'!L105,'NOx Consent Decree Caps'!D105,'Retirement Adjustments'!D105:I105)</f>
        <v>42.780962909759005</v>
      </c>
      <c r="J105" s="6">
        <f t="shared" si="30"/>
        <v>49923.16562256703</v>
      </c>
      <c r="K105" s="6">
        <f t="shared" si="21"/>
        <v>63.089051842103402</v>
      </c>
      <c r="L105" s="6">
        <f t="shared" si="31"/>
        <v>6390.7897576725809</v>
      </c>
      <c r="M105" s="6">
        <f t="shared" si="23"/>
        <v>65.688741287439044</v>
      </c>
      <c r="N105" s="6">
        <f t="shared" si="32"/>
        <v>-50.521665490974556</v>
      </c>
      <c r="O105" s="56">
        <f t="shared" si="25"/>
        <v>66</v>
      </c>
      <c r="P105" s="6">
        <f t="shared" si="27"/>
        <v>0.3112587125609565</v>
      </c>
      <c r="Q105" s="56">
        <v>1</v>
      </c>
      <c r="R105" s="76">
        <f t="shared" si="26"/>
        <v>65</v>
      </c>
    </row>
    <row r="106" spans="1:18" ht="15" customHeight="1" x14ac:dyDescent="0.25">
      <c r="A106" s="78" t="s">
        <v>52</v>
      </c>
      <c r="B106" s="29">
        <v>55259</v>
      </c>
      <c r="C106" s="75" t="s">
        <v>93</v>
      </c>
      <c r="D106" s="6">
        <f>(LARGE('Annual Heat Inputs'!D106:K106,1)+LARGE('Annual Heat Inputs'!D106:K106,2)+LARGE('Annual Heat Inputs'!D106:K106,3))/3</f>
        <v>13221885.726666668</v>
      </c>
      <c r="E106" s="6">
        <f t="shared" si="29"/>
        <v>1024257772.5449996</v>
      </c>
      <c r="F106" s="6">
        <f t="shared" si="18"/>
        <v>1.2908748247830143E-2</v>
      </c>
      <c r="G106" s="54">
        <v>105168</v>
      </c>
      <c r="H106" s="6">
        <f t="shared" si="19"/>
        <v>1357.5872357278004</v>
      </c>
      <c r="I106" s="6">
        <f>MIN('NOx Annual Allocations'!H106,'NOx Annual Emissions'!L106,'NOx Consent Decree Caps'!D106,'Retirement Adjustments'!D106:I106)</f>
        <v>54.47</v>
      </c>
      <c r="J106" s="6">
        <f t="shared" si="30"/>
        <v>49923.16562256703</v>
      </c>
      <c r="K106" s="6">
        <f t="shared" si="21"/>
        <v>698.91557675644617</v>
      </c>
      <c r="L106" s="6">
        <f t="shared" si="31"/>
        <v>6390.7897576725809</v>
      </c>
      <c r="M106" s="6">
        <f t="shared" si="23"/>
        <v>781.41267284305286</v>
      </c>
      <c r="N106" s="6">
        <f t="shared" si="32"/>
        <v>-50.521665490974556</v>
      </c>
      <c r="O106" s="56">
        <f t="shared" si="25"/>
        <v>781</v>
      </c>
      <c r="P106" s="6">
        <f t="shared" si="27"/>
        <v>-0.41267284305286012</v>
      </c>
      <c r="Q106" s="56"/>
      <c r="R106" s="76">
        <f t="shared" si="26"/>
        <v>781</v>
      </c>
    </row>
    <row r="107" spans="1:18" ht="15" customHeight="1" x14ac:dyDescent="0.25">
      <c r="A107" s="78" t="s">
        <v>52</v>
      </c>
      <c r="B107" s="29">
        <v>55259</v>
      </c>
      <c r="C107" s="75" t="s">
        <v>94</v>
      </c>
      <c r="D107" s="6">
        <f>(LARGE('Annual Heat Inputs'!D107:K107,1)+LARGE('Annual Heat Inputs'!D107:K107,2)+LARGE('Annual Heat Inputs'!D107:K107,3))/3</f>
        <v>13409632.300999999</v>
      </c>
      <c r="E107" s="6">
        <f t="shared" si="29"/>
        <v>1024257772.5449996</v>
      </c>
      <c r="F107" s="6">
        <f t="shared" si="18"/>
        <v>1.3092048369504427E-2</v>
      </c>
      <c r="G107" s="54">
        <v>105168</v>
      </c>
      <c r="H107" s="6">
        <f t="shared" si="19"/>
        <v>1376.8645429240416</v>
      </c>
      <c r="I107" s="6">
        <f>MIN('NOx Annual Allocations'!H107,'NOx Annual Emissions'!L107,'NOx Consent Decree Caps'!D107,'Retirement Adjustments'!D107:I107)</f>
        <v>56.066000000000003</v>
      </c>
      <c r="J107" s="6">
        <f t="shared" si="30"/>
        <v>49923.16562256703</v>
      </c>
      <c r="K107" s="6">
        <f t="shared" si="21"/>
        <v>709.66249908942825</v>
      </c>
      <c r="L107" s="6">
        <f t="shared" si="31"/>
        <v>6390.7897576725809</v>
      </c>
      <c r="M107" s="6">
        <f t="shared" si="23"/>
        <v>793.33102771621111</v>
      </c>
      <c r="N107" s="6">
        <f t="shared" si="32"/>
        <v>-50.521665490974556</v>
      </c>
      <c r="O107" s="56">
        <f t="shared" si="25"/>
        <v>793</v>
      </c>
      <c r="P107" s="6">
        <f t="shared" si="27"/>
        <v>-0.3310277162111106</v>
      </c>
      <c r="Q107" s="56"/>
      <c r="R107" s="76">
        <f t="shared" si="26"/>
        <v>793</v>
      </c>
    </row>
    <row r="108" spans="1:18" ht="15" customHeight="1" x14ac:dyDescent="0.25">
      <c r="A108" s="78" t="s">
        <v>53</v>
      </c>
      <c r="B108" s="43">
        <v>55148</v>
      </c>
      <c r="C108" s="43">
        <v>1</v>
      </c>
      <c r="D108" s="6">
        <f>(LARGE('Annual Heat Inputs'!D108:K108,1)+LARGE('Annual Heat Inputs'!D108:K108,2)+LARGE('Annual Heat Inputs'!D108:K108,3))/3</f>
        <v>472004.36999999994</v>
      </c>
      <c r="E108" s="6">
        <f t="shared" si="29"/>
        <v>1024257772.5449996</v>
      </c>
      <c r="F108" s="6">
        <f t="shared" si="18"/>
        <v>4.6082576344741672E-4</v>
      </c>
      <c r="G108" s="54">
        <v>105168</v>
      </c>
      <c r="H108" s="6">
        <f t="shared" si="19"/>
        <v>48.464123890237921</v>
      </c>
      <c r="I108" s="6">
        <f>MIN('NOx Annual Allocations'!H108,'NOx Annual Emissions'!L108,'NOx Consent Decree Caps'!D108,'Retirement Adjustments'!D108:I108)</f>
        <v>24.26</v>
      </c>
      <c r="J108" s="6">
        <f t="shared" si="30"/>
        <v>49923.16562256703</v>
      </c>
      <c r="K108" s="6">
        <f t="shared" si="21"/>
        <v>47.265880911731287</v>
      </c>
      <c r="L108" s="6">
        <f t="shared" si="31"/>
        <v>6390.7897576725809</v>
      </c>
      <c r="M108" s="6">
        <f t="shared" si="23"/>
        <v>50.210921480842686</v>
      </c>
      <c r="N108" s="6">
        <f t="shared" si="32"/>
        <v>-50.521665490974556</v>
      </c>
      <c r="O108" s="56">
        <f t="shared" si="25"/>
        <v>50</v>
      </c>
      <c r="P108" s="6">
        <f t="shared" si="27"/>
        <v>-0.21092148084268558</v>
      </c>
      <c r="Q108" s="56"/>
      <c r="R108" s="76">
        <f t="shared" si="26"/>
        <v>50</v>
      </c>
    </row>
    <row r="109" spans="1:18" ht="15" customHeight="1" x14ac:dyDescent="0.25">
      <c r="A109" s="28" t="s">
        <v>53</v>
      </c>
      <c r="B109" s="43">
        <v>55148</v>
      </c>
      <c r="C109" s="43">
        <v>2</v>
      </c>
      <c r="D109" s="6">
        <f>(LARGE('Annual Heat Inputs'!D109:K109,1)+LARGE('Annual Heat Inputs'!D109:K109,2)+LARGE('Annual Heat Inputs'!D109:K109,3))/3</f>
        <v>427547.49066666671</v>
      </c>
      <c r="E109" s="6">
        <f t="shared" si="29"/>
        <v>1024257772.5449996</v>
      </c>
      <c r="F109" s="6">
        <f t="shared" si="18"/>
        <v>4.1742176835458955E-4</v>
      </c>
      <c r="G109" s="54">
        <v>105168</v>
      </c>
      <c r="H109" s="6">
        <f t="shared" si="19"/>
        <v>43.899412534315474</v>
      </c>
      <c r="I109" s="6">
        <f>MIN('NOx Annual Allocations'!H109,'NOx Annual Emissions'!L109,'NOx Consent Decree Caps'!D109,'Retirement Adjustments'!D109:I109)</f>
        <v>22.463000000000001</v>
      </c>
      <c r="J109" s="6">
        <f t="shared" si="30"/>
        <v>49923.16562256703</v>
      </c>
      <c r="K109" s="6">
        <f t="shared" si="21"/>
        <v>43.302016076030981</v>
      </c>
      <c r="L109" s="6">
        <f t="shared" si="31"/>
        <v>6390.7897576725809</v>
      </c>
      <c r="M109" s="6">
        <f t="shared" si="23"/>
        <v>45.969670837861067</v>
      </c>
      <c r="N109" s="6">
        <f t="shared" si="32"/>
        <v>-50.521665490974556</v>
      </c>
      <c r="O109" s="56">
        <f t="shared" si="25"/>
        <v>46</v>
      </c>
      <c r="P109" s="6">
        <f t="shared" si="27"/>
        <v>3.0329162138933441E-2</v>
      </c>
      <c r="Q109" s="56">
        <v>1</v>
      </c>
      <c r="R109" s="76">
        <f t="shared" si="26"/>
        <v>45</v>
      </c>
    </row>
    <row r="110" spans="1:18" ht="15" customHeight="1" x14ac:dyDescent="0.25">
      <c r="A110" s="28" t="s">
        <v>53</v>
      </c>
      <c r="B110" s="43">
        <v>55148</v>
      </c>
      <c r="C110" s="43">
        <v>3</v>
      </c>
      <c r="D110" s="6">
        <f>(LARGE('Annual Heat Inputs'!D110:K110,1)+LARGE('Annual Heat Inputs'!D110:K110,2)+LARGE('Annual Heat Inputs'!D110:K110,3))/3</f>
        <v>425764.43633333332</v>
      </c>
      <c r="E110" s="6">
        <f t="shared" si="29"/>
        <v>1024257772.5449996</v>
      </c>
      <c r="F110" s="6">
        <f t="shared" si="18"/>
        <v>4.1568094257700921E-4</v>
      </c>
      <c r="G110" s="54">
        <v>105168</v>
      </c>
      <c r="H110" s="6">
        <f t="shared" si="19"/>
        <v>43.716333368938905</v>
      </c>
      <c r="I110" s="6">
        <f>MIN('NOx Annual Allocations'!H110,'NOx Annual Emissions'!L110,'NOx Consent Decree Caps'!D110,'Retirement Adjustments'!D110:I110)</f>
        <v>20.795999999999999</v>
      </c>
      <c r="J110" s="6">
        <f t="shared" si="30"/>
        <v>49923.16562256703</v>
      </c>
      <c r="K110" s="6">
        <f t="shared" si="21"/>
        <v>41.548108542416806</v>
      </c>
      <c r="L110" s="6">
        <f t="shared" si="31"/>
        <v>6390.7897576725809</v>
      </c>
      <c r="M110" s="6">
        <f t="shared" si="23"/>
        <v>44.204638052697639</v>
      </c>
      <c r="N110" s="6">
        <f t="shared" si="32"/>
        <v>-50.521665490974556</v>
      </c>
      <c r="O110" s="56">
        <f t="shared" si="25"/>
        <v>44</v>
      </c>
      <c r="P110" s="6">
        <f t="shared" si="27"/>
        <v>-0.20463805269763924</v>
      </c>
      <c r="Q110" s="56"/>
      <c r="R110" s="76">
        <f t="shared" si="26"/>
        <v>44</v>
      </c>
    </row>
    <row r="111" spans="1:18" ht="15" customHeight="1" x14ac:dyDescent="0.25">
      <c r="A111" s="28" t="s">
        <v>53</v>
      </c>
      <c r="B111" s="43">
        <v>55148</v>
      </c>
      <c r="C111" s="43">
        <v>4</v>
      </c>
      <c r="D111" s="6">
        <f>(LARGE('Annual Heat Inputs'!D111:K111,1)+LARGE('Annual Heat Inputs'!D111:K111,2)+LARGE('Annual Heat Inputs'!D111:K111,3))/3</f>
        <v>426680.45566666668</v>
      </c>
      <c r="E111" s="6">
        <f t="shared" si="29"/>
        <v>1024257772.5449996</v>
      </c>
      <c r="F111" s="6">
        <f t="shared" si="18"/>
        <v>4.1657526757788989E-4</v>
      </c>
      <c r="G111" s="54">
        <v>105168</v>
      </c>
      <c r="H111" s="6">
        <f t="shared" si="19"/>
        <v>43.810387740631526</v>
      </c>
      <c r="I111" s="6">
        <f>MIN('NOx Annual Allocations'!H111,'NOx Annual Emissions'!L111,'NOx Consent Decree Caps'!D111,'Retirement Adjustments'!D111:I111)</f>
        <v>22.864999999999998</v>
      </c>
      <c r="J111" s="6">
        <f t="shared" si="30"/>
        <v>49923.16562256703</v>
      </c>
      <c r="K111" s="6">
        <f t="shared" si="21"/>
        <v>43.661756077556177</v>
      </c>
      <c r="L111" s="6">
        <f t="shared" si="31"/>
        <v>6390.7897576725809</v>
      </c>
      <c r="M111" s="6">
        <f t="shared" si="23"/>
        <v>46.324001030892674</v>
      </c>
      <c r="N111" s="6">
        <f t="shared" si="32"/>
        <v>-50.521665490974556</v>
      </c>
      <c r="O111" s="56">
        <f t="shared" si="25"/>
        <v>46</v>
      </c>
      <c r="P111" s="6">
        <f t="shared" si="27"/>
        <v>-0.32400103089267418</v>
      </c>
      <c r="Q111" s="56"/>
      <c r="R111" s="76">
        <f t="shared" si="26"/>
        <v>46</v>
      </c>
    </row>
    <row r="112" spans="1:18" s="48" customFormat="1" ht="15" customHeight="1" x14ac:dyDescent="0.25">
      <c r="A112" s="84" t="s">
        <v>54</v>
      </c>
      <c r="B112" s="85"/>
      <c r="C112" s="85"/>
      <c r="D112" s="67">
        <f>SUM(D2:D111)</f>
        <v>1024257772.5449996</v>
      </c>
      <c r="E112" s="67"/>
      <c r="F112" s="86">
        <f>SUM(F2:F111)</f>
        <v>1.0000000000000007</v>
      </c>
      <c r="G112" s="67"/>
      <c r="H112" s="67">
        <f>SUM(H2:H111)</f>
        <v>105168.00000000007</v>
      </c>
      <c r="I112" s="67">
        <f>SUM(I2:I111)</f>
        <v>55244.834377433042</v>
      </c>
      <c r="J112" s="67"/>
      <c r="K112" s="67">
        <f>SUM(K2:K111)</f>
        <v>98777.210242327492</v>
      </c>
      <c r="L112" s="67"/>
      <c r="M112" s="67">
        <f>SUM(M2:M111)</f>
        <v>105218.52166549105</v>
      </c>
      <c r="N112" s="67"/>
      <c r="O112" s="69">
        <f>SUM(O2:O111)</f>
        <v>105221</v>
      </c>
      <c r="P112" s="67">
        <f>SUM(P2:P111)</f>
        <v>2.4783345089565678</v>
      </c>
      <c r="Q112" s="69">
        <f>SUM(Q2:Q111)</f>
        <v>53</v>
      </c>
      <c r="R112" s="85">
        <f>SUM(R2:R111)</f>
        <v>105168</v>
      </c>
    </row>
    <row r="113" spans="1:4" ht="15" customHeight="1" x14ac:dyDescent="0.25"/>
    <row r="115" spans="1:4" ht="15" customHeight="1" x14ac:dyDescent="0.25">
      <c r="A115" s="2" t="s">
        <v>138</v>
      </c>
      <c r="B115" s="79" t="s">
        <v>139</v>
      </c>
      <c r="C115" s="79"/>
      <c r="D115" s="80"/>
    </row>
    <row r="116" spans="1:4" ht="15" customHeigh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B43C-2415-4ABB-AB3A-431EC5847EE1}">
  <dimension ref="A1:K115"/>
  <sheetViews>
    <sheetView topLeftCell="A40" workbookViewId="0">
      <selection activeCell="A57" sqref="A57:XFD60"/>
    </sheetView>
  </sheetViews>
  <sheetFormatPr defaultColWidth="9.140625" defaultRowHeight="15" x14ac:dyDescent="0.25"/>
  <cols>
    <col min="1" max="1" width="34.85546875" bestFit="1" customWidth="1"/>
    <col min="2" max="2" width="11.42578125" customWidth="1"/>
    <col min="3" max="3" width="7.42578125" customWidth="1"/>
    <col min="4" max="4" width="13.42578125" style="33" customWidth="1"/>
    <col min="5" max="6" width="13.42578125" style="34" customWidth="1"/>
    <col min="7" max="7" width="13.42578125" style="37" customWidth="1"/>
    <col min="8" max="9" width="13.85546875" style="22" bestFit="1" customWidth="1"/>
    <col min="10" max="10" width="12" bestFit="1" customWidth="1"/>
    <col min="11" max="11" width="10.28515625" bestFit="1" customWidth="1"/>
  </cols>
  <sheetData>
    <row r="1" spans="1:11" s="1" customFormat="1" ht="49.5" customHeight="1" x14ac:dyDescent="0.25">
      <c r="A1" s="104" t="s">
        <v>0</v>
      </c>
      <c r="B1" s="104" t="s">
        <v>1</v>
      </c>
      <c r="C1" s="104" t="s">
        <v>2</v>
      </c>
      <c r="D1" s="64" t="s">
        <v>96</v>
      </c>
      <c r="E1" s="64" t="s">
        <v>97</v>
      </c>
      <c r="F1" s="111" t="s">
        <v>98</v>
      </c>
      <c r="G1" s="104" t="s">
        <v>99</v>
      </c>
      <c r="H1" s="112" t="s">
        <v>100</v>
      </c>
      <c r="I1" s="112" t="s">
        <v>101</v>
      </c>
      <c r="J1" s="112" t="s">
        <v>146</v>
      </c>
      <c r="K1" s="112" t="s">
        <v>155</v>
      </c>
    </row>
    <row r="2" spans="1:11" ht="15" customHeight="1" x14ac:dyDescent="0.25">
      <c r="A2" s="4" t="s">
        <v>21</v>
      </c>
      <c r="B2" s="4">
        <v>6137</v>
      </c>
      <c r="C2" s="4">
        <v>1</v>
      </c>
      <c r="D2" s="6">
        <v>11427185.346000001</v>
      </c>
      <c r="E2" s="6">
        <v>14351591.396</v>
      </c>
      <c r="F2" s="26">
        <v>13927279.060000001</v>
      </c>
      <c r="G2" s="27">
        <v>12190455.881999999</v>
      </c>
      <c r="H2" s="6">
        <v>15482692.898</v>
      </c>
      <c r="I2" s="6">
        <v>17494756.009</v>
      </c>
      <c r="J2" s="10">
        <v>9277955.7880000006</v>
      </c>
      <c r="K2" s="10"/>
    </row>
    <row r="3" spans="1:11" ht="15" customHeight="1" x14ac:dyDescent="0.25">
      <c r="A3" s="4" t="s">
        <v>21</v>
      </c>
      <c r="B3" s="4">
        <v>6137</v>
      </c>
      <c r="C3" s="4">
        <v>2</v>
      </c>
      <c r="D3" s="6">
        <v>11554139.318</v>
      </c>
      <c r="E3" s="6">
        <v>14601370.529999999</v>
      </c>
      <c r="F3" s="26">
        <v>15651643.642999999</v>
      </c>
      <c r="G3" s="27">
        <v>13087666.416999999</v>
      </c>
      <c r="H3" s="6">
        <v>16986505.278999999</v>
      </c>
      <c r="I3" s="6">
        <v>17048219.713</v>
      </c>
      <c r="J3" s="10">
        <v>11608285.063999999</v>
      </c>
      <c r="K3" s="10"/>
    </row>
    <row r="4" spans="1:11" ht="15" customHeight="1" x14ac:dyDescent="0.25">
      <c r="A4" s="4" t="s">
        <v>21</v>
      </c>
      <c r="B4" s="4">
        <v>6137</v>
      </c>
      <c r="C4" s="4">
        <v>3</v>
      </c>
      <c r="D4" s="6">
        <v>107788.045</v>
      </c>
      <c r="E4" s="6">
        <v>144215.212</v>
      </c>
      <c r="F4" s="26">
        <v>91375.001999999993</v>
      </c>
      <c r="G4" s="27">
        <v>125415.007</v>
      </c>
      <c r="H4" s="6">
        <v>262556.56</v>
      </c>
      <c r="I4" s="6">
        <v>450227.48800000001</v>
      </c>
      <c r="J4" s="10">
        <v>181572.98300000001</v>
      </c>
      <c r="K4" s="10">
        <v>214427.992</v>
      </c>
    </row>
    <row r="5" spans="1:11" ht="15" customHeight="1" x14ac:dyDescent="0.25">
      <c r="A5" s="4" t="s">
        <v>21</v>
      </c>
      <c r="B5" s="4">
        <v>6137</v>
      </c>
      <c r="C5" s="4">
        <v>4</v>
      </c>
      <c r="D5" s="6">
        <v>199716.31299999999</v>
      </c>
      <c r="E5" s="6">
        <v>314207.26299999998</v>
      </c>
      <c r="F5" s="26">
        <v>170842.23800000001</v>
      </c>
      <c r="G5" s="27">
        <v>145549.76300000001</v>
      </c>
      <c r="H5" s="6">
        <v>303493.00699999998</v>
      </c>
      <c r="I5" s="6">
        <v>523967.57199999999</v>
      </c>
      <c r="J5" s="10">
        <v>232459.54</v>
      </c>
      <c r="K5" s="10">
        <v>408793.25</v>
      </c>
    </row>
    <row r="6" spans="1:11" ht="15" customHeight="1" x14ac:dyDescent="0.25">
      <c r="A6" s="4" t="s">
        <v>22</v>
      </c>
      <c r="B6" s="4">
        <v>6705</v>
      </c>
      <c r="C6" s="4">
        <v>4</v>
      </c>
      <c r="D6" s="6">
        <v>18762697.703000002</v>
      </c>
      <c r="E6" s="6">
        <v>21322700.136999998</v>
      </c>
      <c r="F6" s="26">
        <v>17595890.534000002</v>
      </c>
      <c r="G6" s="27">
        <v>23279629.568</v>
      </c>
      <c r="H6" s="6">
        <v>19436002.555</v>
      </c>
      <c r="I6" s="6">
        <v>19485817.754000001</v>
      </c>
      <c r="J6" s="10">
        <v>20295480.482000001</v>
      </c>
      <c r="K6" s="10">
        <v>17691904.783</v>
      </c>
    </row>
    <row r="7" spans="1:11" ht="15" customHeight="1" x14ac:dyDescent="0.25">
      <c r="A7" s="4" t="s">
        <v>23</v>
      </c>
      <c r="B7" s="4">
        <v>7336</v>
      </c>
      <c r="C7" s="11" t="s">
        <v>55</v>
      </c>
      <c r="D7" s="6">
        <v>32747.9</v>
      </c>
      <c r="E7" s="6">
        <v>22111.95</v>
      </c>
      <c r="F7" s="26">
        <v>21616.924999999999</v>
      </c>
      <c r="G7" s="27">
        <v>21703.737000000001</v>
      </c>
      <c r="H7" s="6">
        <v>44596.008999999998</v>
      </c>
      <c r="I7" s="6">
        <v>82546.729000000007</v>
      </c>
      <c r="J7" s="10">
        <v>105001.69</v>
      </c>
      <c r="K7" s="10">
        <v>387992.12</v>
      </c>
    </row>
    <row r="8" spans="1:11" ht="15" customHeight="1" x14ac:dyDescent="0.25">
      <c r="A8" s="4" t="s">
        <v>23</v>
      </c>
      <c r="B8" s="4">
        <v>7336</v>
      </c>
      <c r="C8" s="11" t="s">
        <v>56</v>
      </c>
      <c r="D8" s="6">
        <v>27244.5</v>
      </c>
      <c r="E8" s="6">
        <v>21347.75</v>
      </c>
      <c r="F8" s="26">
        <v>16521.974999999999</v>
      </c>
      <c r="G8" s="27">
        <v>28703.911</v>
      </c>
      <c r="H8" s="6">
        <v>43873.601999999999</v>
      </c>
      <c r="I8" s="6">
        <v>90667.66</v>
      </c>
      <c r="J8" s="10">
        <v>102737.943</v>
      </c>
      <c r="K8" s="10">
        <v>359756.88500000001</v>
      </c>
    </row>
    <row r="9" spans="1:11" ht="15" customHeight="1" x14ac:dyDescent="0.25">
      <c r="A9" s="4" t="s">
        <v>23</v>
      </c>
      <c r="B9" s="4">
        <v>7336</v>
      </c>
      <c r="C9" s="11" t="s">
        <v>57</v>
      </c>
      <c r="D9" s="6">
        <v>57927.025000000001</v>
      </c>
      <c r="E9" s="6">
        <v>101001.72500000001</v>
      </c>
      <c r="F9" s="26">
        <v>44136.75</v>
      </c>
      <c r="G9" s="27">
        <v>76391.062999999995</v>
      </c>
      <c r="H9" s="6">
        <v>156923.52799999999</v>
      </c>
      <c r="I9" s="6">
        <v>346153.98300000001</v>
      </c>
      <c r="J9" s="10">
        <v>406300.51699999999</v>
      </c>
      <c r="K9" s="10">
        <v>1195098.5190000001</v>
      </c>
    </row>
    <row r="10" spans="1:11" ht="15" customHeight="1" x14ac:dyDescent="0.25">
      <c r="A10" s="4" t="s">
        <v>24</v>
      </c>
      <c r="B10" s="4">
        <v>995</v>
      </c>
      <c r="C10" s="4">
        <v>10</v>
      </c>
      <c r="D10" s="6">
        <v>1336.2570000000001</v>
      </c>
      <c r="E10" s="6">
        <v>4404.0810000000001</v>
      </c>
      <c r="F10" s="26"/>
      <c r="G10" s="27"/>
      <c r="H10" s="6"/>
      <c r="I10" s="6"/>
      <c r="J10" s="10"/>
      <c r="K10" s="10"/>
    </row>
    <row r="11" spans="1:11" ht="15" customHeight="1" x14ac:dyDescent="0.25">
      <c r="A11" s="4" t="s">
        <v>24</v>
      </c>
      <c r="B11" s="4">
        <v>995</v>
      </c>
      <c r="C11" s="4">
        <v>7</v>
      </c>
      <c r="D11" s="6">
        <v>9042270.2459999993</v>
      </c>
      <c r="E11" s="6">
        <v>2864530.821</v>
      </c>
      <c r="F11" s="26"/>
      <c r="G11" s="28"/>
      <c r="H11" s="6"/>
      <c r="I11" s="6"/>
      <c r="J11" s="10"/>
      <c r="K11" s="10"/>
    </row>
    <row r="12" spans="1:11" ht="15" customHeight="1" x14ac:dyDescent="0.25">
      <c r="A12" s="4" t="s">
        <v>24</v>
      </c>
      <c r="B12" s="4">
        <v>995</v>
      </c>
      <c r="C12" s="4">
        <v>8</v>
      </c>
      <c r="D12" s="6">
        <v>11478157.937999999</v>
      </c>
      <c r="E12" s="6">
        <v>38628.402000000002</v>
      </c>
      <c r="F12" s="26"/>
      <c r="G12" s="28"/>
      <c r="H12" s="6"/>
      <c r="I12" s="6"/>
      <c r="J12" s="10"/>
      <c r="K12" s="10"/>
    </row>
    <row r="13" spans="1:11" ht="15" customHeight="1" x14ac:dyDescent="0.25">
      <c r="A13" s="4" t="s">
        <v>25</v>
      </c>
      <c r="B13" s="4">
        <v>1011</v>
      </c>
      <c r="C13" s="4">
        <v>2</v>
      </c>
      <c r="D13" s="6">
        <v>52060.857000000004</v>
      </c>
      <c r="E13" s="6">
        <v>99779.168000000005</v>
      </c>
      <c r="F13" s="26"/>
      <c r="G13" s="28"/>
      <c r="H13" s="6"/>
      <c r="I13" s="6"/>
      <c r="J13" s="10"/>
      <c r="K13" s="10"/>
    </row>
    <row r="14" spans="1:11" ht="15" customHeight="1" x14ac:dyDescent="0.25">
      <c r="A14" s="4" t="s">
        <v>26</v>
      </c>
      <c r="B14" s="4">
        <v>1001</v>
      </c>
      <c r="C14" s="4">
        <v>1</v>
      </c>
      <c r="D14" s="6">
        <v>33777444.598999999</v>
      </c>
      <c r="E14" s="6">
        <v>28858305.952</v>
      </c>
      <c r="F14" s="26">
        <v>24710587.892000001</v>
      </c>
      <c r="G14" s="27">
        <v>20524922.265000001</v>
      </c>
      <c r="H14" s="6">
        <v>25059793.221999999</v>
      </c>
      <c r="I14" s="6">
        <v>18224111.572000001</v>
      </c>
      <c r="J14" s="10">
        <v>23684480.984000001</v>
      </c>
      <c r="K14" s="10">
        <v>19308569.732999999</v>
      </c>
    </row>
    <row r="15" spans="1:11" ht="15" customHeight="1" x14ac:dyDescent="0.25">
      <c r="A15" s="4" t="s">
        <v>26</v>
      </c>
      <c r="B15" s="4">
        <v>1001</v>
      </c>
      <c r="C15" s="4">
        <v>2</v>
      </c>
      <c r="D15" s="6">
        <v>24634633.772</v>
      </c>
      <c r="E15" s="6">
        <v>32124780.166000001</v>
      </c>
      <c r="F15" s="26">
        <v>14044693.293</v>
      </c>
      <c r="G15" s="27">
        <v>23490195.912999999</v>
      </c>
      <c r="H15" s="6">
        <v>22528863.708000001</v>
      </c>
      <c r="I15" s="6">
        <v>27138745.304000001</v>
      </c>
      <c r="J15" s="10">
        <v>20808468.208999999</v>
      </c>
      <c r="K15" s="10">
        <v>24851807.888999999</v>
      </c>
    </row>
    <row r="16" spans="1:11" ht="15" customHeight="1" x14ac:dyDescent="0.25">
      <c r="A16" s="4" t="s">
        <v>26</v>
      </c>
      <c r="B16" s="4">
        <v>1001</v>
      </c>
      <c r="C16" s="4">
        <v>4</v>
      </c>
      <c r="D16" s="6">
        <v>3469.8719999999998</v>
      </c>
      <c r="E16" s="6">
        <v>2510.5500000000002</v>
      </c>
      <c r="F16" s="26">
        <v>183707.916</v>
      </c>
      <c r="G16" s="27">
        <v>172268.255</v>
      </c>
      <c r="H16" s="6">
        <v>264316.266</v>
      </c>
      <c r="I16" s="6">
        <v>169954.38</v>
      </c>
      <c r="J16" s="10">
        <v>239066.636</v>
      </c>
      <c r="K16" s="10">
        <v>171123.49799999999</v>
      </c>
    </row>
    <row r="17" spans="1:11" ht="15" customHeight="1" x14ac:dyDescent="0.25">
      <c r="A17" s="4" t="s">
        <v>27</v>
      </c>
      <c r="B17" s="4">
        <v>983</v>
      </c>
      <c r="C17" s="4">
        <v>1</v>
      </c>
      <c r="D17" s="6">
        <v>12377741.162</v>
      </c>
      <c r="E17" s="6">
        <v>12428975.039000001</v>
      </c>
      <c r="F17" s="26">
        <v>10484071.363</v>
      </c>
      <c r="G17" s="27">
        <v>8898126.9169999994</v>
      </c>
      <c r="H17" s="6">
        <v>10596699.937000001</v>
      </c>
      <c r="I17" s="6">
        <v>9222320.4030000009</v>
      </c>
      <c r="J17" s="10">
        <v>10845630.037</v>
      </c>
      <c r="K17" s="10">
        <v>9795594.4069999997</v>
      </c>
    </row>
    <row r="18" spans="1:11" ht="15" customHeight="1" x14ac:dyDescent="0.25">
      <c r="A18" s="4" t="s">
        <v>27</v>
      </c>
      <c r="B18" s="4">
        <v>983</v>
      </c>
      <c r="C18" s="4">
        <v>2</v>
      </c>
      <c r="D18" s="6">
        <v>12295794.946</v>
      </c>
      <c r="E18" s="6">
        <v>11165203.983999999</v>
      </c>
      <c r="F18" s="26">
        <v>12036295.084000001</v>
      </c>
      <c r="G18" s="27">
        <v>8794421.9360000007</v>
      </c>
      <c r="H18" s="6">
        <v>9868622.9130000006</v>
      </c>
      <c r="I18" s="6">
        <v>13116373.453</v>
      </c>
      <c r="J18" s="10">
        <v>10299859.618000001</v>
      </c>
      <c r="K18" s="10">
        <v>11816604.321</v>
      </c>
    </row>
    <row r="19" spans="1:11" ht="15" customHeight="1" x14ac:dyDescent="0.25">
      <c r="A19" s="4" t="s">
        <v>27</v>
      </c>
      <c r="B19" s="4">
        <v>983</v>
      </c>
      <c r="C19" s="4">
        <v>3</v>
      </c>
      <c r="D19" s="6">
        <v>8999706.7919999994</v>
      </c>
      <c r="E19" s="6">
        <v>12964016.113</v>
      </c>
      <c r="F19" s="26">
        <v>11475369.955</v>
      </c>
      <c r="G19" s="27">
        <v>8071978.6780000003</v>
      </c>
      <c r="H19" s="6">
        <v>9846796.0549999997</v>
      </c>
      <c r="I19" s="6">
        <v>10816891.869999999</v>
      </c>
      <c r="J19" s="10">
        <v>9474879.4370000008</v>
      </c>
      <c r="K19" s="10">
        <v>10332814.983999999</v>
      </c>
    </row>
    <row r="20" spans="1:11" ht="15" customHeight="1" x14ac:dyDescent="0.25">
      <c r="A20" s="4" t="s">
        <v>27</v>
      </c>
      <c r="B20" s="4">
        <v>983</v>
      </c>
      <c r="C20" s="4">
        <v>4</v>
      </c>
      <c r="D20" s="6">
        <v>12899644.736</v>
      </c>
      <c r="E20" s="6">
        <v>11468698.908</v>
      </c>
      <c r="F20" s="26">
        <v>11111136.841</v>
      </c>
      <c r="G20" s="27">
        <v>8805028.8340000007</v>
      </c>
      <c r="H20" s="6">
        <v>9383285.2290000003</v>
      </c>
      <c r="I20" s="6">
        <v>10872145.096000001</v>
      </c>
      <c r="J20" s="10">
        <v>10264129.532</v>
      </c>
      <c r="K20" s="10">
        <v>8655604.1970000006</v>
      </c>
    </row>
    <row r="21" spans="1:11" ht="15" customHeight="1" x14ac:dyDescent="0.25">
      <c r="A21" s="4" t="s">
        <v>27</v>
      </c>
      <c r="B21" s="4">
        <v>983</v>
      </c>
      <c r="C21" s="4">
        <v>5</v>
      </c>
      <c r="D21" s="6">
        <v>12863117.188999999</v>
      </c>
      <c r="E21" s="6">
        <v>11946699.314999999</v>
      </c>
      <c r="F21" s="26">
        <v>10347431.629000001</v>
      </c>
      <c r="G21" s="27">
        <v>8777959.9949999992</v>
      </c>
      <c r="H21" s="6">
        <v>9878622.4670000002</v>
      </c>
      <c r="I21" s="6">
        <v>13685437.84</v>
      </c>
      <c r="J21" s="10">
        <v>10624201.899</v>
      </c>
      <c r="K21" s="10">
        <v>10686699.346999999</v>
      </c>
    </row>
    <row r="22" spans="1:11" ht="15" customHeight="1" x14ac:dyDescent="0.25">
      <c r="A22" s="4" t="s">
        <v>27</v>
      </c>
      <c r="B22" s="4">
        <v>983</v>
      </c>
      <c r="C22" s="4">
        <v>6</v>
      </c>
      <c r="D22" s="6">
        <v>6685022.875</v>
      </c>
      <c r="E22" s="6">
        <v>8518913.1160000004</v>
      </c>
      <c r="F22" s="26">
        <v>6680613.233</v>
      </c>
      <c r="G22" s="27">
        <v>5592062.0690000001</v>
      </c>
      <c r="H22" s="6">
        <v>5841588.4859999996</v>
      </c>
      <c r="I22" s="6">
        <v>5584764.6950000003</v>
      </c>
      <c r="J22" s="10">
        <v>4995228.7479999997</v>
      </c>
      <c r="K22" s="10">
        <v>5813097.6310000001</v>
      </c>
    </row>
    <row r="23" spans="1:11" ht="15" customHeight="1" x14ac:dyDescent="0.25">
      <c r="A23" s="19" t="s">
        <v>28</v>
      </c>
      <c r="B23" s="29">
        <v>1004</v>
      </c>
      <c r="C23" s="13" t="s">
        <v>58</v>
      </c>
      <c r="D23" s="6">
        <v>15104091.051999999</v>
      </c>
      <c r="E23" s="6">
        <v>14384935.189999999</v>
      </c>
      <c r="F23" s="26">
        <v>14865452.692</v>
      </c>
      <c r="G23" s="27">
        <v>11697562.218</v>
      </c>
      <c r="H23" s="6">
        <v>14035001.273</v>
      </c>
      <c r="I23" s="6">
        <v>13832828.972999999</v>
      </c>
      <c r="J23" s="10">
        <v>13699546.847999999</v>
      </c>
      <c r="K23" s="10">
        <v>9916297.727</v>
      </c>
    </row>
    <row r="24" spans="1:11" ht="15" customHeight="1" x14ac:dyDescent="0.25">
      <c r="A24" s="19" t="s">
        <v>28</v>
      </c>
      <c r="B24" s="29">
        <v>1004</v>
      </c>
      <c r="C24" s="13" t="s">
        <v>59</v>
      </c>
      <c r="D24" s="6">
        <v>14322562.225</v>
      </c>
      <c r="E24" s="6">
        <v>14756198.435000001</v>
      </c>
      <c r="F24" s="26">
        <v>14500132.232999999</v>
      </c>
      <c r="G24" s="27">
        <v>11865936.325999999</v>
      </c>
      <c r="H24" s="6">
        <v>15097542.736</v>
      </c>
      <c r="I24" s="6">
        <v>15300369.007999999</v>
      </c>
      <c r="J24" s="10">
        <v>13517059.975</v>
      </c>
      <c r="K24" s="10">
        <v>11534700.276000001</v>
      </c>
    </row>
    <row r="25" spans="1:11" ht="15" customHeight="1" x14ac:dyDescent="0.25">
      <c r="A25" s="4" t="s">
        <v>29</v>
      </c>
      <c r="B25" s="4">
        <v>1012</v>
      </c>
      <c r="C25" s="4">
        <v>2</v>
      </c>
      <c r="D25" s="6">
        <v>2395298.148</v>
      </c>
      <c r="E25" s="6">
        <v>3521870.5989999999</v>
      </c>
      <c r="F25" s="26">
        <v>1809156.486</v>
      </c>
      <c r="G25" s="27">
        <v>1252110.0379999999</v>
      </c>
      <c r="H25" s="6">
        <v>2938494.1310000001</v>
      </c>
      <c r="I25" s="6">
        <v>1776096.2039999999</v>
      </c>
      <c r="J25" s="10">
        <v>2935069.574</v>
      </c>
      <c r="K25" s="10">
        <v>3544536.0780000002</v>
      </c>
    </row>
    <row r="26" spans="1:11" ht="15" customHeight="1" x14ac:dyDescent="0.25">
      <c r="A26" s="4" t="s">
        <v>29</v>
      </c>
      <c r="B26" s="4">
        <v>1012</v>
      </c>
      <c r="C26" s="4">
        <v>3</v>
      </c>
      <c r="D26" s="6">
        <v>20885900.120000001</v>
      </c>
      <c r="E26" s="6">
        <v>20847055.120999999</v>
      </c>
      <c r="F26" s="26">
        <v>16199721.912</v>
      </c>
      <c r="G26" s="27">
        <v>11066497.85</v>
      </c>
      <c r="H26" s="6">
        <v>23052147.535999998</v>
      </c>
      <c r="I26" s="6">
        <v>7980665.7879999997</v>
      </c>
      <c r="J26" s="10">
        <v>15853837.047</v>
      </c>
      <c r="K26" s="10">
        <v>19946742.787</v>
      </c>
    </row>
    <row r="27" spans="1:11" ht="15" customHeight="1" x14ac:dyDescent="0.25">
      <c r="A27" s="4" t="s">
        <v>30</v>
      </c>
      <c r="B27" s="4">
        <v>7759</v>
      </c>
      <c r="C27" s="11" t="s">
        <v>60</v>
      </c>
      <c r="D27" s="6">
        <v>488159.75400000002</v>
      </c>
      <c r="E27" s="6">
        <v>828132.027</v>
      </c>
      <c r="F27" s="26">
        <v>253579.255</v>
      </c>
      <c r="G27" s="27">
        <v>589492.09100000001</v>
      </c>
      <c r="H27" s="6">
        <v>932606.69099999999</v>
      </c>
      <c r="I27" s="6">
        <v>1174340.513</v>
      </c>
      <c r="J27" s="10">
        <v>1448764.4650000001</v>
      </c>
      <c r="K27" s="10">
        <v>2641206.2570000002</v>
      </c>
    </row>
    <row r="28" spans="1:11" ht="15" customHeight="1" x14ac:dyDescent="0.25">
      <c r="A28" s="4" t="s">
        <v>30</v>
      </c>
      <c r="B28" s="4">
        <v>7759</v>
      </c>
      <c r="C28" s="11" t="s">
        <v>61</v>
      </c>
      <c r="D28" s="6">
        <v>516811.88199999998</v>
      </c>
      <c r="E28" s="6">
        <v>711896.46100000001</v>
      </c>
      <c r="F28" s="26">
        <v>408007.41600000003</v>
      </c>
      <c r="G28" s="27">
        <v>839915.02</v>
      </c>
      <c r="H28" s="6">
        <v>913352.25100000005</v>
      </c>
      <c r="I28" s="6">
        <v>392405.38299999997</v>
      </c>
      <c r="J28" s="10">
        <v>579527.16</v>
      </c>
      <c r="K28" s="10">
        <v>1216665.6410000001</v>
      </c>
    </row>
    <row r="29" spans="1:11" ht="15" customHeight="1" x14ac:dyDescent="0.25">
      <c r="A29" s="4" t="s">
        <v>30</v>
      </c>
      <c r="B29" s="4">
        <v>7759</v>
      </c>
      <c r="C29" s="11" t="s">
        <v>62</v>
      </c>
      <c r="D29" s="6">
        <v>473918.66899999999</v>
      </c>
      <c r="E29" s="6">
        <v>577568.88500000001</v>
      </c>
      <c r="F29" s="26">
        <v>385808.359</v>
      </c>
      <c r="G29" s="27">
        <v>787236.90599999996</v>
      </c>
      <c r="H29" s="6">
        <v>1089650.746</v>
      </c>
      <c r="I29" s="6">
        <v>336864.614</v>
      </c>
      <c r="J29" s="10">
        <v>608034.147</v>
      </c>
      <c r="K29" s="10">
        <v>1066116.905</v>
      </c>
    </row>
    <row r="30" spans="1:11" ht="15" customHeight="1" x14ac:dyDescent="0.25">
      <c r="A30" s="4" t="s">
        <v>30</v>
      </c>
      <c r="B30" s="4">
        <v>7759</v>
      </c>
      <c r="C30" s="11" t="s">
        <v>63</v>
      </c>
      <c r="D30" s="6">
        <v>501718.91200000001</v>
      </c>
      <c r="E30" s="6">
        <v>860265.28399999999</v>
      </c>
      <c r="F30" s="26">
        <v>462426.38400000002</v>
      </c>
      <c r="G30" s="27">
        <v>666228.66399999999</v>
      </c>
      <c r="H30" s="6">
        <v>1064607.922</v>
      </c>
      <c r="I30" s="6">
        <v>1198282.159</v>
      </c>
      <c r="J30" s="10">
        <v>1553196.916</v>
      </c>
      <c r="K30" s="10">
        <v>3251704.2310000001</v>
      </c>
    </row>
    <row r="31" spans="1:11" ht="15" customHeight="1" x14ac:dyDescent="0.25">
      <c r="A31" s="4" t="s">
        <v>31</v>
      </c>
      <c r="B31" s="4">
        <v>6113</v>
      </c>
      <c r="C31" s="4">
        <v>1</v>
      </c>
      <c r="D31" s="6">
        <v>38779299.409999996</v>
      </c>
      <c r="E31" s="6">
        <v>34165554.726000004</v>
      </c>
      <c r="F31" s="28">
        <v>26780026.296</v>
      </c>
      <c r="G31" s="27">
        <v>16275615.098999999</v>
      </c>
      <c r="H31" s="6">
        <v>26575697.414000001</v>
      </c>
      <c r="I31" s="6">
        <v>18381688.366999999</v>
      </c>
      <c r="J31" s="10">
        <v>26156866.903000001</v>
      </c>
      <c r="K31" s="10">
        <v>27582988.379000001</v>
      </c>
    </row>
    <row r="32" spans="1:11" ht="15" customHeight="1" x14ac:dyDescent="0.25">
      <c r="A32" s="4" t="s">
        <v>31</v>
      </c>
      <c r="B32" s="4">
        <v>6113</v>
      </c>
      <c r="C32" s="4">
        <v>2</v>
      </c>
      <c r="D32" s="6">
        <v>35652543.571999997</v>
      </c>
      <c r="E32" s="6">
        <v>34443372.806000002</v>
      </c>
      <c r="F32" s="28">
        <v>29910360.267000001</v>
      </c>
      <c r="G32" s="27">
        <v>31776742.715</v>
      </c>
      <c r="H32" s="6">
        <v>19139093.952</v>
      </c>
      <c r="I32" s="6">
        <v>19200824.949000001</v>
      </c>
      <c r="J32" s="10">
        <v>21272620.375999998</v>
      </c>
      <c r="K32" s="10">
        <v>21367298.357000001</v>
      </c>
    </row>
    <row r="33" spans="1:11" ht="15" customHeight="1" x14ac:dyDescent="0.25">
      <c r="A33" s="4" t="s">
        <v>31</v>
      </c>
      <c r="B33" s="4">
        <v>6113</v>
      </c>
      <c r="C33" s="4">
        <v>3</v>
      </c>
      <c r="D33" s="6">
        <v>33416989.502999999</v>
      </c>
      <c r="E33" s="6">
        <v>39541841.752999999</v>
      </c>
      <c r="F33" s="26">
        <v>22979171.054000001</v>
      </c>
      <c r="G33" s="27">
        <v>20936240.463</v>
      </c>
      <c r="H33" s="6">
        <v>16931385.280000001</v>
      </c>
      <c r="I33" s="6">
        <v>16641139.169</v>
      </c>
      <c r="J33" s="10">
        <v>10869189.032</v>
      </c>
      <c r="K33" s="10">
        <v>21668309.837000001</v>
      </c>
    </row>
    <row r="34" spans="1:11" ht="15" customHeight="1" x14ac:dyDescent="0.25">
      <c r="A34" s="4" t="s">
        <v>31</v>
      </c>
      <c r="B34" s="4">
        <v>6113</v>
      </c>
      <c r="C34" s="4">
        <v>4</v>
      </c>
      <c r="D34" s="6">
        <v>37676097.211999997</v>
      </c>
      <c r="E34" s="6">
        <v>33326231.258000001</v>
      </c>
      <c r="F34" s="26">
        <v>21270923.34</v>
      </c>
      <c r="G34" s="27">
        <v>26747955.833999999</v>
      </c>
      <c r="H34" s="6">
        <v>16568403.859999999</v>
      </c>
      <c r="I34" s="6">
        <v>20986553.649999999</v>
      </c>
      <c r="J34" s="10">
        <v>13575555.048</v>
      </c>
      <c r="K34" s="10">
        <v>21230716.533</v>
      </c>
    </row>
    <row r="35" spans="1:11" ht="15" customHeight="1" x14ac:dyDescent="0.25">
      <c r="A35" s="4" t="s">
        <v>31</v>
      </c>
      <c r="B35" s="4">
        <v>6113</v>
      </c>
      <c r="C35" s="4">
        <v>5</v>
      </c>
      <c r="D35" s="6">
        <v>29940691.379999999</v>
      </c>
      <c r="E35" s="6">
        <v>32516250.936999999</v>
      </c>
      <c r="F35" s="26">
        <v>22447235.655999999</v>
      </c>
      <c r="G35" s="27">
        <v>25664671.511</v>
      </c>
      <c r="H35" s="6">
        <v>16543001.998</v>
      </c>
      <c r="I35" s="6">
        <v>21745085.033</v>
      </c>
      <c r="J35" s="10">
        <v>16249946.729</v>
      </c>
      <c r="K35" s="10">
        <v>13161515.23</v>
      </c>
    </row>
    <row r="36" spans="1:11" ht="15" customHeight="1" x14ac:dyDescent="0.25">
      <c r="A36" s="4" t="s">
        <v>32</v>
      </c>
      <c r="B36" s="4">
        <v>7763</v>
      </c>
      <c r="C36" s="4">
        <v>1</v>
      </c>
      <c r="D36" s="6">
        <v>841130.33900000004</v>
      </c>
      <c r="E36" s="6">
        <v>1012742.4179999999</v>
      </c>
      <c r="F36" s="26">
        <v>769584.79500000004</v>
      </c>
      <c r="G36" s="27">
        <v>766464.54700000002</v>
      </c>
      <c r="H36" s="6">
        <v>670520.82700000005</v>
      </c>
      <c r="I36" s="6">
        <v>671118.31</v>
      </c>
      <c r="J36" s="10">
        <v>933341.31499999994</v>
      </c>
      <c r="K36" s="10">
        <v>1255128.0830000001</v>
      </c>
    </row>
    <row r="37" spans="1:11" ht="15" customHeight="1" x14ac:dyDescent="0.25">
      <c r="A37" s="4" t="s">
        <v>32</v>
      </c>
      <c r="B37" s="4">
        <v>7763</v>
      </c>
      <c r="C37" s="4">
        <v>2</v>
      </c>
      <c r="D37" s="6">
        <v>937002.21400000004</v>
      </c>
      <c r="E37" s="6">
        <v>1037402.863</v>
      </c>
      <c r="F37" s="26">
        <v>904249.79599999997</v>
      </c>
      <c r="G37" s="27">
        <v>1092959.307</v>
      </c>
      <c r="H37" s="6">
        <v>577093.12300000002</v>
      </c>
      <c r="I37" s="6">
        <v>655631.95600000001</v>
      </c>
      <c r="J37" s="10">
        <v>985789.772</v>
      </c>
      <c r="K37" s="10">
        <v>1212943.828</v>
      </c>
    </row>
    <row r="38" spans="1:11" ht="15" customHeight="1" x14ac:dyDescent="0.25">
      <c r="A38" s="4" t="s">
        <v>32</v>
      </c>
      <c r="B38" s="4">
        <v>7763</v>
      </c>
      <c r="C38" s="4">
        <v>3</v>
      </c>
      <c r="D38" s="6">
        <v>713107.48600000003</v>
      </c>
      <c r="E38" s="6">
        <v>1047064.5060000001</v>
      </c>
      <c r="F38" s="26">
        <v>911072.554</v>
      </c>
      <c r="G38" s="27">
        <v>1062879.48</v>
      </c>
      <c r="H38" s="6">
        <v>547815.54799999995</v>
      </c>
      <c r="I38" s="6">
        <v>728636.99</v>
      </c>
      <c r="J38" s="10">
        <v>704556.31299999997</v>
      </c>
      <c r="K38" s="10">
        <v>1218261.6969999999</v>
      </c>
    </row>
    <row r="39" spans="1:11" ht="15" customHeight="1" x14ac:dyDescent="0.25">
      <c r="A39" s="4" t="s">
        <v>33</v>
      </c>
      <c r="B39" s="4">
        <v>7948</v>
      </c>
      <c r="C39" s="4">
        <v>1</v>
      </c>
      <c r="D39" s="6">
        <v>56304.076000000001</v>
      </c>
      <c r="E39" s="6">
        <v>226435.66899999999</v>
      </c>
      <c r="F39" s="26">
        <v>67785.396999999997</v>
      </c>
      <c r="G39" s="27">
        <v>109659.93399999999</v>
      </c>
      <c r="H39" s="6">
        <v>218645.693</v>
      </c>
      <c r="I39" s="6">
        <v>112676.81299999999</v>
      </c>
      <c r="J39" s="10">
        <v>102644.16099999999</v>
      </c>
      <c r="K39" s="10">
        <v>84372.532999999996</v>
      </c>
    </row>
    <row r="40" spans="1:11" ht="15" customHeight="1" x14ac:dyDescent="0.25">
      <c r="A40" s="4" t="s">
        <v>33</v>
      </c>
      <c r="B40" s="4">
        <v>7948</v>
      </c>
      <c r="C40" s="4">
        <v>2</v>
      </c>
      <c r="D40" s="6">
        <v>63577.220999999998</v>
      </c>
      <c r="E40" s="6">
        <v>258856.66</v>
      </c>
      <c r="F40" s="26">
        <v>82064.767999999996</v>
      </c>
      <c r="G40" s="27">
        <v>102966.871</v>
      </c>
      <c r="H40" s="6">
        <v>205342.90100000001</v>
      </c>
      <c r="I40" s="6">
        <v>106729.067</v>
      </c>
      <c r="J40" s="10">
        <v>89345.040999999997</v>
      </c>
      <c r="K40" s="10">
        <v>225259.481</v>
      </c>
    </row>
    <row r="41" spans="1:11" ht="15" customHeight="1" x14ac:dyDescent="0.25">
      <c r="A41" s="4" t="s">
        <v>33</v>
      </c>
      <c r="B41" s="4">
        <v>7948</v>
      </c>
      <c r="C41" s="4">
        <v>3</v>
      </c>
      <c r="D41" s="6">
        <v>59234.843999999997</v>
      </c>
      <c r="E41" s="6">
        <v>232618.39</v>
      </c>
      <c r="F41" s="26">
        <v>74341.888000000006</v>
      </c>
      <c r="G41" s="27">
        <v>90002.573000000004</v>
      </c>
      <c r="H41" s="6">
        <v>184913.291</v>
      </c>
      <c r="I41" s="6">
        <v>106814.436</v>
      </c>
      <c r="J41" s="10">
        <v>418.04899999999998</v>
      </c>
      <c r="K41" s="10">
        <v>223716.12</v>
      </c>
    </row>
    <row r="42" spans="1:11" ht="15" customHeight="1" x14ac:dyDescent="0.25">
      <c r="A42" s="4" t="s">
        <v>33</v>
      </c>
      <c r="B42" s="4">
        <v>7948</v>
      </c>
      <c r="C42" s="4">
        <v>4</v>
      </c>
      <c r="D42" s="6">
        <v>59413.669000000002</v>
      </c>
      <c r="E42" s="6">
        <v>237020.90599999999</v>
      </c>
      <c r="F42" s="26">
        <v>74736.453999999998</v>
      </c>
      <c r="G42" s="27">
        <v>98934.339000000007</v>
      </c>
      <c r="H42" s="6">
        <v>219213.88399999999</v>
      </c>
      <c r="I42" s="6">
        <v>109727.492</v>
      </c>
      <c r="J42" s="10">
        <v>88121.457999999999</v>
      </c>
      <c r="K42" s="10">
        <v>223034.31899999999</v>
      </c>
    </row>
    <row r="43" spans="1:11" ht="15" customHeight="1" x14ac:dyDescent="0.25">
      <c r="A43" s="4" t="s">
        <v>33</v>
      </c>
      <c r="B43" s="4">
        <v>7948</v>
      </c>
      <c r="C43" s="4">
        <v>5</v>
      </c>
      <c r="D43" s="6">
        <v>91718.801999999996</v>
      </c>
      <c r="E43" s="6">
        <v>281038.755</v>
      </c>
      <c r="F43" s="26">
        <v>71642.491999999998</v>
      </c>
      <c r="G43" s="27">
        <v>96730.683999999994</v>
      </c>
      <c r="H43" s="6">
        <v>193888.28599999999</v>
      </c>
      <c r="I43" s="6">
        <v>99484.574999999997</v>
      </c>
      <c r="J43" s="10">
        <v>94264.84</v>
      </c>
      <c r="K43" s="10">
        <v>214223.734</v>
      </c>
    </row>
    <row r="44" spans="1:11" ht="15" customHeight="1" x14ac:dyDescent="0.25">
      <c r="A44" s="4" t="s">
        <v>33</v>
      </c>
      <c r="B44" s="4">
        <v>7948</v>
      </c>
      <c r="C44" s="4">
        <v>6</v>
      </c>
      <c r="D44" s="6">
        <v>105155.05899999999</v>
      </c>
      <c r="E44" s="6">
        <v>305846.185</v>
      </c>
      <c r="F44" s="26">
        <v>76575.142999999996</v>
      </c>
      <c r="G44" s="27">
        <v>91042.911999999997</v>
      </c>
      <c r="H44" s="6">
        <v>225940.503</v>
      </c>
      <c r="I44" s="6">
        <v>106407.736</v>
      </c>
      <c r="J44" s="10">
        <v>103860.49800000001</v>
      </c>
      <c r="K44" s="10">
        <v>235983.73</v>
      </c>
    </row>
    <row r="45" spans="1:11" ht="15" customHeight="1" x14ac:dyDescent="0.25">
      <c r="A45" s="4" t="s">
        <v>34</v>
      </c>
      <c r="B45" s="4">
        <v>991</v>
      </c>
      <c r="C45" s="11" t="s">
        <v>60</v>
      </c>
      <c r="D45" s="28"/>
      <c r="E45" s="28">
        <v>10041451.620999999</v>
      </c>
      <c r="F45" s="26">
        <v>16941949.960000001</v>
      </c>
      <c r="G45" s="27">
        <v>16616211.422</v>
      </c>
      <c r="H45" s="6">
        <v>4694730.0750000002</v>
      </c>
      <c r="I45" s="6">
        <v>14327645.903000001</v>
      </c>
      <c r="J45" s="10">
        <v>17253236.458999999</v>
      </c>
      <c r="K45" s="10">
        <v>17464068.785</v>
      </c>
    </row>
    <row r="46" spans="1:11" ht="15" customHeight="1" x14ac:dyDescent="0.25">
      <c r="A46" s="4" t="s">
        <v>34</v>
      </c>
      <c r="B46" s="4">
        <v>991</v>
      </c>
      <c r="C46" s="11" t="s">
        <v>61</v>
      </c>
      <c r="D46" s="28"/>
      <c r="E46" s="28">
        <v>8789922.7799999993</v>
      </c>
      <c r="F46" s="26">
        <v>17465024.373</v>
      </c>
      <c r="G46" s="27">
        <v>16631896.077</v>
      </c>
      <c r="H46" s="6">
        <v>4853376.8150000004</v>
      </c>
      <c r="I46" s="6">
        <v>13864941.682</v>
      </c>
      <c r="J46" s="10">
        <v>17132415.905999999</v>
      </c>
      <c r="K46" s="10">
        <v>17508681.629000001</v>
      </c>
    </row>
    <row r="47" spans="1:11" ht="15" customHeight="1" x14ac:dyDescent="0.25">
      <c r="A47" s="4" t="s">
        <v>35</v>
      </c>
      <c r="B47" s="4">
        <v>990</v>
      </c>
      <c r="C47" s="4">
        <v>50</v>
      </c>
      <c r="D47" s="6">
        <v>1516251.527</v>
      </c>
      <c r="E47" s="6">
        <v>1132275.5209999999</v>
      </c>
      <c r="F47" s="26">
        <v>1071478.294</v>
      </c>
      <c r="G47" s="27">
        <v>2056851.656</v>
      </c>
      <c r="H47" s="6">
        <v>2294920.5690000001</v>
      </c>
      <c r="I47" s="6">
        <v>3000140.8769999999</v>
      </c>
      <c r="J47" s="10">
        <v>4904154.2750000004</v>
      </c>
      <c r="K47" s="10">
        <v>6347373.7130000005</v>
      </c>
    </row>
    <row r="48" spans="1:11" ht="15" customHeight="1" x14ac:dyDescent="0.25">
      <c r="A48" s="4" t="s">
        <v>35</v>
      </c>
      <c r="B48" s="4">
        <v>990</v>
      </c>
      <c r="C48" s="4">
        <v>60</v>
      </c>
      <c r="D48" s="6">
        <v>1331146.0789999999</v>
      </c>
      <c r="E48" s="6">
        <v>994668.72600000002</v>
      </c>
      <c r="F48" s="26">
        <v>1128048.8570000001</v>
      </c>
      <c r="G48" s="27">
        <v>2215179.608</v>
      </c>
      <c r="H48" s="6">
        <v>2605626.2609999999</v>
      </c>
      <c r="I48" s="6">
        <v>3641821.7179999999</v>
      </c>
      <c r="J48" s="10">
        <v>3809190.7650000001</v>
      </c>
      <c r="K48" s="10">
        <v>4889843.2</v>
      </c>
    </row>
    <row r="49" spans="1:11" ht="15" customHeight="1" x14ac:dyDescent="0.25">
      <c r="A49" s="4" t="s">
        <v>35</v>
      </c>
      <c r="B49" s="4">
        <v>990</v>
      </c>
      <c r="C49" s="4">
        <v>70</v>
      </c>
      <c r="D49" s="6">
        <v>7608883.767</v>
      </c>
      <c r="E49" s="6">
        <v>9253842.5769999996</v>
      </c>
      <c r="F49" s="26">
        <v>7905180.79</v>
      </c>
      <c r="G49" s="27">
        <v>11070147.115</v>
      </c>
      <c r="H49" s="6">
        <v>10120097.293</v>
      </c>
      <c r="I49" s="6">
        <v>6094121.4759999998</v>
      </c>
      <c r="J49" s="10">
        <v>19260450.772999998</v>
      </c>
      <c r="K49" s="10">
        <v>23413686.493000001</v>
      </c>
    </row>
    <row r="50" spans="1:11" ht="15" customHeight="1" x14ac:dyDescent="0.25">
      <c r="A50" s="4" t="s">
        <v>35</v>
      </c>
      <c r="B50" s="4">
        <v>990</v>
      </c>
      <c r="C50" s="11" t="s">
        <v>63</v>
      </c>
      <c r="D50" s="6">
        <v>436200.70299999998</v>
      </c>
      <c r="E50" s="6">
        <v>809730.54799999995</v>
      </c>
      <c r="F50" s="26">
        <v>286494.527</v>
      </c>
      <c r="G50" s="27">
        <v>425078.51799999998</v>
      </c>
      <c r="H50" s="6">
        <v>867768.41700000002</v>
      </c>
      <c r="I50" s="6">
        <v>719933.86699999997</v>
      </c>
      <c r="J50" s="10">
        <v>1096288.6040000001</v>
      </c>
      <c r="K50" s="10">
        <v>2275790.335</v>
      </c>
    </row>
    <row r="51" spans="1:11" ht="15" customHeight="1" x14ac:dyDescent="0.25">
      <c r="A51" s="4" t="s">
        <v>35</v>
      </c>
      <c r="B51" s="4">
        <v>990</v>
      </c>
      <c r="C51" s="11" t="s">
        <v>64</v>
      </c>
      <c r="D51" s="6">
        <v>284298.36900000001</v>
      </c>
      <c r="E51" s="6">
        <v>831632.18299999996</v>
      </c>
      <c r="F51" s="26">
        <v>364959.94500000001</v>
      </c>
      <c r="G51" s="27">
        <v>417783.196</v>
      </c>
      <c r="H51" s="6">
        <v>938520.91700000002</v>
      </c>
      <c r="I51" s="6">
        <v>742020.12300000002</v>
      </c>
      <c r="J51" s="10">
        <v>1164187.159</v>
      </c>
      <c r="K51" s="10">
        <v>1459262.379</v>
      </c>
    </row>
    <row r="52" spans="1:11" ht="15" customHeight="1" x14ac:dyDescent="0.25">
      <c r="A52" s="4" t="s">
        <v>35</v>
      </c>
      <c r="B52" s="4">
        <v>990</v>
      </c>
      <c r="C52" s="11" t="s">
        <v>65</v>
      </c>
      <c r="D52" s="6">
        <v>2577309.7579999999</v>
      </c>
      <c r="E52" s="6">
        <v>1545723.912</v>
      </c>
      <c r="F52" s="26">
        <v>1195874.034</v>
      </c>
      <c r="G52" s="27">
        <v>1746781.449</v>
      </c>
      <c r="H52" s="6">
        <v>1615656.4269999999</v>
      </c>
      <c r="I52" s="6">
        <v>1487149.3359999999</v>
      </c>
      <c r="J52" s="10">
        <v>1153544.709</v>
      </c>
      <c r="K52" s="10">
        <v>1412259.085</v>
      </c>
    </row>
    <row r="53" spans="1:11" ht="15" customHeight="1" x14ac:dyDescent="0.25">
      <c r="A53" s="4" t="s">
        <v>36</v>
      </c>
      <c r="B53" s="4">
        <v>994</v>
      </c>
      <c r="C53" s="4">
        <v>1</v>
      </c>
      <c r="D53" s="6">
        <v>14800819.278999999</v>
      </c>
      <c r="E53" s="6">
        <v>18075562.829999998</v>
      </c>
      <c r="F53" s="26">
        <v>16575842.226</v>
      </c>
      <c r="G53" s="27">
        <v>7417218.0889999997</v>
      </c>
      <c r="H53" s="6">
        <v>6286548.6200000001</v>
      </c>
      <c r="I53" s="6"/>
      <c r="J53" s="10"/>
      <c r="K53" s="10"/>
    </row>
    <row r="54" spans="1:11" ht="15" customHeight="1" x14ac:dyDescent="0.25">
      <c r="A54" s="4" t="s">
        <v>36</v>
      </c>
      <c r="B54" s="4">
        <v>994</v>
      </c>
      <c r="C54" s="4">
        <v>2</v>
      </c>
      <c r="D54" s="6">
        <v>26607639.691</v>
      </c>
      <c r="E54" s="6">
        <v>19023892.647999998</v>
      </c>
      <c r="F54" s="26">
        <v>29197088.377</v>
      </c>
      <c r="G54" s="27">
        <v>21160462.765999999</v>
      </c>
      <c r="H54" s="6">
        <v>25858032.932</v>
      </c>
      <c r="I54" s="6">
        <v>28704035.743000001</v>
      </c>
      <c r="J54" s="10">
        <v>8043522.0949999997</v>
      </c>
      <c r="K54" s="10"/>
    </row>
    <row r="55" spans="1:11" ht="15" customHeight="1" x14ac:dyDescent="0.25">
      <c r="A55" s="4" t="s">
        <v>36</v>
      </c>
      <c r="B55" s="4">
        <v>994</v>
      </c>
      <c r="C55" s="4">
        <v>3</v>
      </c>
      <c r="D55" s="6">
        <v>33076074.772</v>
      </c>
      <c r="E55" s="6">
        <v>23279577.776000001</v>
      </c>
      <c r="F55" s="27">
        <v>24200208.320999999</v>
      </c>
      <c r="G55" s="27">
        <v>16520889.037</v>
      </c>
      <c r="H55" s="6">
        <v>26235304.412999999</v>
      </c>
      <c r="I55" s="6">
        <v>27120957.969000001</v>
      </c>
      <c r="J55" s="10">
        <v>19373420.521000002</v>
      </c>
      <c r="K55" s="10">
        <v>18114898.605999999</v>
      </c>
    </row>
    <row r="56" spans="1:11" ht="15" customHeight="1" x14ac:dyDescent="0.25">
      <c r="A56" s="4" t="s">
        <v>36</v>
      </c>
      <c r="B56" s="4">
        <v>994</v>
      </c>
      <c r="C56" s="4">
        <v>4</v>
      </c>
      <c r="D56" s="6">
        <v>31255838.859999999</v>
      </c>
      <c r="E56" s="6">
        <v>38643538.714000002</v>
      </c>
      <c r="F56" s="27">
        <v>26811166.407000002</v>
      </c>
      <c r="G56" s="27">
        <v>25039225.403000001</v>
      </c>
      <c r="H56" s="6">
        <v>31058612.331</v>
      </c>
      <c r="I56" s="6">
        <v>29781371.976</v>
      </c>
      <c r="J56" s="10">
        <v>24582790.024999999</v>
      </c>
      <c r="K56" s="10">
        <v>17415119.436999999</v>
      </c>
    </row>
    <row r="57" spans="1:11" ht="15" customHeight="1" x14ac:dyDescent="0.25">
      <c r="A57" s="4" t="s">
        <v>37</v>
      </c>
      <c r="B57" s="4">
        <v>55502</v>
      </c>
      <c r="C57" s="4">
        <v>1</v>
      </c>
      <c r="D57" s="6">
        <v>12778817.051999999</v>
      </c>
      <c r="E57" s="6">
        <v>12301569.158</v>
      </c>
      <c r="F57" s="26">
        <v>15561834.064999999</v>
      </c>
      <c r="G57" s="27">
        <v>15685821.132999999</v>
      </c>
      <c r="H57" s="6">
        <v>14514431.175000001</v>
      </c>
      <c r="I57" s="6">
        <v>15618375.387</v>
      </c>
      <c r="J57" s="10">
        <v>16156248.107999999</v>
      </c>
      <c r="K57" s="10">
        <v>16082443.294</v>
      </c>
    </row>
    <row r="58" spans="1:11" ht="15" customHeight="1" x14ac:dyDescent="0.25">
      <c r="A58" s="4" t="s">
        <v>37</v>
      </c>
      <c r="B58" s="4">
        <v>55502</v>
      </c>
      <c r="C58" s="4">
        <v>2</v>
      </c>
      <c r="D58" s="6">
        <v>13102283.455</v>
      </c>
      <c r="E58" s="6">
        <v>12375425.021</v>
      </c>
      <c r="F58" s="26">
        <v>15582779.715</v>
      </c>
      <c r="G58" s="28">
        <v>15585447.348999999</v>
      </c>
      <c r="H58" s="6">
        <v>14680431.176000001</v>
      </c>
      <c r="I58" s="6">
        <v>15732626.733999999</v>
      </c>
      <c r="J58" s="10">
        <v>16415369.558</v>
      </c>
      <c r="K58" s="10">
        <v>16024182.641000001</v>
      </c>
    </row>
    <row r="59" spans="1:11" ht="15" customHeight="1" x14ac:dyDescent="0.25">
      <c r="A59" s="4" t="s">
        <v>37</v>
      </c>
      <c r="B59" s="4">
        <v>55502</v>
      </c>
      <c r="C59" s="4">
        <v>3</v>
      </c>
      <c r="D59" s="6">
        <v>13687000.111</v>
      </c>
      <c r="E59" s="6">
        <v>13829779.913000001</v>
      </c>
      <c r="F59" s="26">
        <v>13481973</v>
      </c>
      <c r="G59" s="28">
        <v>15984851.651000001</v>
      </c>
      <c r="H59" s="6">
        <v>14965079.679</v>
      </c>
      <c r="I59" s="6">
        <v>15804362.159</v>
      </c>
      <c r="J59" s="10">
        <v>15517288.154999999</v>
      </c>
      <c r="K59" s="10">
        <v>15246428.608999999</v>
      </c>
    </row>
    <row r="60" spans="1:11" ht="15" customHeight="1" x14ac:dyDescent="0.25">
      <c r="A60" s="4" t="s">
        <v>37</v>
      </c>
      <c r="B60" s="4">
        <v>55502</v>
      </c>
      <c r="C60" s="4">
        <v>4</v>
      </c>
      <c r="D60" s="6">
        <v>13423600.115</v>
      </c>
      <c r="E60" s="6">
        <v>13979622.85</v>
      </c>
      <c r="F60" s="26">
        <v>13270865.056</v>
      </c>
      <c r="G60" s="27">
        <v>15609033.812999999</v>
      </c>
      <c r="H60" s="6">
        <v>14789184.333000001</v>
      </c>
      <c r="I60" s="6">
        <v>15792464.786</v>
      </c>
      <c r="J60" s="10">
        <v>15296975.455</v>
      </c>
      <c r="K60" s="10">
        <v>15386596.744000001</v>
      </c>
    </row>
    <row r="61" spans="1:11" ht="15" customHeight="1" x14ac:dyDescent="0.25">
      <c r="A61" s="4" t="s">
        <v>38</v>
      </c>
      <c r="B61" s="4">
        <v>6213</v>
      </c>
      <c r="C61" s="11" t="s">
        <v>66</v>
      </c>
      <c r="D61" s="6">
        <v>24020969.414000001</v>
      </c>
      <c r="E61" s="6">
        <v>33200965.322000001</v>
      </c>
      <c r="F61" s="26">
        <v>27492423.517000001</v>
      </c>
      <c r="G61" s="27">
        <v>15826441.062000001</v>
      </c>
      <c r="H61" s="6">
        <v>27487227.763</v>
      </c>
      <c r="I61" s="6">
        <v>31101443.659000002</v>
      </c>
      <c r="J61" s="10">
        <v>25422608.188999999</v>
      </c>
      <c r="K61" s="10">
        <v>21240897.829999998</v>
      </c>
    </row>
    <row r="62" spans="1:11" ht="15" customHeight="1" x14ac:dyDescent="0.25">
      <c r="A62" s="4" t="s">
        <v>38</v>
      </c>
      <c r="B62" s="4">
        <v>6213</v>
      </c>
      <c r="C62" s="11" t="s">
        <v>67</v>
      </c>
      <c r="D62" s="6">
        <v>27913946.772</v>
      </c>
      <c r="E62" s="6">
        <v>27571537.987</v>
      </c>
      <c r="F62" s="26">
        <v>21788169.923999999</v>
      </c>
      <c r="G62" s="27">
        <v>13481565.488</v>
      </c>
      <c r="H62" s="6">
        <v>30490669.420000002</v>
      </c>
      <c r="I62" s="6">
        <v>26736784.379000001</v>
      </c>
      <c r="J62" s="10">
        <v>24044082.456</v>
      </c>
      <c r="K62" s="10">
        <v>23106948.589000002</v>
      </c>
    </row>
    <row r="63" spans="1:11" ht="15" customHeight="1" x14ac:dyDescent="0.25">
      <c r="A63" s="4" t="s">
        <v>39</v>
      </c>
      <c r="B63" s="4">
        <v>997</v>
      </c>
      <c r="C63" s="4">
        <v>12</v>
      </c>
      <c r="D63" s="6">
        <v>14040845.08</v>
      </c>
      <c r="E63" s="6">
        <v>22068558.304000001</v>
      </c>
      <c r="F63" s="26">
        <v>12018990.612</v>
      </c>
      <c r="G63" s="27">
        <v>16260738.308</v>
      </c>
      <c r="H63" s="6">
        <v>15529440.325999999</v>
      </c>
      <c r="I63" s="6">
        <v>15596291.601</v>
      </c>
      <c r="J63" s="10">
        <v>15333963.005999999</v>
      </c>
      <c r="K63" s="10">
        <v>10593718.278999999</v>
      </c>
    </row>
    <row r="64" spans="1:11" ht="15" customHeight="1" x14ac:dyDescent="0.25">
      <c r="A64" s="4" t="s">
        <v>40</v>
      </c>
      <c r="B64" s="4">
        <v>55229</v>
      </c>
      <c r="C64" s="11" t="s">
        <v>68</v>
      </c>
      <c r="D64" s="6">
        <v>193415.8</v>
      </c>
      <c r="E64" s="6">
        <v>262913.2</v>
      </c>
      <c r="F64" s="26">
        <v>163479.1</v>
      </c>
      <c r="G64" s="27">
        <v>196554</v>
      </c>
      <c r="H64" s="6">
        <v>487419.1</v>
      </c>
      <c r="I64" s="6">
        <v>586107.9</v>
      </c>
      <c r="J64" s="10">
        <v>254931.1</v>
      </c>
      <c r="K64" s="10">
        <v>14231.2</v>
      </c>
    </row>
    <row r="65" spans="1:11" ht="15" customHeight="1" x14ac:dyDescent="0.25">
      <c r="A65" s="4" t="s">
        <v>40</v>
      </c>
      <c r="B65" s="4">
        <v>55229</v>
      </c>
      <c r="C65" s="11" t="s">
        <v>69</v>
      </c>
      <c r="D65" s="6">
        <v>183454.2</v>
      </c>
      <c r="E65" s="6">
        <v>257049.7</v>
      </c>
      <c r="F65" s="26">
        <v>165161.20000000001</v>
      </c>
      <c r="G65" s="27">
        <v>210897.5</v>
      </c>
      <c r="H65" s="6">
        <v>503965.8</v>
      </c>
      <c r="I65" s="6">
        <v>330381.2</v>
      </c>
      <c r="J65" s="10">
        <v>156587.1</v>
      </c>
      <c r="K65" s="10">
        <v>2761.9</v>
      </c>
    </row>
    <row r="66" spans="1:11" ht="15" customHeight="1" x14ac:dyDescent="0.25">
      <c r="A66" s="4" t="s">
        <v>40</v>
      </c>
      <c r="B66" s="4">
        <v>55229</v>
      </c>
      <c r="C66" s="11" t="s">
        <v>70</v>
      </c>
      <c r="D66" s="6">
        <v>165660.20000000001</v>
      </c>
      <c r="E66" s="6">
        <v>276689.8</v>
      </c>
      <c r="F66" s="26">
        <v>198866.3</v>
      </c>
      <c r="G66" s="27">
        <v>218291</v>
      </c>
      <c r="H66" s="6">
        <v>482199.8</v>
      </c>
      <c r="I66" s="6">
        <v>251487.2</v>
      </c>
      <c r="J66" s="10">
        <v>4050.8</v>
      </c>
      <c r="K66" s="10">
        <v>198402.1</v>
      </c>
    </row>
    <row r="67" spans="1:11" ht="15" customHeight="1" x14ac:dyDescent="0.25">
      <c r="A67" s="4" t="s">
        <v>40</v>
      </c>
      <c r="B67" s="4">
        <v>55229</v>
      </c>
      <c r="C67" s="11" t="s">
        <v>71</v>
      </c>
      <c r="D67" s="6">
        <v>137213.29999999999</v>
      </c>
      <c r="E67" s="6">
        <v>295600.7</v>
      </c>
      <c r="F67" s="26">
        <v>197523.5</v>
      </c>
      <c r="G67" s="27">
        <v>217711.8</v>
      </c>
      <c r="H67" s="6">
        <v>325630.90000000002</v>
      </c>
      <c r="I67" s="6">
        <v>567471.1</v>
      </c>
      <c r="J67" s="10">
        <v>329748.8</v>
      </c>
      <c r="K67" s="10">
        <v>213200.3</v>
      </c>
    </row>
    <row r="68" spans="1:11" ht="15" customHeight="1" x14ac:dyDescent="0.25">
      <c r="A68" s="4" t="s">
        <v>40</v>
      </c>
      <c r="B68" s="4">
        <v>55229</v>
      </c>
      <c r="C68" s="11" t="s">
        <v>72</v>
      </c>
      <c r="D68" s="6">
        <v>209114.5</v>
      </c>
      <c r="E68" s="6">
        <v>282822.40000000002</v>
      </c>
      <c r="F68" s="26">
        <v>201476.7</v>
      </c>
      <c r="G68" s="27">
        <v>157370.70000000001</v>
      </c>
      <c r="H68" s="6">
        <v>524604.19999999995</v>
      </c>
      <c r="I68" s="6">
        <v>573148.1</v>
      </c>
      <c r="J68" s="10">
        <v>398963.8</v>
      </c>
      <c r="K68" s="10">
        <v>113913.3</v>
      </c>
    </row>
    <row r="69" spans="1:11" ht="15" customHeight="1" x14ac:dyDescent="0.25">
      <c r="A69" s="4" t="s">
        <v>40</v>
      </c>
      <c r="B69" s="4">
        <v>55229</v>
      </c>
      <c r="C69" s="11" t="s">
        <v>73</v>
      </c>
      <c r="D69" s="6">
        <v>193791.3</v>
      </c>
      <c r="E69" s="6">
        <v>262538.09999999998</v>
      </c>
      <c r="F69" s="26">
        <v>196740.1</v>
      </c>
      <c r="G69" s="27">
        <v>70621.2</v>
      </c>
      <c r="H69" s="6">
        <v>531335.30000000005</v>
      </c>
      <c r="I69" s="6">
        <v>615103.69999999995</v>
      </c>
      <c r="J69" s="10">
        <v>384604.7</v>
      </c>
      <c r="K69" s="10">
        <v>229989.7</v>
      </c>
    </row>
    <row r="70" spans="1:11" ht="15" customHeight="1" x14ac:dyDescent="0.25">
      <c r="A70" s="4" t="s">
        <v>40</v>
      </c>
      <c r="B70" s="4">
        <v>55229</v>
      </c>
      <c r="C70" s="11" t="s">
        <v>74</v>
      </c>
      <c r="D70" s="6">
        <v>211062.8</v>
      </c>
      <c r="E70" s="6">
        <v>265907</v>
      </c>
      <c r="F70" s="26">
        <v>193248.2</v>
      </c>
      <c r="G70" s="30">
        <v>231615.4</v>
      </c>
      <c r="H70" s="6">
        <v>496972.7</v>
      </c>
      <c r="I70" s="6">
        <v>470987.5</v>
      </c>
      <c r="J70" s="10">
        <v>68117.7</v>
      </c>
      <c r="K70" s="10">
        <v>17936.400000000001</v>
      </c>
    </row>
    <row r="71" spans="1:11" ht="15" customHeight="1" x14ac:dyDescent="0.25">
      <c r="A71" s="4" t="s">
        <v>40</v>
      </c>
      <c r="B71" s="4">
        <v>55229</v>
      </c>
      <c r="C71" s="11" t="s">
        <v>75</v>
      </c>
      <c r="D71" s="6">
        <v>232970</v>
      </c>
      <c r="E71" s="6">
        <v>283216.2</v>
      </c>
      <c r="F71" s="26">
        <v>191614.4</v>
      </c>
      <c r="G71" s="30">
        <v>227812.2</v>
      </c>
      <c r="H71" s="6">
        <v>550295.69999999995</v>
      </c>
      <c r="I71" s="6">
        <v>398773.3</v>
      </c>
      <c r="J71" s="10">
        <v>107384.6</v>
      </c>
      <c r="K71" s="10">
        <v>171986.4</v>
      </c>
    </row>
    <row r="72" spans="1:11" ht="15" customHeight="1" x14ac:dyDescent="0.25">
      <c r="A72" s="4" t="s">
        <v>41</v>
      </c>
      <c r="B72" s="4">
        <v>1007</v>
      </c>
      <c r="C72" s="11" t="s">
        <v>76</v>
      </c>
      <c r="D72" s="6">
        <v>1468453.5149999999</v>
      </c>
      <c r="E72" s="6">
        <v>3393972.8879999998</v>
      </c>
      <c r="F72" s="26">
        <v>4044535.7510000002</v>
      </c>
      <c r="G72" s="30">
        <v>4037507.4789999998</v>
      </c>
      <c r="H72" s="6">
        <v>3748381.6519999998</v>
      </c>
      <c r="I72" s="6">
        <v>3770100.5830000001</v>
      </c>
      <c r="J72" s="10">
        <v>3603418.443</v>
      </c>
      <c r="K72" s="10">
        <v>4441752.0839999998</v>
      </c>
    </row>
    <row r="73" spans="1:11" ht="15" customHeight="1" x14ac:dyDescent="0.25">
      <c r="A73" s="4" t="s">
        <v>41</v>
      </c>
      <c r="B73" s="4">
        <v>1007</v>
      </c>
      <c r="C73" s="11" t="s">
        <v>77</v>
      </c>
      <c r="D73" s="6">
        <v>1527388.335</v>
      </c>
      <c r="E73" s="6">
        <v>3695350.9270000001</v>
      </c>
      <c r="F73" s="26">
        <v>4148689.926</v>
      </c>
      <c r="G73" s="30">
        <v>4982184.1260000002</v>
      </c>
      <c r="H73" s="6">
        <v>3133827.18</v>
      </c>
      <c r="I73" s="6">
        <v>3847579.466</v>
      </c>
      <c r="J73" s="10">
        <v>3640383.25</v>
      </c>
      <c r="K73" s="10">
        <v>4395726.3930000002</v>
      </c>
    </row>
    <row r="74" spans="1:11" ht="15" customHeight="1" x14ac:dyDescent="0.25">
      <c r="A74" s="4" t="s">
        <v>41</v>
      </c>
      <c r="B74" s="4">
        <v>1007</v>
      </c>
      <c r="C74" s="11" t="s">
        <v>78</v>
      </c>
      <c r="D74" s="6">
        <v>1556868.943</v>
      </c>
      <c r="E74" s="6">
        <v>3972416.807</v>
      </c>
      <c r="F74" s="26">
        <v>2501297.2420000001</v>
      </c>
      <c r="G74" s="30">
        <v>3582421.8810000001</v>
      </c>
      <c r="H74" s="6">
        <v>2723361.4019999998</v>
      </c>
      <c r="I74" s="6">
        <v>3956996.0490000001</v>
      </c>
      <c r="J74" s="10">
        <v>2270552.0440000002</v>
      </c>
      <c r="K74" s="10">
        <v>4448414.4610000001</v>
      </c>
    </row>
    <row r="75" spans="1:11" ht="15" customHeight="1" x14ac:dyDescent="0.25">
      <c r="A75" s="4" t="s">
        <v>42</v>
      </c>
      <c r="B75" s="4">
        <v>1008</v>
      </c>
      <c r="C75" s="4">
        <v>2</v>
      </c>
      <c r="D75" s="6">
        <v>1213051.318</v>
      </c>
      <c r="E75" s="6">
        <v>1834451.152</v>
      </c>
      <c r="F75" s="26">
        <v>249317.682</v>
      </c>
      <c r="G75" s="30">
        <v>309632.61900000001</v>
      </c>
      <c r="H75" s="6">
        <v>154982.10200000001</v>
      </c>
      <c r="I75" s="6"/>
      <c r="J75" s="10"/>
      <c r="K75" s="10"/>
    </row>
    <row r="76" spans="1:11" ht="15" customHeight="1" x14ac:dyDescent="0.25">
      <c r="A76" s="4" t="s">
        <v>42</v>
      </c>
      <c r="B76" s="4">
        <v>1008</v>
      </c>
      <c r="C76" s="4">
        <v>4</v>
      </c>
      <c r="D76" s="6">
        <v>1098676.8600000001</v>
      </c>
      <c r="E76" s="6">
        <v>1221392.736</v>
      </c>
      <c r="F76" s="26">
        <v>231877.147</v>
      </c>
      <c r="G76" s="30">
        <v>353759.76500000001</v>
      </c>
      <c r="H76" s="6">
        <v>189737.864</v>
      </c>
      <c r="I76" s="6"/>
      <c r="J76" s="10"/>
      <c r="K76" s="10"/>
    </row>
    <row r="77" spans="1:11" ht="15" customHeight="1" x14ac:dyDescent="0.25">
      <c r="A77" s="4" t="s">
        <v>43</v>
      </c>
      <c r="B77" s="4">
        <v>6085</v>
      </c>
      <c r="C77" s="4">
        <v>14</v>
      </c>
      <c r="D77" s="6">
        <v>8111704.3159999996</v>
      </c>
      <c r="E77" s="6">
        <v>18013557.965999998</v>
      </c>
      <c r="F77" s="26">
        <v>15190787.741</v>
      </c>
      <c r="G77" s="30">
        <v>2568494.3670000001</v>
      </c>
      <c r="H77" s="6"/>
      <c r="I77" s="6"/>
      <c r="J77" s="10"/>
      <c r="K77" s="10"/>
    </row>
    <row r="78" spans="1:11" ht="15" customHeight="1" x14ac:dyDescent="0.25">
      <c r="A78" s="4" t="s">
        <v>43</v>
      </c>
      <c r="B78" s="4">
        <v>6085</v>
      </c>
      <c r="C78" s="4">
        <v>15</v>
      </c>
      <c r="D78" s="6">
        <v>10565715.457</v>
      </c>
      <c r="E78" s="6">
        <v>25856966.98</v>
      </c>
      <c r="F78" s="26">
        <v>19536944.151999999</v>
      </c>
      <c r="G78" s="30">
        <v>10469926.515000001</v>
      </c>
      <c r="H78" s="6">
        <v>17588007.215</v>
      </c>
      <c r="I78" s="6"/>
      <c r="J78" s="10"/>
      <c r="K78" s="10"/>
    </row>
    <row r="79" spans="1:11" ht="15" customHeight="1" x14ac:dyDescent="0.25">
      <c r="A79" s="4" t="s">
        <v>43</v>
      </c>
      <c r="B79" s="4">
        <v>6085</v>
      </c>
      <c r="C79" s="11" t="s">
        <v>79</v>
      </c>
      <c r="D79" s="6">
        <v>159861.008</v>
      </c>
      <c r="E79" s="6">
        <v>117197.378</v>
      </c>
      <c r="F79" s="26">
        <v>49763.499000000003</v>
      </c>
      <c r="G79" s="30">
        <v>50847.11</v>
      </c>
      <c r="H79" s="6">
        <v>134001.476</v>
      </c>
      <c r="I79" s="6">
        <v>5125.442</v>
      </c>
      <c r="J79" s="10">
        <v>130612.022</v>
      </c>
      <c r="K79" s="10">
        <v>444845.21799999999</v>
      </c>
    </row>
    <row r="80" spans="1:11" ht="15" customHeight="1" x14ac:dyDescent="0.25">
      <c r="A80" s="4" t="s">
        <v>43</v>
      </c>
      <c r="B80" s="4">
        <v>6085</v>
      </c>
      <c r="C80" s="11" t="s">
        <v>80</v>
      </c>
      <c r="D80" s="6">
        <v>73836.308000000005</v>
      </c>
      <c r="E80" s="6">
        <v>231207.16500000001</v>
      </c>
      <c r="F80" s="26">
        <v>78158.111999999994</v>
      </c>
      <c r="G80" s="30">
        <v>7049.0119999999997</v>
      </c>
      <c r="H80" s="6">
        <v>47154.258999999998</v>
      </c>
      <c r="I80" s="6">
        <v>348762.071</v>
      </c>
      <c r="J80" s="10">
        <v>33495.235999999997</v>
      </c>
      <c r="K80" s="10">
        <v>266645.43400000001</v>
      </c>
    </row>
    <row r="81" spans="1:11" ht="15" customHeight="1" x14ac:dyDescent="0.25">
      <c r="A81" s="4" t="s">
        <v>43</v>
      </c>
      <c r="B81" s="4">
        <v>6085</v>
      </c>
      <c r="C81" s="4">
        <v>17</v>
      </c>
      <c r="D81" s="6">
        <v>16498362.673</v>
      </c>
      <c r="E81" s="6">
        <v>22912353.463</v>
      </c>
      <c r="F81" s="26">
        <v>16980665.384</v>
      </c>
      <c r="G81" s="30">
        <v>12827962.75</v>
      </c>
      <c r="H81" s="6">
        <v>16496348.243000001</v>
      </c>
      <c r="I81" s="6">
        <v>13442637.674000001</v>
      </c>
      <c r="J81" s="10">
        <v>10732496.864</v>
      </c>
      <c r="K81" s="10">
        <v>11101705.991</v>
      </c>
    </row>
    <row r="82" spans="1:11" ht="15" customHeight="1" x14ac:dyDescent="0.25">
      <c r="A82" s="4" t="s">
        <v>43</v>
      </c>
      <c r="B82" s="4">
        <v>6085</v>
      </c>
      <c r="C82" s="4">
        <v>18</v>
      </c>
      <c r="D82" s="6">
        <v>27095992.618999999</v>
      </c>
      <c r="E82" s="6">
        <v>17919963.690000001</v>
      </c>
      <c r="F82" s="26">
        <v>18606754.363000002</v>
      </c>
      <c r="G82" s="30">
        <v>10987856.362</v>
      </c>
      <c r="H82" s="6">
        <v>14593155.774</v>
      </c>
      <c r="I82" s="6">
        <v>13956894.472999999</v>
      </c>
      <c r="J82" s="10">
        <v>8250151.6749999998</v>
      </c>
      <c r="K82" s="10">
        <v>8307883.8530000001</v>
      </c>
    </row>
    <row r="83" spans="1:11" ht="15" customHeight="1" x14ac:dyDescent="0.25">
      <c r="A83" s="4" t="s">
        <v>44</v>
      </c>
      <c r="B83" s="4">
        <v>7335</v>
      </c>
      <c r="C83" s="11" t="s">
        <v>81</v>
      </c>
      <c r="D83" s="6">
        <v>53705.125</v>
      </c>
      <c r="E83" s="6">
        <v>98590.675000000003</v>
      </c>
      <c r="F83" s="26">
        <v>16369.308999999999</v>
      </c>
      <c r="G83" s="30">
        <v>34566.230000000003</v>
      </c>
      <c r="H83" s="6">
        <v>69398.937000000005</v>
      </c>
      <c r="I83" s="6">
        <v>88473.502999999997</v>
      </c>
      <c r="J83" s="10">
        <v>97297.467000000004</v>
      </c>
      <c r="K83" s="10">
        <v>442484.20400000003</v>
      </c>
    </row>
    <row r="84" spans="1:11" ht="15" customHeight="1" x14ac:dyDescent="0.25">
      <c r="A84" s="4" t="s">
        <v>44</v>
      </c>
      <c r="B84" s="4">
        <v>7335</v>
      </c>
      <c r="C84" s="11" t="s">
        <v>82</v>
      </c>
      <c r="D84" s="6">
        <v>51458.574999999997</v>
      </c>
      <c r="E84" s="6">
        <v>90194.2</v>
      </c>
      <c r="F84" s="26">
        <v>16836.363000000001</v>
      </c>
      <c r="G84" s="30">
        <v>36686.826999999997</v>
      </c>
      <c r="H84" s="6">
        <v>63273.962</v>
      </c>
      <c r="I84" s="6">
        <v>87471.895999999993</v>
      </c>
      <c r="J84" s="10">
        <v>75256.600000000006</v>
      </c>
      <c r="K84" s="10">
        <v>405330.90100000001</v>
      </c>
    </row>
    <row r="85" spans="1:11" ht="15" customHeight="1" x14ac:dyDescent="0.25">
      <c r="A85" s="4" t="s">
        <v>45</v>
      </c>
      <c r="B85" s="4">
        <v>6166</v>
      </c>
      <c r="C85" s="11" t="s">
        <v>83</v>
      </c>
      <c r="D85" s="6">
        <v>47277543.483999997</v>
      </c>
      <c r="E85" s="6">
        <v>62038449.178000003</v>
      </c>
      <c r="F85" s="26">
        <v>39774255.262000002</v>
      </c>
      <c r="G85" s="30">
        <v>17463214.851</v>
      </c>
      <c r="H85" s="6">
        <v>29450461.504999999</v>
      </c>
      <c r="I85" s="6">
        <v>28842930.318999998</v>
      </c>
      <c r="J85" s="10">
        <v>16898845.074000001</v>
      </c>
      <c r="K85" s="10">
        <v>31346519.372000001</v>
      </c>
    </row>
    <row r="86" spans="1:11" ht="15" customHeight="1" x14ac:dyDescent="0.25">
      <c r="A86" s="4" t="s">
        <v>45</v>
      </c>
      <c r="B86" s="4">
        <v>6166</v>
      </c>
      <c r="C86" s="11" t="s">
        <v>84</v>
      </c>
      <c r="D86" s="6">
        <v>61652954.531000003</v>
      </c>
      <c r="E86" s="6">
        <v>56766810.259999998</v>
      </c>
      <c r="F86" s="26">
        <v>40224541.284999996</v>
      </c>
      <c r="G86" s="27">
        <v>24332338.114999998</v>
      </c>
      <c r="H86" s="6">
        <v>23954195.557</v>
      </c>
      <c r="I86" s="6">
        <v>38136481.851999998</v>
      </c>
      <c r="J86" s="10">
        <v>15410150.107999999</v>
      </c>
      <c r="K86" s="10">
        <v>22468410.092</v>
      </c>
    </row>
    <row r="87" spans="1:11" ht="15" customHeight="1" x14ac:dyDescent="0.25">
      <c r="A87" s="10" t="s">
        <v>46</v>
      </c>
      <c r="B87" s="10">
        <v>57794</v>
      </c>
      <c r="C87" s="10" t="s">
        <v>85</v>
      </c>
      <c r="D87" s="6"/>
      <c r="E87" s="6">
        <v>13395982.799000001</v>
      </c>
      <c r="F87" s="26">
        <v>18949216.550999999</v>
      </c>
      <c r="G87" s="27">
        <v>15831687.415999999</v>
      </c>
      <c r="H87" s="6">
        <v>15048816.699999999</v>
      </c>
      <c r="I87" s="6">
        <v>17221841.98</v>
      </c>
      <c r="J87" s="10">
        <v>17516665.969000001</v>
      </c>
      <c r="K87" s="10">
        <v>19291033.208999999</v>
      </c>
    </row>
    <row r="88" spans="1:11" ht="15" customHeight="1" x14ac:dyDescent="0.25">
      <c r="A88" s="10" t="s">
        <v>46</v>
      </c>
      <c r="B88" s="10">
        <v>57794</v>
      </c>
      <c r="C88" s="10" t="s">
        <v>86</v>
      </c>
      <c r="D88" s="6"/>
      <c r="E88" s="6">
        <v>12990487.956</v>
      </c>
      <c r="F88" s="26">
        <v>18854737.741999999</v>
      </c>
      <c r="G88" s="27">
        <v>16119573.183</v>
      </c>
      <c r="H88" s="6">
        <v>15199754.960999999</v>
      </c>
      <c r="I88" s="6">
        <v>17101326.837000001</v>
      </c>
      <c r="J88" s="10">
        <v>16101958.082</v>
      </c>
      <c r="K88" s="10">
        <v>18133690.82</v>
      </c>
    </row>
    <row r="89" spans="1:11" ht="15" customHeight="1" x14ac:dyDescent="0.25">
      <c r="A89" s="4" t="s">
        <v>47</v>
      </c>
      <c r="B89" s="4">
        <v>55364</v>
      </c>
      <c r="C89" s="11" t="s">
        <v>87</v>
      </c>
      <c r="D89" s="6">
        <v>13060908.684</v>
      </c>
      <c r="E89" s="6">
        <v>10995108.476</v>
      </c>
      <c r="F89" s="26">
        <v>13303360.75</v>
      </c>
      <c r="G89" s="27">
        <v>12007962.922</v>
      </c>
      <c r="H89" s="6">
        <v>10417671.636</v>
      </c>
      <c r="I89" s="6">
        <v>12304670.131999999</v>
      </c>
      <c r="J89" s="10">
        <v>10908724.942</v>
      </c>
      <c r="K89" s="10">
        <v>13948877.914999999</v>
      </c>
    </row>
    <row r="90" spans="1:11" ht="15" customHeight="1" x14ac:dyDescent="0.25">
      <c r="A90" s="4" t="s">
        <v>47</v>
      </c>
      <c r="B90" s="4">
        <v>55364</v>
      </c>
      <c r="C90" s="11" t="s">
        <v>88</v>
      </c>
      <c r="D90" s="6">
        <v>12734597.119000001</v>
      </c>
      <c r="E90" s="6">
        <v>10687450.949999999</v>
      </c>
      <c r="F90" s="26">
        <v>12828917.627</v>
      </c>
      <c r="G90" s="27">
        <v>11708178.403999999</v>
      </c>
      <c r="H90" s="6">
        <v>10260456.869000001</v>
      </c>
      <c r="I90" s="6">
        <v>12383299.177999999</v>
      </c>
      <c r="J90" s="10">
        <v>10938355.723999999</v>
      </c>
      <c r="K90" s="10">
        <v>15011880.231000001</v>
      </c>
    </row>
    <row r="91" spans="1:11" ht="15" customHeight="1" x14ac:dyDescent="0.25">
      <c r="A91" s="4" t="s">
        <v>48</v>
      </c>
      <c r="B91" s="4">
        <v>55111</v>
      </c>
      <c r="C91" s="4">
        <v>1</v>
      </c>
      <c r="D91" s="6">
        <v>128922.489</v>
      </c>
      <c r="E91" s="6">
        <v>449262.32400000002</v>
      </c>
      <c r="F91" s="26">
        <v>197673.00200000001</v>
      </c>
      <c r="G91" s="27">
        <v>317166.63400000002</v>
      </c>
      <c r="H91" s="6">
        <v>456904.53499999997</v>
      </c>
      <c r="I91" s="6">
        <v>811973.87199999997</v>
      </c>
      <c r="J91" s="10">
        <v>824622.87800000003</v>
      </c>
      <c r="K91" s="10">
        <v>1266362.8629999999</v>
      </c>
    </row>
    <row r="92" spans="1:11" ht="15" customHeight="1" x14ac:dyDescent="0.25">
      <c r="A92" s="4" t="s">
        <v>48</v>
      </c>
      <c r="B92" s="4">
        <v>55111</v>
      </c>
      <c r="C92" s="4">
        <v>2</v>
      </c>
      <c r="D92" s="6">
        <v>61575.811000000002</v>
      </c>
      <c r="E92" s="6">
        <v>397056.54200000002</v>
      </c>
      <c r="F92" s="26">
        <v>184705.77499999999</v>
      </c>
      <c r="G92" s="27">
        <v>308412.76799999998</v>
      </c>
      <c r="H92" s="6">
        <v>485977.34399999998</v>
      </c>
      <c r="I92" s="6">
        <v>757008.71400000004</v>
      </c>
      <c r="J92" s="10">
        <v>851321.62800000003</v>
      </c>
      <c r="K92" s="10">
        <v>1110421.3670000001</v>
      </c>
    </row>
    <row r="93" spans="1:11" ht="15" customHeight="1" x14ac:dyDescent="0.25">
      <c r="A93" s="4" t="s">
        <v>48</v>
      </c>
      <c r="B93" s="4">
        <v>55111</v>
      </c>
      <c r="C93" s="4">
        <v>3</v>
      </c>
      <c r="D93" s="6">
        <v>92416.778000000006</v>
      </c>
      <c r="E93" s="6">
        <v>378163.31199999998</v>
      </c>
      <c r="F93" s="26">
        <v>209719.44899999999</v>
      </c>
      <c r="G93" s="27">
        <v>306982.89399999997</v>
      </c>
      <c r="H93" s="6">
        <v>410124.625</v>
      </c>
      <c r="I93" s="6">
        <v>737720.79200000002</v>
      </c>
      <c r="J93" s="10">
        <v>863600.11699999997</v>
      </c>
      <c r="K93" s="10">
        <v>983125.97</v>
      </c>
    </row>
    <row r="94" spans="1:11" ht="15" customHeight="1" x14ac:dyDescent="0.25">
      <c r="A94" s="4" t="s">
        <v>48</v>
      </c>
      <c r="B94" s="4">
        <v>55111</v>
      </c>
      <c r="C94" s="4">
        <v>4</v>
      </c>
      <c r="D94" s="6">
        <v>99165.054000000004</v>
      </c>
      <c r="E94" s="6">
        <v>355672.52600000001</v>
      </c>
      <c r="F94" s="26">
        <v>106575.17600000001</v>
      </c>
      <c r="G94" s="27">
        <v>274094.96100000001</v>
      </c>
      <c r="H94" s="6">
        <v>420424.16800000001</v>
      </c>
      <c r="I94" s="6">
        <v>799695.93500000006</v>
      </c>
      <c r="J94" s="10">
        <v>1094713.263</v>
      </c>
      <c r="K94" s="10">
        <v>1132133.852</v>
      </c>
    </row>
    <row r="95" spans="1:11" ht="15" customHeight="1" x14ac:dyDescent="0.25">
      <c r="A95" s="4" t="s">
        <v>48</v>
      </c>
      <c r="B95" s="4">
        <v>55111</v>
      </c>
      <c r="C95" s="4">
        <v>5</v>
      </c>
      <c r="D95" s="6">
        <v>124187.677</v>
      </c>
      <c r="E95" s="6">
        <v>382679.66800000001</v>
      </c>
      <c r="F95" s="26">
        <v>125177.13499999999</v>
      </c>
      <c r="G95" s="27">
        <v>216948.848</v>
      </c>
      <c r="H95" s="6">
        <v>417413.83899999998</v>
      </c>
      <c r="I95" s="6">
        <v>803914.04099999997</v>
      </c>
      <c r="J95" s="10">
        <v>734930.53</v>
      </c>
      <c r="K95" s="10">
        <v>1265628.682</v>
      </c>
    </row>
    <row r="96" spans="1:11" ht="15" customHeight="1" x14ac:dyDescent="0.25">
      <c r="A96" s="4" t="s">
        <v>48</v>
      </c>
      <c r="B96" s="4">
        <v>55111</v>
      </c>
      <c r="C96" s="4">
        <v>6</v>
      </c>
      <c r="D96" s="6">
        <v>106183.076</v>
      </c>
      <c r="E96" s="6">
        <v>465977.61900000001</v>
      </c>
      <c r="F96" s="26">
        <v>193148.97500000001</v>
      </c>
      <c r="G96" s="27">
        <v>123945.073</v>
      </c>
      <c r="H96" s="6">
        <v>426693.13500000001</v>
      </c>
      <c r="I96" s="6">
        <v>772730.98800000001</v>
      </c>
      <c r="J96" s="10">
        <v>1087379.588</v>
      </c>
      <c r="K96" s="10">
        <v>1155856.067</v>
      </c>
    </row>
    <row r="97" spans="1:11" ht="15" customHeight="1" x14ac:dyDescent="0.25">
      <c r="A97" s="4" t="s">
        <v>48</v>
      </c>
      <c r="B97" s="4">
        <v>55111</v>
      </c>
      <c r="C97" s="4">
        <v>7</v>
      </c>
      <c r="D97" s="6">
        <v>125045.636</v>
      </c>
      <c r="E97" s="6">
        <v>426394.84399999998</v>
      </c>
      <c r="F97" s="26">
        <v>175177.87</v>
      </c>
      <c r="G97" s="27">
        <v>301141.799</v>
      </c>
      <c r="H97" s="6">
        <v>278963.783</v>
      </c>
      <c r="I97" s="6">
        <v>685269.31299999997</v>
      </c>
      <c r="J97" s="10">
        <v>927875.66299999994</v>
      </c>
      <c r="K97" s="10">
        <v>1266685.7069999999</v>
      </c>
    </row>
    <row r="98" spans="1:11" ht="15" customHeight="1" x14ac:dyDescent="0.25">
      <c r="A98" s="4" t="s">
        <v>48</v>
      </c>
      <c r="B98" s="4">
        <v>55111</v>
      </c>
      <c r="C98" s="4">
        <v>8</v>
      </c>
      <c r="D98" s="6">
        <v>50910.932999999997</v>
      </c>
      <c r="E98" s="6">
        <v>284201.95699999999</v>
      </c>
      <c r="F98" s="26">
        <v>128363.406</v>
      </c>
      <c r="G98" s="27">
        <v>287123.587</v>
      </c>
      <c r="H98" s="6">
        <v>408676.61800000002</v>
      </c>
      <c r="I98" s="6">
        <v>698147.93</v>
      </c>
      <c r="J98" s="10">
        <v>937641.36800000002</v>
      </c>
      <c r="K98" s="10">
        <v>1207060.6780000001</v>
      </c>
    </row>
    <row r="99" spans="1:11" ht="15" customHeight="1" x14ac:dyDescent="0.25">
      <c r="A99" s="4" t="s">
        <v>49</v>
      </c>
      <c r="B99" s="4">
        <v>57842</v>
      </c>
      <c r="C99" s="4">
        <v>1</v>
      </c>
      <c r="D99" s="6">
        <v>581127.28</v>
      </c>
      <c r="E99" s="6">
        <v>993208.30500000005</v>
      </c>
      <c r="F99" s="26">
        <v>910801.54599999997</v>
      </c>
      <c r="G99" s="27">
        <v>1235512.162</v>
      </c>
      <c r="H99" s="6">
        <v>617830.58700000006</v>
      </c>
      <c r="I99" s="6">
        <v>1198557.352</v>
      </c>
      <c r="J99" s="10">
        <v>4503184.7410000004</v>
      </c>
      <c r="K99" s="10">
        <v>5156544.602</v>
      </c>
    </row>
    <row r="100" spans="1:11" ht="15" customHeight="1" x14ac:dyDescent="0.25">
      <c r="A100" s="4" t="s">
        <v>50</v>
      </c>
      <c r="B100" s="4">
        <v>55224</v>
      </c>
      <c r="C100" s="11" t="s">
        <v>89</v>
      </c>
      <c r="D100" s="6">
        <v>273237.00199999998</v>
      </c>
      <c r="E100" s="6">
        <v>926431.08200000005</v>
      </c>
      <c r="F100" s="26">
        <v>485067.57199999999</v>
      </c>
      <c r="G100" s="27">
        <v>492788.04</v>
      </c>
      <c r="H100" s="6">
        <v>647084.03799999994</v>
      </c>
      <c r="I100" s="6">
        <v>218665.38</v>
      </c>
      <c r="J100" s="10">
        <v>332089.31199999998</v>
      </c>
      <c r="K100" s="10">
        <v>476635.69300000003</v>
      </c>
    </row>
    <row r="101" spans="1:11" ht="15" customHeight="1" x14ac:dyDescent="0.25">
      <c r="A101" s="4" t="s">
        <v>50</v>
      </c>
      <c r="B101" s="4">
        <v>55224</v>
      </c>
      <c r="C101" s="11" t="s">
        <v>90</v>
      </c>
      <c r="D101" s="6">
        <v>316296.47700000001</v>
      </c>
      <c r="E101" s="6">
        <v>784822.04799999995</v>
      </c>
      <c r="F101" s="26">
        <v>461467.35700000002</v>
      </c>
      <c r="G101" s="27">
        <v>523012.14500000002</v>
      </c>
      <c r="H101" s="6">
        <v>691313.91099999996</v>
      </c>
      <c r="I101" s="6">
        <v>162213.11799999999</v>
      </c>
      <c r="J101" s="10">
        <v>376364.55499999999</v>
      </c>
      <c r="K101" s="10">
        <v>466056.14399999997</v>
      </c>
    </row>
    <row r="102" spans="1:11" ht="15" customHeight="1" x14ac:dyDescent="0.25">
      <c r="A102" s="4" t="s">
        <v>50</v>
      </c>
      <c r="B102" s="4">
        <v>55224</v>
      </c>
      <c r="C102" s="11" t="s">
        <v>91</v>
      </c>
      <c r="D102" s="6">
        <v>243101.69500000001</v>
      </c>
      <c r="E102" s="6">
        <v>722538.94299999997</v>
      </c>
      <c r="F102" s="26">
        <v>321841.99099999998</v>
      </c>
      <c r="G102" s="27">
        <v>507934.62599999999</v>
      </c>
      <c r="H102" s="6">
        <v>571436.66599999997</v>
      </c>
      <c r="I102" s="6">
        <v>236641.226</v>
      </c>
      <c r="J102" s="10">
        <v>379327.64399999997</v>
      </c>
      <c r="K102" s="10">
        <v>445116.24599999998</v>
      </c>
    </row>
    <row r="103" spans="1:11" ht="15" customHeight="1" x14ac:dyDescent="0.25">
      <c r="A103" s="4" t="s">
        <v>50</v>
      </c>
      <c r="B103" s="4">
        <v>55224</v>
      </c>
      <c r="C103" s="11" t="s">
        <v>92</v>
      </c>
      <c r="D103" s="6">
        <v>228410.36499999999</v>
      </c>
      <c r="E103" s="6">
        <v>275838.83899999998</v>
      </c>
      <c r="F103" s="26">
        <v>351839.19</v>
      </c>
      <c r="G103" s="27">
        <v>508116.81900000002</v>
      </c>
      <c r="H103" s="6">
        <v>591658.53599999996</v>
      </c>
      <c r="I103" s="6">
        <v>212609.128</v>
      </c>
      <c r="J103" s="10">
        <v>101463.986</v>
      </c>
      <c r="K103" s="10">
        <v>439717.59100000001</v>
      </c>
    </row>
    <row r="104" spans="1:11" ht="15" customHeight="1" x14ac:dyDescent="0.25">
      <c r="A104" s="4" t="s">
        <v>51</v>
      </c>
      <c r="B104" s="4">
        <v>1040</v>
      </c>
      <c r="C104" s="4">
        <v>1</v>
      </c>
      <c r="D104" s="6">
        <v>163077.239</v>
      </c>
      <c r="E104" s="6">
        <v>168421.06400000001</v>
      </c>
      <c r="F104" s="26">
        <v>165489.71900000001</v>
      </c>
      <c r="G104" s="27">
        <v>127130.823</v>
      </c>
      <c r="H104" s="6">
        <v>122829.162</v>
      </c>
      <c r="I104" s="6">
        <v>210566.02799999999</v>
      </c>
      <c r="J104" s="10">
        <v>87479.709000000003</v>
      </c>
      <c r="K104" s="10">
        <v>138657.89199999999</v>
      </c>
    </row>
    <row r="105" spans="1:11" ht="15" customHeight="1" x14ac:dyDescent="0.25">
      <c r="A105" s="4" t="s">
        <v>51</v>
      </c>
      <c r="B105" s="4">
        <v>1040</v>
      </c>
      <c r="C105" s="4">
        <v>2</v>
      </c>
      <c r="D105" s="6">
        <v>336619.049</v>
      </c>
      <c r="E105" s="6">
        <v>392937.11300000001</v>
      </c>
      <c r="F105" s="26">
        <v>358394.92</v>
      </c>
      <c r="G105" s="27">
        <v>334054.28100000002</v>
      </c>
      <c r="H105" s="6">
        <v>275113.53899999999</v>
      </c>
      <c r="I105" s="6">
        <v>498631.84700000001</v>
      </c>
      <c r="J105" s="10">
        <v>177509.02799999999</v>
      </c>
      <c r="K105" s="10">
        <v>337872.41600000003</v>
      </c>
    </row>
    <row r="106" spans="1:11" ht="15" customHeight="1" x14ac:dyDescent="0.25">
      <c r="A106" s="19" t="s">
        <v>52</v>
      </c>
      <c r="B106" s="19">
        <v>55259</v>
      </c>
      <c r="C106" s="20" t="s">
        <v>93</v>
      </c>
      <c r="D106" s="6">
        <v>9985251.3829999994</v>
      </c>
      <c r="E106" s="6">
        <v>11093795.98</v>
      </c>
      <c r="F106" s="26">
        <v>12274844.946</v>
      </c>
      <c r="G106" s="27">
        <v>12829433.977</v>
      </c>
      <c r="H106" s="6">
        <v>13229689.922</v>
      </c>
      <c r="I106" s="6">
        <v>11186153.939999999</v>
      </c>
      <c r="J106" s="10">
        <v>13504441.947000001</v>
      </c>
      <c r="K106" s="10">
        <v>12931525.311000001</v>
      </c>
    </row>
    <row r="107" spans="1:11" ht="15" customHeight="1" x14ac:dyDescent="0.25">
      <c r="A107" s="19" t="s">
        <v>52</v>
      </c>
      <c r="B107" s="19">
        <v>55259</v>
      </c>
      <c r="C107" s="20" t="s">
        <v>94</v>
      </c>
      <c r="D107" s="6">
        <v>9671555.6970000006</v>
      </c>
      <c r="E107" s="6">
        <v>11667143.77</v>
      </c>
      <c r="F107" s="26">
        <v>12088049.017000001</v>
      </c>
      <c r="G107" s="27">
        <v>13222029.439999999</v>
      </c>
      <c r="H107" s="6">
        <v>11440200.08</v>
      </c>
      <c r="I107" s="6">
        <v>12613220.861</v>
      </c>
      <c r="J107" s="10">
        <v>13032657.77</v>
      </c>
      <c r="K107" s="10">
        <v>13974209.693</v>
      </c>
    </row>
    <row r="108" spans="1:11" ht="15" customHeight="1" x14ac:dyDescent="0.25">
      <c r="A108" s="19" t="s">
        <v>53</v>
      </c>
      <c r="B108" s="4">
        <v>55148</v>
      </c>
      <c r="C108" s="4">
        <v>1</v>
      </c>
      <c r="D108" s="6">
        <v>140390.12599999999</v>
      </c>
      <c r="E108" s="6">
        <v>408389.674</v>
      </c>
      <c r="F108" s="26">
        <v>192303.07500000001</v>
      </c>
      <c r="G108" s="31">
        <v>248726.79699999999</v>
      </c>
      <c r="H108" s="6">
        <v>533195.89800000004</v>
      </c>
      <c r="I108" s="6">
        <v>232029.24</v>
      </c>
      <c r="J108" s="10">
        <v>186920.58</v>
      </c>
      <c r="K108" s="10">
        <v>474427.538</v>
      </c>
    </row>
    <row r="109" spans="1:11" ht="15" customHeight="1" x14ac:dyDescent="0.25">
      <c r="A109" s="4" t="s">
        <v>53</v>
      </c>
      <c r="B109" s="4">
        <v>55148</v>
      </c>
      <c r="C109" s="4">
        <v>2</v>
      </c>
      <c r="D109" s="6">
        <v>129790.28</v>
      </c>
      <c r="E109" s="6">
        <v>339335.15100000001</v>
      </c>
      <c r="F109" s="26">
        <v>156321.34599999999</v>
      </c>
      <c r="G109" s="31">
        <v>217662.22200000001</v>
      </c>
      <c r="H109" s="6">
        <v>486848.73</v>
      </c>
      <c r="I109" s="6">
        <v>178938.51</v>
      </c>
      <c r="J109" s="10">
        <v>169310.18599999999</v>
      </c>
      <c r="K109" s="10">
        <v>456458.59100000001</v>
      </c>
    </row>
    <row r="110" spans="1:11" ht="15" customHeight="1" x14ac:dyDescent="0.25">
      <c r="A110" s="4" t="s">
        <v>53</v>
      </c>
      <c r="B110" s="4">
        <v>55148</v>
      </c>
      <c r="C110" s="4">
        <v>3</v>
      </c>
      <c r="D110" s="6">
        <v>89058.817999999999</v>
      </c>
      <c r="E110" s="6">
        <v>327637.08899999998</v>
      </c>
      <c r="F110" s="26">
        <v>153879.41699999999</v>
      </c>
      <c r="G110" s="31">
        <v>246925.74400000001</v>
      </c>
      <c r="H110" s="6">
        <v>483015.18800000002</v>
      </c>
      <c r="I110" s="6">
        <v>174355.79699999999</v>
      </c>
      <c r="J110" s="10">
        <v>151799.61199999999</v>
      </c>
      <c r="K110" s="10">
        <v>466641.03200000001</v>
      </c>
    </row>
    <row r="111" spans="1:11" ht="15" customHeight="1" x14ac:dyDescent="0.25">
      <c r="A111" s="4" t="s">
        <v>53</v>
      </c>
      <c r="B111" s="4">
        <v>55148</v>
      </c>
      <c r="C111" s="4">
        <v>4</v>
      </c>
      <c r="D111" s="6">
        <v>145892.84700000001</v>
      </c>
      <c r="E111" s="6">
        <v>355516.34499999997</v>
      </c>
      <c r="F111" s="26">
        <v>168105.103</v>
      </c>
      <c r="G111" s="32">
        <v>223667.253</v>
      </c>
      <c r="H111" s="6">
        <v>505240.25</v>
      </c>
      <c r="I111" s="6">
        <v>223764.992</v>
      </c>
      <c r="J111" s="10">
        <v>153729.25</v>
      </c>
      <c r="K111" s="10">
        <v>419284.772</v>
      </c>
    </row>
    <row r="112" spans="1:11" ht="15" customHeight="1" x14ac:dyDescent="0.25">
      <c r="G112" s="35"/>
    </row>
    <row r="113" spans="6:7" x14ac:dyDescent="0.25">
      <c r="G113" s="35"/>
    </row>
    <row r="114" spans="6:7" x14ac:dyDescent="0.25">
      <c r="F114" s="36"/>
    </row>
    <row r="115" spans="6:7" x14ac:dyDescent="0.25">
      <c r="F115" s="36"/>
    </row>
  </sheetData>
  <phoneticPr fontId="10" type="noConversion"/>
  <pageMargins left="0.7" right="0.7" top="0.75" bottom="0.75" header="0.3" footer="0.3"/>
  <pageSetup orientation="portrait" horizontalDpi="204" verticalDpi="1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02B9-7E2F-41B9-9CC6-F028C16DB65B}">
  <dimension ref="A1:L118"/>
  <sheetViews>
    <sheetView workbookViewId="0">
      <pane ySplit="1" topLeftCell="A2" activePane="bottomLeft" state="frozen"/>
      <selection pane="bottomLeft" sqref="A1:XFD1"/>
    </sheetView>
  </sheetViews>
  <sheetFormatPr defaultColWidth="10.85546875" defaultRowHeight="15" x14ac:dyDescent="0.25"/>
  <cols>
    <col min="1" max="1" width="34.85546875" bestFit="1" customWidth="1"/>
    <col min="2" max="2" width="11.42578125" customWidth="1"/>
    <col min="3" max="3" width="7.7109375" customWidth="1"/>
    <col min="4" max="5" width="12.28515625" customWidth="1"/>
    <col min="6" max="6" width="12.28515625" style="2" customWidth="1"/>
    <col min="7" max="7" width="12.28515625" customWidth="1"/>
    <col min="8" max="11" width="10.85546875" style="22"/>
  </cols>
  <sheetData>
    <row r="1" spans="1:12" ht="76.5" customHeight="1" x14ac:dyDescent="0.25">
      <c r="A1" s="111" t="s">
        <v>0</v>
      </c>
      <c r="B1" s="104" t="s">
        <v>1</v>
      </c>
      <c r="C1" s="104" t="s">
        <v>2</v>
      </c>
      <c r="D1" s="104" t="s">
        <v>102</v>
      </c>
      <c r="E1" s="104" t="s">
        <v>103</v>
      </c>
      <c r="F1" s="60" t="s">
        <v>104</v>
      </c>
      <c r="G1" s="104" t="s">
        <v>105</v>
      </c>
      <c r="H1" s="112" t="s">
        <v>107</v>
      </c>
      <c r="I1" s="112" t="s">
        <v>108</v>
      </c>
      <c r="J1" s="112" t="s">
        <v>147</v>
      </c>
      <c r="K1" s="112" t="s">
        <v>156</v>
      </c>
      <c r="L1" s="104" t="s">
        <v>106</v>
      </c>
    </row>
    <row r="2" spans="1:12" ht="15" customHeight="1" x14ac:dyDescent="0.25">
      <c r="A2" s="4" t="s">
        <v>21</v>
      </c>
      <c r="B2" s="5">
        <v>6137</v>
      </c>
      <c r="C2" s="5">
        <v>1</v>
      </c>
      <c r="D2" s="7">
        <v>1867.0530000000001</v>
      </c>
      <c r="E2" s="8">
        <v>1948.0029999999999</v>
      </c>
      <c r="F2" s="6">
        <v>2060.7640000000001</v>
      </c>
      <c r="G2" s="6">
        <v>2167.8580000000002</v>
      </c>
      <c r="H2" s="9">
        <v>2372.2359999999999</v>
      </c>
      <c r="I2" s="9">
        <v>2623.4119999999998</v>
      </c>
      <c r="J2" s="9">
        <v>1248.3320000000001</v>
      </c>
      <c r="K2" s="9"/>
      <c r="L2" s="6">
        <f>MAX(D2:K2)</f>
        <v>2623.4119999999998</v>
      </c>
    </row>
    <row r="3" spans="1:12" ht="15" customHeight="1" x14ac:dyDescent="0.25">
      <c r="A3" s="4" t="s">
        <v>21</v>
      </c>
      <c r="B3" s="4">
        <v>6137</v>
      </c>
      <c r="C3" s="4">
        <v>2</v>
      </c>
      <c r="D3" s="7">
        <v>1246.9090000000001</v>
      </c>
      <c r="E3" s="8">
        <v>1578.877</v>
      </c>
      <c r="F3" s="6">
        <v>1896.6089999999999</v>
      </c>
      <c r="G3" s="6">
        <v>1279.1130000000001</v>
      </c>
      <c r="H3" s="9">
        <v>1530.86</v>
      </c>
      <c r="I3" s="9">
        <v>1560.306</v>
      </c>
      <c r="J3" s="9">
        <v>1469.4110000000001</v>
      </c>
      <c r="K3" s="9"/>
      <c r="L3" s="6">
        <f t="shared" ref="L3:L66" si="0">MAX(D3:K3)</f>
        <v>1896.6089999999999</v>
      </c>
    </row>
    <row r="4" spans="1:12" ht="15" customHeight="1" x14ac:dyDescent="0.25">
      <c r="A4" s="4" t="s">
        <v>21</v>
      </c>
      <c r="B4" s="4">
        <v>6137</v>
      </c>
      <c r="C4" s="4">
        <v>3</v>
      </c>
      <c r="D4" s="7">
        <v>8.5000000000000006E-2</v>
      </c>
      <c r="E4" s="8">
        <v>1.0589999999999999</v>
      </c>
      <c r="F4" s="6">
        <v>4.1000000000000002E-2</v>
      </c>
      <c r="G4" s="6">
        <v>6.0999999999999999E-2</v>
      </c>
      <c r="H4" s="9">
        <v>0.4</v>
      </c>
      <c r="I4" s="9">
        <v>0.17100000000000001</v>
      </c>
      <c r="J4" s="9">
        <v>0.49299999999999999</v>
      </c>
      <c r="K4" s="9">
        <v>8.7999999999999995E-2</v>
      </c>
      <c r="L4" s="6">
        <f t="shared" si="0"/>
        <v>1.0589999999999999</v>
      </c>
    </row>
    <row r="5" spans="1:12" ht="15" customHeight="1" x14ac:dyDescent="0.25">
      <c r="A5" s="4" t="s">
        <v>21</v>
      </c>
      <c r="B5" s="4">
        <v>6137</v>
      </c>
      <c r="C5" s="4">
        <v>4</v>
      </c>
      <c r="D5" s="7">
        <v>0.06</v>
      </c>
      <c r="E5" s="8">
        <v>9.4E-2</v>
      </c>
      <c r="F5" s="6">
        <v>5.0999999999999997E-2</v>
      </c>
      <c r="G5" s="6">
        <v>4.3999999999999997E-2</v>
      </c>
      <c r="H5" s="9">
        <v>9.0999999999999998E-2</v>
      </c>
      <c r="I5" s="9">
        <v>0.157</v>
      </c>
      <c r="J5" s="9">
        <v>7.0000000000000007E-2</v>
      </c>
      <c r="K5" s="9">
        <v>0.123</v>
      </c>
      <c r="L5" s="6">
        <f t="shared" si="0"/>
        <v>0.157</v>
      </c>
    </row>
    <row r="6" spans="1:12" ht="15" customHeight="1" x14ac:dyDescent="0.25">
      <c r="A6" s="4" t="s">
        <v>22</v>
      </c>
      <c r="B6" s="4">
        <v>6705</v>
      </c>
      <c r="C6" s="4">
        <v>4</v>
      </c>
      <c r="D6" s="7">
        <v>1505.3019999999999</v>
      </c>
      <c r="E6" s="8">
        <v>1233.633</v>
      </c>
      <c r="F6" s="6">
        <v>648.33799999999997</v>
      </c>
      <c r="G6" s="6">
        <v>443.56</v>
      </c>
      <c r="H6" s="10">
        <v>535.81600000000003</v>
      </c>
      <c r="I6" s="10">
        <v>817.41899999999998</v>
      </c>
      <c r="J6" s="10">
        <v>660.22900000000004</v>
      </c>
      <c r="K6" s="10">
        <v>1057.3710000000001</v>
      </c>
      <c r="L6" s="6">
        <f t="shared" si="0"/>
        <v>1505.3019999999999</v>
      </c>
    </row>
    <row r="7" spans="1:12" ht="15" customHeight="1" x14ac:dyDescent="0.25">
      <c r="A7" s="4" t="s">
        <v>23</v>
      </c>
      <c r="B7" s="4">
        <v>7336</v>
      </c>
      <c r="C7" s="11" t="s">
        <v>55</v>
      </c>
      <c r="D7" s="7">
        <v>0.01</v>
      </c>
      <c r="E7" s="8">
        <v>7.0000000000000001E-3</v>
      </c>
      <c r="F7" s="6">
        <v>0.189</v>
      </c>
      <c r="G7" s="6">
        <v>7.0000000000000001E-3</v>
      </c>
      <c r="H7" s="10">
        <v>2.1999999999999999E-2</v>
      </c>
      <c r="I7" s="10">
        <v>5.6000000000000001E-2</v>
      </c>
      <c r="J7" s="10">
        <v>3.2000000000000001E-2</v>
      </c>
      <c r="K7" s="10">
        <v>0.129</v>
      </c>
      <c r="L7" s="6">
        <f t="shared" si="0"/>
        <v>0.189</v>
      </c>
    </row>
    <row r="8" spans="1:12" ht="15" customHeight="1" x14ac:dyDescent="0.25">
      <c r="A8" s="4" t="s">
        <v>23</v>
      </c>
      <c r="B8" s="4">
        <v>7336</v>
      </c>
      <c r="C8" s="11" t="s">
        <v>56</v>
      </c>
      <c r="D8" s="7">
        <v>8.0000000000000002E-3</v>
      </c>
      <c r="E8" s="8">
        <v>7.0000000000000001E-3</v>
      </c>
      <c r="F8" s="6">
        <v>0.13400000000000001</v>
      </c>
      <c r="G8" s="6">
        <v>1.0999999999999999E-2</v>
      </c>
      <c r="H8" s="10">
        <v>1.9E-2</v>
      </c>
      <c r="I8" s="10">
        <v>5.8000000000000003E-2</v>
      </c>
      <c r="J8" s="10">
        <v>3.1E-2</v>
      </c>
      <c r="K8" s="10">
        <v>0.124</v>
      </c>
      <c r="L8" s="6">
        <f t="shared" si="0"/>
        <v>0.13400000000000001</v>
      </c>
    </row>
    <row r="9" spans="1:12" ht="15" customHeight="1" x14ac:dyDescent="0.25">
      <c r="A9" s="4" t="s">
        <v>23</v>
      </c>
      <c r="B9" s="4">
        <v>7336</v>
      </c>
      <c r="C9" s="11" t="s">
        <v>57</v>
      </c>
      <c r="D9" s="7">
        <v>2.8000000000000001E-2</v>
      </c>
      <c r="E9" s="8">
        <v>0.04</v>
      </c>
      <c r="F9" s="6">
        <v>0.40799999999999997</v>
      </c>
      <c r="G9" s="6">
        <v>3.3000000000000002E-2</v>
      </c>
      <c r="H9" s="10">
        <v>6.0999999999999999E-2</v>
      </c>
      <c r="I9" s="10">
        <v>0.104</v>
      </c>
      <c r="J9" s="10">
        <v>0.122</v>
      </c>
      <c r="K9" s="10">
        <v>0.39400000000000002</v>
      </c>
      <c r="L9" s="6">
        <f t="shared" si="0"/>
        <v>0.40799999999999997</v>
      </c>
    </row>
    <row r="10" spans="1:12" ht="15" customHeight="1" x14ac:dyDescent="0.25">
      <c r="A10" s="4" t="s">
        <v>24</v>
      </c>
      <c r="B10" s="4">
        <v>995</v>
      </c>
      <c r="C10" s="11">
        <v>10</v>
      </c>
      <c r="D10" s="7"/>
      <c r="E10" s="8">
        <v>1E-3</v>
      </c>
      <c r="F10" s="12"/>
      <c r="G10" s="6"/>
      <c r="H10" s="9"/>
      <c r="I10" s="9"/>
      <c r="J10" s="9"/>
      <c r="K10" s="9"/>
      <c r="L10" s="6">
        <f t="shared" si="0"/>
        <v>1E-3</v>
      </c>
    </row>
    <row r="11" spans="1:12" ht="15" customHeight="1" x14ac:dyDescent="0.25">
      <c r="A11" s="4" t="s">
        <v>24</v>
      </c>
      <c r="B11" s="4">
        <v>995</v>
      </c>
      <c r="C11" s="11">
        <v>7</v>
      </c>
      <c r="D11" s="7">
        <v>192.24100000000001</v>
      </c>
      <c r="E11" s="8">
        <v>52.475000000000001</v>
      </c>
      <c r="F11" s="12"/>
      <c r="G11" s="6"/>
      <c r="H11" s="9"/>
      <c r="I11" s="9"/>
      <c r="J11" s="9"/>
      <c r="K11" s="9"/>
      <c r="L11" s="6">
        <f t="shared" si="0"/>
        <v>192.24100000000001</v>
      </c>
    </row>
    <row r="12" spans="1:12" ht="15" customHeight="1" x14ac:dyDescent="0.25">
      <c r="A12" s="4" t="s">
        <v>24</v>
      </c>
      <c r="B12" s="4">
        <v>995</v>
      </c>
      <c r="C12" s="11">
        <v>8</v>
      </c>
      <c r="D12" s="7">
        <v>352.84500000000003</v>
      </c>
      <c r="E12" s="8">
        <v>0.69599999999999995</v>
      </c>
      <c r="F12" s="12"/>
      <c r="G12" s="6"/>
      <c r="H12" s="9"/>
      <c r="I12" s="9"/>
      <c r="J12" s="9"/>
      <c r="K12" s="9"/>
      <c r="L12" s="6">
        <f t="shared" si="0"/>
        <v>352.84500000000003</v>
      </c>
    </row>
    <row r="13" spans="1:12" ht="15" customHeight="1" x14ac:dyDescent="0.25">
      <c r="A13" s="4" t="s">
        <v>25</v>
      </c>
      <c r="B13" s="4">
        <v>1011</v>
      </c>
      <c r="C13" s="11">
        <v>2</v>
      </c>
      <c r="D13" s="7">
        <v>1.6E-2</v>
      </c>
      <c r="E13" s="8">
        <v>0.03</v>
      </c>
      <c r="F13" s="12"/>
      <c r="G13" s="6"/>
      <c r="H13" s="9"/>
      <c r="I13" s="9"/>
      <c r="J13" s="9"/>
      <c r="K13" s="9"/>
      <c r="L13" s="6">
        <f t="shared" si="0"/>
        <v>0.03</v>
      </c>
    </row>
    <row r="14" spans="1:12" ht="15" customHeight="1" x14ac:dyDescent="0.25">
      <c r="A14" s="4" t="s">
        <v>26</v>
      </c>
      <c r="B14" s="4">
        <v>1001</v>
      </c>
      <c r="C14" s="11">
        <v>1</v>
      </c>
      <c r="D14" s="7">
        <v>1226.1569999999999</v>
      </c>
      <c r="E14" s="8">
        <v>1511.7840000000001</v>
      </c>
      <c r="F14" s="6">
        <v>1251.4269999999999</v>
      </c>
      <c r="G14" s="6">
        <v>740.16200000000003</v>
      </c>
      <c r="H14" s="10">
        <v>1028.72</v>
      </c>
      <c r="I14" s="10">
        <v>546.44100000000003</v>
      </c>
      <c r="J14" s="10">
        <v>1150.8979999999999</v>
      </c>
      <c r="K14" s="10">
        <v>936.35500000000002</v>
      </c>
      <c r="L14" s="6">
        <f t="shared" si="0"/>
        <v>1511.7840000000001</v>
      </c>
    </row>
    <row r="15" spans="1:12" ht="15" customHeight="1" x14ac:dyDescent="0.25">
      <c r="A15" s="4" t="s">
        <v>26</v>
      </c>
      <c r="B15" s="4">
        <v>1001</v>
      </c>
      <c r="C15" s="11">
        <v>2</v>
      </c>
      <c r="D15" s="7">
        <v>688.02599999999995</v>
      </c>
      <c r="E15" s="8">
        <v>1144.3699999999999</v>
      </c>
      <c r="F15" s="6">
        <v>550.56799999999998</v>
      </c>
      <c r="G15" s="6">
        <v>1160.56</v>
      </c>
      <c r="H15" s="10">
        <v>1203.289</v>
      </c>
      <c r="I15" s="10">
        <v>1119.473</v>
      </c>
      <c r="J15" s="10">
        <v>1273.2080000000001</v>
      </c>
      <c r="K15" s="10">
        <v>1374.9770000000001</v>
      </c>
      <c r="L15" s="6">
        <f t="shared" si="0"/>
        <v>1374.9770000000001</v>
      </c>
    </row>
    <row r="16" spans="1:12" ht="15" customHeight="1" x14ac:dyDescent="0.25">
      <c r="A16" s="4" t="s">
        <v>26</v>
      </c>
      <c r="B16" s="4">
        <v>1001</v>
      </c>
      <c r="C16" s="11">
        <v>4</v>
      </c>
      <c r="D16" s="7">
        <v>1E-3</v>
      </c>
      <c r="E16" s="8">
        <v>1E-3</v>
      </c>
      <c r="F16" s="6">
        <v>5.7000000000000002E-2</v>
      </c>
      <c r="G16" s="6">
        <v>5.1999999999999998E-2</v>
      </c>
      <c r="H16" s="10">
        <v>8.6999999999999994E-2</v>
      </c>
      <c r="I16" s="10">
        <v>5.5E-2</v>
      </c>
      <c r="J16" s="10">
        <v>8.8999999999999996E-2</v>
      </c>
      <c r="K16" s="10">
        <v>5.1999999999999998E-2</v>
      </c>
      <c r="L16" s="6">
        <f t="shared" si="0"/>
        <v>8.8999999999999996E-2</v>
      </c>
    </row>
    <row r="17" spans="1:12" ht="15" customHeight="1" x14ac:dyDescent="0.25">
      <c r="A17" s="4" t="s">
        <v>27</v>
      </c>
      <c r="B17" s="4">
        <v>983</v>
      </c>
      <c r="C17" s="11">
        <v>1</v>
      </c>
      <c r="D17" s="7">
        <v>848.70799999999997</v>
      </c>
      <c r="E17" s="8">
        <v>925.81600000000003</v>
      </c>
      <c r="F17" s="6">
        <v>670.04399999999998</v>
      </c>
      <c r="G17" s="6">
        <v>454.17500000000001</v>
      </c>
      <c r="H17" s="10">
        <v>490.45100000000002</v>
      </c>
      <c r="I17" s="10">
        <v>408.35199999999998</v>
      </c>
      <c r="J17" s="10">
        <v>381.4</v>
      </c>
      <c r="K17" s="10">
        <v>335.50799999999998</v>
      </c>
      <c r="L17" s="6">
        <f t="shared" si="0"/>
        <v>925.81600000000003</v>
      </c>
    </row>
    <row r="18" spans="1:12" ht="15" customHeight="1" x14ac:dyDescent="0.25">
      <c r="A18" s="4" t="s">
        <v>27</v>
      </c>
      <c r="B18" s="4">
        <v>983</v>
      </c>
      <c r="C18" s="11">
        <v>2</v>
      </c>
      <c r="D18" s="7">
        <v>841.41099999999994</v>
      </c>
      <c r="E18" s="8">
        <v>842.47199999999998</v>
      </c>
      <c r="F18" s="6">
        <v>782.21</v>
      </c>
      <c r="G18" s="6">
        <v>458.13299999999998</v>
      </c>
      <c r="H18" s="10">
        <v>461.35300000000001</v>
      </c>
      <c r="I18" s="10">
        <v>584.25400000000002</v>
      </c>
      <c r="J18" s="10">
        <v>364.68799999999999</v>
      </c>
      <c r="K18" s="10">
        <v>389.726</v>
      </c>
      <c r="L18" s="6">
        <f t="shared" si="0"/>
        <v>842.47199999999998</v>
      </c>
    </row>
    <row r="19" spans="1:12" ht="15" customHeight="1" x14ac:dyDescent="0.25">
      <c r="A19" s="4" t="s">
        <v>27</v>
      </c>
      <c r="B19" s="4">
        <v>983</v>
      </c>
      <c r="C19" s="11">
        <v>3</v>
      </c>
      <c r="D19" s="7">
        <v>619.78300000000002</v>
      </c>
      <c r="E19" s="8">
        <v>966.40899999999999</v>
      </c>
      <c r="F19" s="6">
        <v>756.6</v>
      </c>
      <c r="G19" s="6">
        <v>412.24900000000002</v>
      </c>
      <c r="H19" s="10">
        <v>459.56200000000001</v>
      </c>
      <c r="I19" s="10">
        <v>493.85399999999998</v>
      </c>
      <c r="J19" s="10">
        <v>338.96499999999997</v>
      </c>
      <c r="K19" s="10">
        <v>348.48399999999998</v>
      </c>
      <c r="L19" s="6">
        <f t="shared" si="0"/>
        <v>966.40899999999999</v>
      </c>
    </row>
    <row r="20" spans="1:12" ht="15" customHeight="1" x14ac:dyDescent="0.25">
      <c r="A20" s="4" t="s">
        <v>27</v>
      </c>
      <c r="B20" s="4">
        <v>983</v>
      </c>
      <c r="C20" s="11">
        <v>4</v>
      </c>
      <c r="D20" s="7">
        <v>1015.027</v>
      </c>
      <c r="E20" s="8">
        <v>854.09</v>
      </c>
      <c r="F20" s="6">
        <v>768.279</v>
      </c>
      <c r="G20" s="6">
        <v>449.33499999999998</v>
      </c>
      <c r="H20" s="10">
        <v>549.59299999999996</v>
      </c>
      <c r="I20" s="10">
        <v>738.30200000000002</v>
      </c>
      <c r="J20" s="10">
        <v>638.64</v>
      </c>
      <c r="K20" s="10">
        <v>453.15600000000001</v>
      </c>
      <c r="L20" s="6">
        <f t="shared" si="0"/>
        <v>1015.027</v>
      </c>
    </row>
    <row r="21" spans="1:12" ht="15" customHeight="1" x14ac:dyDescent="0.25">
      <c r="A21" s="4" t="s">
        <v>27</v>
      </c>
      <c r="B21" s="4">
        <v>983</v>
      </c>
      <c r="C21" s="11">
        <v>5</v>
      </c>
      <c r="D21" s="7">
        <v>988.74400000000003</v>
      </c>
      <c r="E21" s="8">
        <v>885.46299999999997</v>
      </c>
      <c r="F21" s="6">
        <v>719.15</v>
      </c>
      <c r="G21" s="6">
        <v>446.25900000000001</v>
      </c>
      <c r="H21" s="10">
        <v>575.08100000000002</v>
      </c>
      <c r="I21" s="10">
        <v>891.33399999999995</v>
      </c>
      <c r="J21" s="10">
        <v>651.21400000000006</v>
      </c>
      <c r="K21" s="10">
        <v>542.76499999999999</v>
      </c>
      <c r="L21" s="6">
        <f t="shared" si="0"/>
        <v>988.74400000000003</v>
      </c>
    </row>
    <row r="22" spans="1:12" ht="15" customHeight="1" x14ac:dyDescent="0.25">
      <c r="A22" s="4" t="s">
        <v>27</v>
      </c>
      <c r="B22" s="4">
        <v>983</v>
      </c>
      <c r="C22" s="11">
        <v>6</v>
      </c>
      <c r="D22" s="7">
        <v>546.34100000000001</v>
      </c>
      <c r="E22" s="8">
        <v>652.32399999999996</v>
      </c>
      <c r="F22" s="6">
        <v>494.851</v>
      </c>
      <c r="G22" s="6">
        <v>316.85399999999998</v>
      </c>
      <c r="H22" s="10">
        <v>370.46899999999999</v>
      </c>
      <c r="I22" s="10">
        <v>390.51299999999998</v>
      </c>
      <c r="J22" s="10">
        <v>317.71199999999999</v>
      </c>
      <c r="K22" s="10">
        <v>329.98200000000003</v>
      </c>
      <c r="L22" s="6">
        <f t="shared" si="0"/>
        <v>652.32399999999996</v>
      </c>
    </row>
    <row r="23" spans="1:12" ht="15" customHeight="1" x14ac:dyDescent="0.25">
      <c r="A23" s="4" t="s">
        <v>28</v>
      </c>
      <c r="B23" s="4">
        <v>1004</v>
      </c>
      <c r="C23" s="13" t="s">
        <v>58</v>
      </c>
      <c r="D23" s="7">
        <v>90.108999999999995</v>
      </c>
      <c r="E23" s="8">
        <v>25.978999999999999</v>
      </c>
      <c r="F23" s="6">
        <v>28.303999999999998</v>
      </c>
      <c r="G23" s="6">
        <v>28.716999999999999</v>
      </c>
      <c r="H23" s="10">
        <v>34.143999999999998</v>
      </c>
      <c r="I23" s="10">
        <v>25.841999999999999</v>
      </c>
      <c r="J23" s="10">
        <v>29.725999999999999</v>
      </c>
      <c r="K23" s="10">
        <v>40.581000000000003</v>
      </c>
      <c r="L23" s="6">
        <f t="shared" si="0"/>
        <v>90.108999999999995</v>
      </c>
    </row>
    <row r="24" spans="1:12" ht="15" customHeight="1" x14ac:dyDescent="0.25">
      <c r="A24" s="4" t="s">
        <v>28</v>
      </c>
      <c r="B24" s="4">
        <v>1004</v>
      </c>
      <c r="C24" s="13" t="s">
        <v>59</v>
      </c>
      <c r="D24" s="7">
        <v>94.436000000000007</v>
      </c>
      <c r="E24" s="8">
        <v>31.524999999999999</v>
      </c>
      <c r="F24" s="6">
        <v>26.742000000000001</v>
      </c>
      <c r="G24" s="6">
        <v>30.181999999999999</v>
      </c>
      <c r="H24" s="10">
        <v>32.716999999999999</v>
      </c>
      <c r="I24" s="10">
        <v>30.588999999999999</v>
      </c>
      <c r="J24" s="10">
        <v>41.85</v>
      </c>
      <c r="K24" s="10">
        <v>37.656999999999996</v>
      </c>
      <c r="L24" s="6">
        <f t="shared" si="0"/>
        <v>94.436000000000007</v>
      </c>
    </row>
    <row r="25" spans="1:12" ht="15" customHeight="1" x14ac:dyDescent="0.25">
      <c r="A25" s="4" t="s">
        <v>29</v>
      </c>
      <c r="B25" s="4">
        <v>1012</v>
      </c>
      <c r="C25" s="11">
        <v>2</v>
      </c>
      <c r="D25" s="7">
        <v>198.715</v>
      </c>
      <c r="E25" s="8">
        <v>251.858</v>
      </c>
      <c r="F25" s="6">
        <v>98.632000000000005</v>
      </c>
      <c r="G25" s="6">
        <v>58.124000000000002</v>
      </c>
      <c r="H25" s="10">
        <v>191.97200000000001</v>
      </c>
      <c r="I25" s="10">
        <v>87.040999999999997</v>
      </c>
      <c r="J25" s="10">
        <v>134.339</v>
      </c>
      <c r="K25" s="10">
        <v>247.82499999999999</v>
      </c>
      <c r="L25" s="6">
        <f t="shared" si="0"/>
        <v>251.858</v>
      </c>
    </row>
    <row r="26" spans="1:12" ht="15" customHeight="1" x14ac:dyDescent="0.25">
      <c r="A26" s="4" t="s">
        <v>29</v>
      </c>
      <c r="B26" s="4">
        <v>1012</v>
      </c>
      <c r="C26" s="11">
        <v>3</v>
      </c>
      <c r="D26" s="7">
        <v>1659.5650000000001</v>
      </c>
      <c r="E26" s="8">
        <v>1643.7560000000001</v>
      </c>
      <c r="F26" s="6">
        <v>951.58399999999995</v>
      </c>
      <c r="G26" s="6">
        <v>585.34799999999996</v>
      </c>
      <c r="H26" s="10">
        <v>1326.83</v>
      </c>
      <c r="I26" s="10">
        <v>490.82299999999998</v>
      </c>
      <c r="J26" s="10">
        <v>1198.8330000000001</v>
      </c>
      <c r="K26" s="10">
        <v>1367.4390000000001</v>
      </c>
      <c r="L26" s="6">
        <f t="shared" si="0"/>
        <v>1659.5650000000001</v>
      </c>
    </row>
    <row r="27" spans="1:12" ht="15" customHeight="1" x14ac:dyDescent="0.25">
      <c r="A27" s="4" t="s">
        <v>30</v>
      </c>
      <c r="B27" s="4">
        <v>7759</v>
      </c>
      <c r="C27" s="11" t="s">
        <v>60</v>
      </c>
      <c r="D27" s="7">
        <v>0.14599999999999999</v>
      </c>
      <c r="E27" s="8">
        <v>0.248</v>
      </c>
      <c r="F27" s="6">
        <v>7.5999999999999998E-2</v>
      </c>
      <c r="G27" s="6">
        <v>0.17699999999999999</v>
      </c>
      <c r="H27" s="10">
        <v>0.28000000000000003</v>
      </c>
      <c r="I27" s="10">
        <v>0.35199999999999998</v>
      </c>
      <c r="J27" s="10">
        <v>0.435</v>
      </c>
      <c r="K27" s="10">
        <v>0.79200000000000004</v>
      </c>
      <c r="L27" s="6">
        <f t="shared" si="0"/>
        <v>0.79200000000000004</v>
      </c>
    </row>
    <row r="28" spans="1:12" ht="15" customHeight="1" x14ac:dyDescent="0.25">
      <c r="A28" s="4" t="s">
        <v>30</v>
      </c>
      <c r="B28" s="4">
        <v>7759</v>
      </c>
      <c r="C28" s="11" t="s">
        <v>61</v>
      </c>
      <c r="D28" s="7">
        <v>0.155</v>
      </c>
      <c r="E28" s="8">
        <v>0.214</v>
      </c>
      <c r="F28" s="6">
        <v>0.122</v>
      </c>
      <c r="G28" s="6">
        <v>0.252</v>
      </c>
      <c r="H28" s="10">
        <v>0.27400000000000002</v>
      </c>
      <c r="I28" s="10">
        <v>0.11799999999999999</v>
      </c>
      <c r="J28" s="10">
        <v>0.17399999999999999</v>
      </c>
      <c r="K28" s="10">
        <v>0.36499999999999999</v>
      </c>
      <c r="L28" s="6">
        <f t="shared" si="0"/>
        <v>0.36499999999999999</v>
      </c>
    </row>
    <row r="29" spans="1:12" ht="15" customHeight="1" x14ac:dyDescent="0.25">
      <c r="A29" s="4" t="s">
        <v>30</v>
      </c>
      <c r="B29" s="4">
        <v>7759</v>
      </c>
      <c r="C29" s="11" t="s">
        <v>62</v>
      </c>
      <c r="D29" s="7">
        <v>0.14199999999999999</v>
      </c>
      <c r="E29" s="8">
        <v>0.17299999999999999</v>
      </c>
      <c r="F29" s="6">
        <v>0.11600000000000001</v>
      </c>
      <c r="G29" s="6">
        <v>0.23599999999999999</v>
      </c>
      <c r="H29" s="10">
        <v>0.32700000000000001</v>
      </c>
      <c r="I29" s="10">
        <v>0.10100000000000001</v>
      </c>
      <c r="J29" s="10">
        <v>0.182</v>
      </c>
      <c r="K29" s="10">
        <v>0.32</v>
      </c>
      <c r="L29" s="6">
        <f t="shared" si="0"/>
        <v>0.32700000000000001</v>
      </c>
    </row>
    <row r="30" spans="1:12" ht="15" customHeight="1" x14ac:dyDescent="0.25">
      <c r="A30" s="4" t="s">
        <v>30</v>
      </c>
      <c r="B30" s="4">
        <v>7759</v>
      </c>
      <c r="C30" s="11" t="s">
        <v>63</v>
      </c>
      <c r="D30" s="7">
        <v>0.151</v>
      </c>
      <c r="E30" s="8">
        <v>0.25800000000000001</v>
      </c>
      <c r="F30" s="6">
        <v>0.13900000000000001</v>
      </c>
      <c r="G30" s="6">
        <v>0.2</v>
      </c>
      <c r="H30" s="10">
        <v>0.31900000000000001</v>
      </c>
      <c r="I30" s="10">
        <v>0.36</v>
      </c>
      <c r="J30" s="10">
        <v>0.46600000000000003</v>
      </c>
      <c r="K30" s="10">
        <v>0.97599999999999998</v>
      </c>
      <c r="L30" s="6">
        <f t="shared" si="0"/>
        <v>0.97599999999999998</v>
      </c>
    </row>
    <row r="31" spans="1:12" ht="15" customHeight="1" x14ac:dyDescent="0.25">
      <c r="A31" s="4" t="s">
        <v>31</v>
      </c>
      <c r="B31" s="4">
        <v>6113</v>
      </c>
      <c r="C31" s="11">
        <v>1</v>
      </c>
      <c r="D31" s="7">
        <v>2201.7660000000001</v>
      </c>
      <c r="E31" s="8">
        <v>1804.202</v>
      </c>
      <c r="F31" s="6">
        <v>1070.4880000000001</v>
      </c>
      <c r="G31" s="6">
        <v>1039.3</v>
      </c>
      <c r="H31" s="10">
        <v>1349.348</v>
      </c>
      <c r="I31" s="10">
        <v>722.80399999999997</v>
      </c>
      <c r="J31" s="10">
        <v>931.12599999999998</v>
      </c>
      <c r="K31" s="10">
        <v>841.59799999999996</v>
      </c>
      <c r="L31" s="6">
        <f t="shared" si="0"/>
        <v>2201.7660000000001</v>
      </c>
    </row>
    <row r="32" spans="1:12" ht="15" customHeight="1" x14ac:dyDescent="0.25">
      <c r="A32" s="4" t="s">
        <v>31</v>
      </c>
      <c r="B32" s="4">
        <v>6113</v>
      </c>
      <c r="C32" s="11">
        <v>2</v>
      </c>
      <c r="D32" s="7">
        <v>2049.4679999999998</v>
      </c>
      <c r="E32" s="8">
        <v>1902.748</v>
      </c>
      <c r="F32" s="6">
        <v>1461.9690000000001</v>
      </c>
      <c r="G32" s="6">
        <v>1413.848</v>
      </c>
      <c r="H32" s="10">
        <v>953.9</v>
      </c>
      <c r="I32" s="10">
        <v>911.96100000000001</v>
      </c>
      <c r="J32" s="10">
        <v>879.36800000000005</v>
      </c>
      <c r="K32" s="10">
        <v>881.96299999999997</v>
      </c>
      <c r="L32" s="6">
        <f t="shared" si="0"/>
        <v>2049.4679999999998</v>
      </c>
    </row>
    <row r="33" spans="1:12" ht="15" customHeight="1" x14ac:dyDescent="0.25">
      <c r="A33" s="4" t="s">
        <v>31</v>
      </c>
      <c r="B33" s="4">
        <v>6113</v>
      </c>
      <c r="C33" s="11">
        <v>3</v>
      </c>
      <c r="D33" s="7">
        <v>1871.692</v>
      </c>
      <c r="E33" s="8">
        <v>1980.28</v>
      </c>
      <c r="F33" s="6">
        <v>772.09400000000005</v>
      </c>
      <c r="G33" s="6">
        <v>1046.7570000000001</v>
      </c>
      <c r="H33" s="10">
        <v>902.58699999999999</v>
      </c>
      <c r="I33" s="10">
        <v>720.16</v>
      </c>
      <c r="J33" s="10">
        <v>430.81200000000001</v>
      </c>
      <c r="K33" s="10">
        <v>803.62</v>
      </c>
      <c r="L33" s="6">
        <f t="shared" si="0"/>
        <v>1980.28</v>
      </c>
    </row>
    <row r="34" spans="1:12" ht="15" customHeight="1" x14ac:dyDescent="0.25">
      <c r="A34" s="4" t="s">
        <v>31</v>
      </c>
      <c r="B34" s="4">
        <v>6113</v>
      </c>
      <c r="C34" s="11">
        <v>4</v>
      </c>
      <c r="D34" s="7">
        <v>3194.1179999999999</v>
      </c>
      <c r="E34" s="8">
        <v>3486.3609999999999</v>
      </c>
      <c r="F34" s="6">
        <v>2092.6219999999998</v>
      </c>
      <c r="G34" s="6">
        <v>3435.1770000000001</v>
      </c>
      <c r="H34" s="10">
        <v>1886.452</v>
      </c>
      <c r="I34" s="10">
        <v>2008.9580000000001</v>
      </c>
      <c r="J34" s="10">
        <v>1081.088</v>
      </c>
      <c r="K34" s="10">
        <v>1799.3989999999999</v>
      </c>
      <c r="L34" s="6">
        <f t="shared" si="0"/>
        <v>3486.3609999999999</v>
      </c>
    </row>
    <row r="35" spans="1:12" ht="15" customHeight="1" x14ac:dyDescent="0.25">
      <c r="A35" s="4" t="s">
        <v>31</v>
      </c>
      <c r="B35" s="4">
        <v>6113</v>
      </c>
      <c r="C35" s="11">
        <v>5</v>
      </c>
      <c r="D35" s="7">
        <v>4330.9809999999998</v>
      </c>
      <c r="E35" s="8">
        <v>7039.3109999999997</v>
      </c>
      <c r="F35" s="6">
        <v>4269.1509999999998</v>
      </c>
      <c r="G35" s="6">
        <v>6458.2479999999996</v>
      </c>
      <c r="H35" s="10">
        <v>4017.8809999999999</v>
      </c>
      <c r="I35" s="10">
        <v>2792.3890000000001</v>
      </c>
      <c r="J35" s="10">
        <v>1191.24</v>
      </c>
      <c r="K35" s="10">
        <v>2009.1769999999999</v>
      </c>
      <c r="L35" s="6">
        <f t="shared" si="0"/>
        <v>7039.3109999999997</v>
      </c>
    </row>
    <row r="36" spans="1:12" ht="15" customHeight="1" x14ac:dyDescent="0.25">
      <c r="A36" s="4" t="s">
        <v>32</v>
      </c>
      <c r="B36" s="4">
        <v>7763</v>
      </c>
      <c r="C36" s="11">
        <v>1</v>
      </c>
      <c r="D36" s="7">
        <v>0.252</v>
      </c>
      <c r="E36" s="8">
        <v>0.30399999999999999</v>
      </c>
      <c r="F36" s="6">
        <v>0.23100000000000001</v>
      </c>
      <c r="G36" s="6">
        <v>0.23</v>
      </c>
      <c r="H36" s="10">
        <v>0.20100000000000001</v>
      </c>
      <c r="I36" s="10">
        <v>0.20100000000000001</v>
      </c>
      <c r="J36" s="10">
        <v>0.28000000000000003</v>
      </c>
      <c r="K36" s="10">
        <v>0.377</v>
      </c>
      <c r="L36" s="6">
        <f t="shared" si="0"/>
        <v>0.377</v>
      </c>
    </row>
    <row r="37" spans="1:12" ht="15" customHeight="1" x14ac:dyDescent="0.25">
      <c r="A37" s="4" t="s">
        <v>32</v>
      </c>
      <c r="B37" s="4">
        <v>7763</v>
      </c>
      <c r="C37" s="11">
        <v>2</v>
      </c>
      <c r="D37" s="7">
        <v>0.28100000000000003</v>
      </c>
      <c r="E37" s="8">
        <v>0.311</v>
      </c>
      <c r="F37" s="6">
        <v>0.27100000000000002</v>
      </c>
      <c r="G37" s="6">
        <v>0.32800000000000001</v>
      </c>
      <c r="H37" s="10">
        <v>0.17299999999999999</v>
      </c>
      <c r="I37" s="10">
        <v>0.19700000000000001</v>
      </c>
      <c r="J37" s="10">
        <v>0.29599999999999999</v>
      </c>
      <c r="K37" s="10">
        <v>0.36399999999999999</v>
      </c>
      <c r="L37" s="6">
        <f t="shared" si="0"/>
        <v>0.36399999999999999</v>
      </c>
    </row>
    <row r="38" spans="1:12" ht="15" customHeight="1" x14ac:dyDescent="0.25">
      <c r="A38" s="4" t="s">
        <v>32</v>
      </c>
      <c r="B38" s="4">
        <v>7763</v>
      </c>
      <c r="C38" s="11">
        <v>3</v>
      </c>
      <c r="D38" s="7">
        <v>0.214</v>
      </c>
      <c r="E38" s="8">
        <v>0.314</v>
      </c>
      <c r="F38" s="6">
        <v>0.27300000000000002</v>
      </c>
      <c r="G38" s="6">
        <v>0.31900000000000001</v>
      </c>
      <c r="H38" s="10">
        <v>0.16400000000000001</v>
      </c>
      <c r="I38" s="10">
        <v>0.219</v>
      </c>
      <c r="J38" s="10">
        <v>0.21099999999999999</v>
      </c>
      <c r="K38" s="10">
        <v>0.36599999999999999</v>
      </c>
      <c r="L38" s="6">
        <f t="shared" si="0"/>
        <v>0.36599999999999999</v>
      </c>
    </row>
    <row r="39" spans="1:12" ht="15" customHeight="1" x14ac:dyDescent="0.25">
      <c r="A39" s="4" t="s">
        <v>33</v>
      </c>
      <c r="B39" s="4">
        <v>7948</v>
      </c>
      <c r="C39" s="11">
        <v>1</v>
      </c>
      <c r="D39" s="7">
        <v>1.7000000000000001E-2</v>
      </c>
      <c r="E39" s="8">
        <v>6.8000000000000005E-2</v>
      </c>
      <c r="F39" s="6">
        <v>0.02</v>
      </c>
      <c r="G39" s="6">
        <v>3.3000000000000002E-2</v>
      </c>
      <c r="H39" s="10">
        <v>6.6000000000000003E-2</v>
      </c>
      <c r="I39" s="10">
        <v>3.4000000000000002E-2</v>
      </c>
      <c r="J39" s="10">
        <v>3.1E-2</v>
      </c>
      <c r="K39" s="10">
        <v>2.5000000000000001E-2</v>
      </c>
      <c r="L39" s="6">
        <f t="shared" si="0"/>
        <v>6.8000000000000005E-2</v>
      </c>
    </row>
    <row r="40" spans="1:12" ht="15" customHeight="1" x14ac:dyDescent="0.25">
      <c r="A40" s="4" t="s">
        <v>33</v>
      </c>
      <c r="B40" s="4">
        <v>7948</v>
      </c>
      <c r="C40" s="11">
        <v>2</v>
      </c>
      <c r="D40" s="7">
        <v>1.9E-2</v>
      </c>
      <c r="E40" s="8">
        <v>7.8E-2</v>
      </c>
      <c r="F40" s="6">
        <v>2.5000000000000001E-2</v>
      </c>
      <c r="G40" s="6">
        <v>3.1E-2</v>
      </c>
      <c r="H40" s="10">
        <v>6.2E-2</v>
      </c>
      <c r="I40" s="10">
        <v>3.2000000000000001E-2</v>
      </c>
      <c r="J40" s="10">
        <v>2.7E-2</v>
      </c>
      <c r="K40" s="10">
        <v>6.8000000000000005E-2</v>
      </c>
      <c r="L40" s="6">
        <f t="shared" si="0"/>
        <v>7.8E-2</v>
      </c>
    </row>
    <row r="41" spans="1:12" ht="15" customHeight="1" x14ac:dyDescent="0.25">
      <c r="A41" s="4" t="s">
        <v>33</v>
      </c>
      <c r="B41" s="4">
        <v>7948</v>
      </c>
      <c r="C41" s="11">
        <v>3</v>
      </c>
      <c r="D41" s="7">
        <v>1.7999999999999999E-2</v>
      </c>
      <c r="E41" s="8">
        <v>7.0000000000000007E-2</v>
      </c>
      <c r="F41" s="6">
        <v>2.1999999999999999E-2</v>
      </c>
      <c r="G41" s="6">
        <v>2.7E-2</v>
      </c>
      <c r="H41" s="10">
        <v>5.5E-2</v>
      </c>
      <c r="I41" s="10">
        <v>3.2000000000000001E-2</v>
      </c>
      <c r="J41" s="10">
        <v>0</v>
      </c>
      <c r="K41" s="10">
        <v>6.7000000000000004E-2</v>
      </c>
      <c r="L41" s="6">
        <f t="shared" si="0"/>
        <v>7.0000000000000007E-2</v>
      </c>
    </row>
    <row r="42" spans="1:12" ht="15" customHeight="1" x14ac:dyDescent="0.25">
      <c r="A42" s="4" t="s">
        <v>33</v>
      </c>
      <c r="B42" s="4">
        <v>7948</v>
      </c>
      <c r="C42" s="11">
        <v>4</v>
      </c>
      <c r="D42" s="7">
        <v>1.7999999999999999E-2</v>
      </c>
      <c r="E42" s="8">
        <v>7.0999999999999994E-2</v>
      </c>
      <c r="F42" s="6">
        <v>2.1999999999999999E-2</v>
      </c>
      <c r="G42" s="6">
        <v>0.03</v>
      </c>
      <c r="H42" s="10">
        <v>6.6000000000000003E-2</v>
      </c>
      <c r="I42" s="10">
        <v>3.3000000000000002E-2</v>
      </c>
      <c r="J42" s="10">
        <v>2.5999999999999999E-2</v>
      </c>
      <c r="K42" s="10">
        <v>6.7000000000000004E-2</v>
      </c>
      <c r="L42" s="6">
        <f t="shared" si="0"/>
        <v>7.0999999999999994E-2</v>
      </c>
    </row>
    <row r="43" spans="1:12" ht="15" customHeight="1" x14ac:dyDescent="0.25">
      <c r="A43" s="4" t="s">
        <v>33</v>
      </c>
      <c r="B43" s="4">
        <v>7948</v>
      </c>
      <c r="C43" s="11">
        <v>5</v>
      </c>
      <c r="D43" s="7">
        <v>2.8000000000000001E-2</v>
      </c>
      <c r="E43" s="8">
        <v>8.4000000000000005E-2</v>
      </c>
      <c r="F43" s="6">
        <v>2.1000000000000001E-2</v>
      </c>
      <c r="G43" s="6">
        <v>2.9000000000000001E-2</v>
      </c>
      <c r="H43" s="10">
        <v>5.8000000000000003E-2</v>
      </c>
      <c r="I43" s="10">
        <v>0.03</v>
      </c>
      <c r="J43" s="10">
        <v>2.8000000000000001E-2</v>
      </c>
      <c r="K43" s="10">
        <v>6.4000000000000001E-2</v>
      </c>
      <c r="L43" s="6">
        <f t="shared" si="0"/>
        <v>8.4000000000000005E-2</v>
      </c>
    </row>
    <row r="44" spans="1:12" ht="15" customHeight="1" x14ac:dyDescent="0.25">
      <c r="A44" s="4" t="s">
        <v>33</v>
      </c>
      <c r="B44" s="4">
        <v>7948</v>
      </c>
      <c r="C44" s="11">
        <v>6</v>
      </c>
      <c r="D44" s="7">
        <v>3.2000000000000001E-2</v>
      </c>
      <c r="E44" s="8">
        <v>9.1999999999999998E-2</v>
      </c>
      <c r="F44" s="6">
        <v>2.3E-2</v>
      </c>
      <c r="G44" s="6">
        <v>2.7E-2</v>
      </c>
      <c r="H44" s="10">
        <v>6.8000000000000005E-2</v>
      </c>
      <c r="I44" s="10">
        <v>3.2000000000000001E-2</v>
      </c>
      <c r="J44" s="10">
        <v>3.1E-2</v>
      </c>
      <c r="K44" s="10">
        <v>7.0999999999999994E-2</v>
      </c>
      <c r="L44" s="6">
        <f t="shared" si="0"/>
        <v>9.1999999999999998E-2</v>
      </c>
    </row>
    <row r="45" spans="1:12" ht="15" customHeight="1" x14ac:dyDescent="0.25">
      <c r="A45" s="4" t="s">
        <v>34</v>
      </c>
      <c r="B45" s="4">
        <v>991</v>
      </c>
      <c r="C45" s="11" t="s">
        <v>60</v>
      </c>
      <c r="D45" s="7"/>
      <c r="E45" s="6">
        <v>3.0129999999999999</v>
      </c>
      <c r="F45" s="6">
        <v>5.0830000000000002</v>
      </c>
      <c r="G45" s="6">
        <v>4.9850000000000003</v>
      </c>
      <c r="H45" s="10">
        <v>1.4079999999999999</v>
      </c>
      <c r="I45" s="10">
        <v>4.298</v>
      </c>
      <c r="J45" s="10">
        <v>5.1760000000000002</v>
      </c>
      <c r="K45" s="10">
        <v>5.2389999999999999</v>
      </c>
      <c r="L45" s="6">
        <f t="shared" si="0"/>
        <v>5.2389999999999999</v>
      </c>
    </row>
    <row r="46" spans="1:12" ht="15" customHeight="1" x14ac:dyDescent="0.25">
      <c r="A46" s="4" t="s">
        <v>34</v>
      </c>
      <c r="B46" s="4">
        <v>991</v>
      </c>
      <c r="C46" s="11" t="s">
        <v>61</v>
      </c>
      <c r="D46" s="7"/>
      <c r="E46" s="2">
        <v>2.637</v>
      </c>
      <c r="F46" s="6">
        <v>5.24</v>
      </c>
      <c r="G46" s="6">
        <v>4.99</v>
      </c>
      <c r="H46" s="10">
        <v>1.456</v>
      </c>
      <c r="I46" s="10">
        <v>4.16</v>
      </c>
      <c r="J46" s="10">
        <v>5.14</v>
      </c>
      <c r="K46" s="10">
        <v>5.2530000000000001</v>
      </c>
      <c r="L46" s="6">
        <f t="shared" si="0"/>
        <v>5.2530000000000001</v>
      </c>
    </row>
    <row r="47" spans="1:12" ht="15" customHeight="1" x14ac:dyDescent="0.25">
      <c r="A47" s="4" t="s">
        <v>35</v>
      </c>
      <c r="B47" s="4">
        <v>990</v>
      </c>
      <c r="C47" s="11">
        <v>50</v>
      </c>
      <c r="D47" s="7">
        <v>0.45500000000000002</v>
      </c>
      <c r="E47" s="8">
        <v>0.34</v>
      </c>
      <c r="F47" s="6">
        <v>0.32200000000000001</v>
      </c>
      <c r="G47" s="6">
        <v>0.61699999999999999</v>
      </c>
      <c r="H47" s="10">
        <v>0.68899999999999995</v>
      </c>
      <c r="I47" s="10">
        <v>0.9</v>
      </c>
      <c r="J47" s="10">
        <v>1.4710000000000001</v>
      </c>
      <c r="K47" s="10">
        <v>1.9039999999999999</v>
      </c>
      <c r="L47" s="6">
        <f t="shared" si="0"/>
        <v>1.9039999999999999</v>
      </c>
    </row>
    <row r="48" spans="1:12" ht="15" customHeight="1" x14ac:dyDescent="0.25">
      <c r="A48" s="4" t="s">
        <v>35</v>
      </c>
      <c r="B48" s="4">
        <v>990</v>
      </c>
      <c r="C48" s="11">
        <v>60</v>
      </c>
      <c r="D48" s="7">
        <v>0.39900000000000002</v>
      </c>
      <c r="E48" s="8">
        <v>0.29799999999999999</v>
      </c>
      <c r="F48" s="6">
        <v>0.33800000000000002</v>
      </c>
      <c r="G48" s="6">
        <v>0.66500000000000004</v>
      </c>
      <c r="H48" s="10">
        <v>0.78200000000000003</v>
      </c>
      <c r="I48" s="10">
        <v>1.093</v>
      </c>
      <c r="J48" s="10">
        <v>1.143</v>
      </c>
      <c r="K48" s="10">
        <v>1.4670000000000001</v>
      </c>
      <c r="L48" s="6">
        <f t="shared" si="0"/>
        <v>1.4670000000000001</v>
      </c>
    </row>
    <row r="49" spans="1:12" ht="15" customHeight="1" x14ac:dyDescent="0.25">
      <c r="A49" s="4" t="s">
        <v>35</v>
      </c>
      <c r="B49" s="4">
        <v>990</v>
      </c>
      <c r="C49" s="11">
        <v>70</v>
      </c>
      <c r="D49" s="7">
        <v>2.2829999999999999</v>
      </c>
      <c r="E49" s="8">
        <v>2.7759999999999998</v>
      </c>
      <c r="F49" s="6">
        <v>2.3719999999999999</v>
      </c>
      <c r="G49" s="6">
        <v>3.3210000000000002</v>
      </c>
      <c r="H49" s="10">
        <v>3.036</v>
      </c>
      <c r="I49" s="10">
        <v>1.8280000000000001</v>
      </c>
      <c r="J49" s="10">
        <v>5.7779999999999996</v>
      </c>
      <c r="K49" s="10">
        <v>7.024</v>
      </c>
      <c r="L49" s="6">
        <f t="shared" si="0"/>
        <v>7.024</v>
      </c>
    </row>
    <row r="50" spans="1:12" ht="15" customHeight="1" x14ac:dyDescent="0.25">
      <c r="A50" s="4" t="s">
        <v>35</v>
      </c>
      <c r="B50" s="4">
        <v>990</v>
      </c>
      <c r="C50" s="11" t="s">
        <v>63</v>
      </c>
      <c r="D50" s="7">
        <v>0.20899999999999999</v>
      </c>
      <c r="E50" s="8">
        <v>0.39100000000000001</v>
      </c>
      <c r="F50" s="6">
        <v>8.5999999999999993E-2</v>
      </c>
      <c r="G50" s="6">
        <v>0.17399999999999999</v>
      </c>
      <c r="H50" s="10">
        <v>0.26400000000000001</v>
      </c>
      <c r="I50" s="10">
        <v>0.36899999999999999</v>
      </c>
      <c r="J50" s="10">
        <v>0.40100000000000002</v>
      </c>
      <c r="K50" s="10">
        <v>0.77700000000000002</v>
      </c>
      <c r="L50" s="6">
        <f t="shared" si="0"/>
        <v>0.77700000000000002</v>
      </c>
    </row>
    <row r="51" spans="1:12" ht="15" customHeight="1" x14ac:dyDescent="0.25">
      <c r="A51" s="4" t="s">
        <v>35</v>
      </c>
      <c r="B51" s="4">
        <v>990</v>
      </c>
      <c r="C51" s="11" t="s">
        <v>64</v>
      </c>
      <c r="D51" s="7">
        <v>0.17699999999999999</v>
      </c>
      <c r="E51" s="8">
        <v>0.39400000000000002</v>
      </c>
      <c r="F51" s="6">
        <v>0.109</v>
      </c>
      <c r="G51" s="6">
        <v>0.157</v>
      </c>
      <c r="H51" s="10">
        <v>0.28199999999999997</v>
      </c>
      <c r="I51" s="10">
        <v>0.23699999999999999</v>
      </c>
      <c r="J51" s="10">
        <v>0.34899999999999998</v>
      </c>
      <c r="K51" s="10">
        <v>0.58399999999999996</v>
      </c>
      <c r="L51" s="6">
        <f t="shared" si="0"/>
        <v>0.58399999999999996</v>
      </c>
    </row>
    <row r="52" spans="1:12" ht="15" customHeight="1" x14ac:dyDescent="0.25">
      <c r="A52" s="4" t="s">
        <v>35</v>
      </c>
      <c r="B52" s="4">
        <v>990</v>
      </c>
      <c r="C52" s="11" t="s">
        <v>65</v>
      </c>
      <c r="D52" s="7">
        <v>0.77300000000000002</v>
      </c>
      <c r="E52" s="8">
        <v>0.46400000000000002</v>
      </c>
      <c r="F52" s="6">
        <v>0.35899999999999999</v>
      </c>
      <c r="G52" s="6">
        <v>0.52400000000000002</v>
      </c>
      <c r="H52" s="10">
        <v>0.48499999999999999</v>
      </c>
      <c r="I52" s="10">
        <v>0.44600000000000001</v>
      </c>
      <c r="J52" s="10">
        <v>0.34599999999999997</v>
      </c>
      <c r="K52" s="10">
        <v>0.42399999999999999</v>
      </c>
      <c r="L52" s="6">
        <f t="shared" si="0"/>
        <v>0.77300000000000002</v>
      </c>
    </row>
    <row r="53" spans="1:12" ht="15" customHeight="1" x14ac:dyDescent="0.25">
      <c r="A53" s="4" t="s">
        <v>36</v>
      </c>
      <c r="B53" s="4">
        <v>994</v>
      </c>
      <c r="C53" s="11">
        <v>1</v>
      </c>
      <c r="D53" s="7">
        <v>537.19399999999996</v>
      </c>
      <c r="E53" s="8">
        <v>626.01599999999996</v>
      </c>
      <c r="F53" s="6">
        <v>583.32399999999996</v>
      </c>
      <c r="G53" s="6">
        <v>230.238</v>
      </c>
      <c r="H53" s="10">
        <v>193.209</v>
      </c>
      <c r="I53" s="9"/>
      <c r="J53" s="9"/>
      <c r="K53" s="9"/>
      <c r="L53" s="6">
        <f t="shared" si="0"/>
        <v>626.01599999999996</v>
      </c>
    </row>
    <row r="54" spans="1:12" ht="15" customHeight="1" x14ac:dyDescent="0.25">
      <c r="A54" s="4" t="s">
        <v>36</v>
      </c>
      <c r="B54" s="4">
        <v>994</v>
      </c>
      <c r="C54" s="11">
        <v>2</v>
      </c>
      <c r="D54" s="7">
        <v>1311.4670000000001</v>
      </c>
      <c r="E54" s="8">
        <v>785.80899999999997</v>
      </c>
      <c r="F54" s="6">
        <v>1160.6410000000001</v>
      </c>
      <c r="G54" s="6">
        <v>631.52</v>
      </c>
      <c r="H54" s="10">
        <v>847.26900000000001</v>
      </c>
      <c r="I54" s="10">
        <v>931.45799999999997</v>
      </c>
      <c r="J54" s="10">
        <v>278.08499999999998</v>
      </c>
      <c r="K54" s="10"/>
      <c r="L54" s="6">
        <f t="shared" si="0"/>
        <v>1311.4670000000001</v>
      </c>
    </row>
    <row r="55" spans="1:12" ht="15" customHeight="1" x14ac:dyDescent="0.25">
      <c r="A55" s="4" t="s">
        <v>36</v>
      </c>
      <c r="B55" s="4">
        <v>994</v>
      </c>
      <c r="C55" s="11">
        <v>3</v>
      </c>
      <c r="D55" s="7">
        <v>3230.739</v>
      </c>
      <c r="E55" s="8">
        <v>2324.4290000000001</v>
      </c>
      <c r="F55" s="6">
        <v>2374.7660000000001</v>
      </c>
      <c r="G55" s="6">
        <v>1392.7329999999999</v>
      </c>
      <c r="H55" s="10">
        <v>2198.4090000000001</v>
      </c>
      <c r="I55" s="10">
        <v>2175.3449999999998</v>
      </c>
      <c r="J55" s="10">
        <v>1341.93</v>
      </c>
      <c r="K55" s="10">
        <v>1491.0070000000001</v>
      </c>
      <c r="L55" s="6">
        <f t="shared" si="0"/>
        <v>3230.739</v>
      </c>
    </row>
    <row r="56" spans="1:12" ht="15" customHeight="1" x14ac:dyDescent="0.25">
      <c r="A56" s="4" t="s">
        <v>36</v>
      </c>
      <c r="B56" s="4">
        <v>994</v>
      </c>
      <c r="C56" s="11">
        <v>4</v>
      </c>
      <c r="D56" s="7">
        <v>2887.4780000000001</v>
      </c>
      <c r="E56" s="8">
        <v>2833.5549999999998</v>
      </c>
      <c r="F56" s="6">
        <v>2467.27</v>
      </c>
      <c r="G56" s="6">
        <v>2093.7910000000002</v>
      </c>
      <c r="H56" s="10">
        <v>2766.59</v>
      </c>
      <c r="I56" s="10">
        <v>2291.5360000000001</v>
      </c>
      <c r="J56" s="10">
        <v>2036.7639999999999</v>
      </c>
      <c r="K56" s="10">
        <v>1467.63</v>
      </c>
      <c r="L56" s="6">
        <f t="shared" si="0"/>
        <v>2887.4780000000001</v>
      </c>
    </row>
    <row r="57" spans="1:12" ht="15" customHeight="1" x14ac:dyDescent="0.25">
      <c r="A57" s="4" t="s">
        <v>37</v>
      </c>
      <c r="B57" s="4">
        <v>55502</v>
      </c>
      <c r="C57" s="11">
        <v>1</v>
      </c>
      <c r="D57" s="7">
        <v>3.8340000000000001</v>
      </c>
      <c r="E57" s="8">
        <v>3.6909999999999998</v>
      </c>
      <c r="F57" s="6">
        <v>4.6689999999999996</v>
      </c>
      <c r="G57" s="6">
        <v>4.7060000000000004</v>
      </c>
      <c r="H57" s="10">
        <v>4.3550000000000004</v>
      </c>
      <c r="I57" s="10">
        <v>4.6859999999999999</v>
      </c>
      <c r="J57" s="10">
        <v>4.8470000000000004</v>
      </c>
      <c r="K57" s="10">
        <v>4.8250000000000002</v>
      </c>
      <c r="L57" s="6">
        <f t="shared" si="0"/>
        <v>4.8470000000000004</v>
      </c>
    </row>
    <row r="58" spans="1:12" ht="15" customHeight="1" x14ac:dyDescent="0.25">
      <c r="A58" s="4" t="s">
        <v>37</v>
      </c>
      <c r="B58" s="4">
        <v>55502</v>
      </c>
      <c r="C58" s="11">
        <v>2</v>
      </c>
      <c r="D58" s="7">
        <v>3.931</v>
      </c>
      <c r="E58" s="8">
        <v>3.7130000000000001</v>
      </c>
      <c r="F58" s="6">
        <v>4.6749999999999998</v>
      </c>
      <c r="G58" s="6">
        <v>4.6760000000000002</v>
      </c>
      <c r="H58" s="10">
        <v>4.4039999999999999</v>
      </c>
      <c r="I58" s="10">
        <v>4.72</v>
      </c>
      <c r="J58" s="10">
        <v>4.9249999999999998</v>
      </c>
      <c r="K58" s="10">
        <v>4.8070000000000004</v>
      </c>
      <c r="L58" s="6">
        <f t="shared" si="0"/>
        <v>4.9249999999999998</v>
      </c>
    </row>
    <row r="59" spans="1:12" ht="15" customHeight="1" x14ac:dyDescent="0.25">
      <c r="A59" s="4" t="s">
        <v>37</v>
      </c>
      <c r="B59" s="4">
        <v>55502</v>
      </c>
      <c r="C59" s="11">
        <v>3</v>
      </c>
      <c r="D59" s="7">
        <v>4.1059999999999999</v>
      </c>
      <c r="E59" s="8">
        <v>4.149</v>
      </c>
      <c r="F59" s="6">
        <v>4.0449999999999999</v>
      </c>
      <c r="G59" s="6">
        <v>4.7960000000000003</v>
      </c>
      <c r="H59" s="10">
        <v>4.49</v>
      </c>
      <c r="I59" s="10">
        <v>4.742</v>
      </c>
      <c r="J59" s="10">
        <v>4.6550000000000002</v>
      </c>
      <c r="K59" s="10">
        <v>4.5739999999999998</v>
      </c>
      <c r="L59" s="6">
        <f t="shared" si="0"/>
        <v>4.7960000000000003</v>
      </c>
    </row>
    <row r="60" spans="1:12" ht="15" customHeight="1" x14ac:dyDescent="0.25">
      <c r="A60" s="4" t="s">
        <v>37</v>
      </c>
      <c r="B60" s="4">
        <v>55502</v>
      </c>
      <c r="C60" s="11">
        <v>4</v>
      </c>
      <c r="D60" s="7">
        <v>4.0270000000000001</v>
      </c>
      <c r="E60" s="8">
        <v>4.194</v>
      </c>
      <c r="F60" s="6">
        <v>3.9809999999999999</v>
      </c>
      <c r="G60" s="6">
        <v>4.6829999999999998</v>
      </c>
      <c r="H60" s="10">
        <v>4.4370000000000003</v>
      </c>
      <c r="I60" s="10">
        <v>4.7380000000000004</v>
      </c>
      <c r="J60" s="10">
        <v>4.5890000000000004</v>
      </c>
      <c r="K60" s="10">
        <v>4.6159999999999997</v>
      </c>
      <c r="L60" s="6">
        <f t="shared" si="0"/>
        <v>4.7380000000000004</v>
      </c>
    </row>
    <row r="61" spans="1:12" ht="15" customHeight="1" x14ac:dyDescent="0.25">
      <c r="A61" s="4" t="s">
        <v>38</v>
      </c>
      <c r="B61" s="4">
        <v>6213</v>
      </c>
      <c r="C61" s="11" t="s">
        <v>66</v>
      </c>
      <c r="D61" s="7">
        <v>1126.4939999999999</v>
      </c>
      <c r="E61" s="8">
        <v>1999.1120000000001</v>
      </c>
      <c r="F61" s="6">
        <v>1672.2919999999999</v>
      </c>
      <c r="G61" s="6">
        <v>841.91399999999999</v>
      </c>
      <c r="H61" s="10">
        <v>1915.7929999999999</v>
      </c>
      <c r="I61" s="10">
        <v>2266.4349999999999</v>
      </c>
      <c r="J61" s="10">
        <v>1269.8230000000001</v>
      </c>
      <c r="K61" s="10">
        <v>1059.5409999999999</v>
      </c>
      <c r="L61" s="6">
        <f t="shared" si="0"/>
        <v>2266.4349999999999</v>
      </c>
    </row>
    <row r="62" spans="1:12" ht="15" customHeight="1" x14ac:dyDescent="0.25">
      <c r="A62" s="4" t="s">
        <v>38</v>
      </c>
      <c r="B62" s="4">
        <v>6213</v>
      </c>
      <c r="C62" s="11" t="s">
        <v>67</v>
      </c>
      <c r="D62" s="7">
        <v>1511.5920000000001</v>
      </c>
      <c r="E62" s="8">
        <v>1803.605</v>
      </c>
      <c r="F62" s="6">
        <v>1225.598</v>
      </c>
      <c r="G62" s="6">
        <v>745.96600000000001</v>
      </c>
      <c r="H62" s="10">
        <v>1951.0239999999999</v>
      </c>
      <c r="I62" s="10">
        <v>1738.48</v>
      </c>
      <c r="J62" s="10">
        <v>1568.4290000000001</v>
      </c>
      <c r="K62" s="10">
        <v>1404.22</v>
      </c>
      <c r="L62" s="6">
        <f t="shared" si="0"/>
        <v>1951.0239999999999</v>
      </c>
    </row>
    <row r="63" spans="1:12" ht="15" customHeight="1" x14ac:dyDescent="0.25">
      <c r="A63" s="4" t="s">
        <v>39</v>
      </c>
      <c r="B63" s="4">
        <v>997</v>
      </c>
      <c r="C63" s="11">
        <v>12</v>
      </c>
      <c r="D63" s="7">
        <v>601.351</v>
      </c>
      <c r="E63" s="8">
        <v>996.98400000000004</v>
      </c>
      <c r="F63" s="6">
        <v>485.25099999999998</v>
      </c>
      <c r="G63" s="6">
        <v>694.721</v>
      </c>
      <c r="H63" s="10">
        <v>658.88699999999994</v>
      </c>
      <c r="I63" s="10">
        <v>685.21900000000005</v>
      </c>
      <c r="J63" s="10">
        <v>639.60699999999997</v>
      </c>
      <c r="K63" s="10">
        <v>439.61200000000002</v>
      </c>
      <c r="L63" s="6">
        <f t="shared" si="0"/>
        <v>996.98400000000004</v>
      </c>
    </row>
    <row r="64" spans="1:12" ht="15" customHeight="1" x14ac:dyDescent="0.25">
      <c r="A64" s="4" t="s">
        <v>40</v>
      </c>
      <c r="B64" s="4">
        <v>55229</v>
      </c>
      <c r="C64" s="11" t="s">
        <v>68</v>
      </c>
      <c r="D64" s="7">
        <v>0.71699999999999997</v>
      </c>
      <c r="E64" s="8">
        <v>0.11600000000000001</v>
      </c>
      <c r="F64" s="6">
        <v>5.0999999999999997E-2</v>
      </c>
      <c r="G64" s="6">
        <v>8.7999999999999995E-2</v>
      </c>
      <c r="H64" s="10">
        <v>1.1519999999999999</v>
      </c>
      <c r="I64" s="10">
        <v>0.183</v>
      </c>
      <c r="J64" s="10">
        <v>0.28499999999999998</v>
      </c>
      <c r="K64" s="10">
        <v>5.0000000000000001E-3</v>
      </c>
      <c r="L64" s="6">
        <f t="shared" si="0"/>
        <v>1.1519999999999999</v>
      </c>
    </row>
    <row r="65" spans="1:12" ht="15" customHeight="1" x14ac:dyDescent="0.25">
      <c r="A65" s="4" t="s">
        <v>40</v>
      </c>
      <c r="B65" s="4">
        <v>55229</v>
      </c>
      <c r="C65" s="11" t="s">
        <v>69</v>
      </c>
      <c r="D65" s="7">
        <v>0.79200000000000004</v>
      </c>
      <c r="E65" s="8">
        <v>9.6000000000000002E-2</v>
      </c>
      <c r="F65" s="6">
        <v>0.13500000000000001</v>
      </c>
      <c r="G65" s="6">
        <v>0.10299999999999999</v>
      </c>
      <c r="H65" s="10">
        <v>1.1879999999999999</v>
      </c>
      <c r="I65" s="10">
        <v>9.4E-2</v>
      </c>
      <c r="J65" s="10">
        <v>0.37</v>
      </c>
      <c r="K65" s="10">
        <v>1E-3</v>
      </c>
      <c r="L65" s="6">
        <f t="shared" si="0"/>
        <v>1.1879999999999999</v>
      </c>
    </row>
    <row r="66" spans="1:12" ht="15" customHeight="1" x14ac:dyDescent="0.25">
      <c r="A66" s="4" t="s">
        <v>40</v>
      </c>
      <c r="B66" s="4">
        <v>55229</v>
      </c>
      <c r="C66" s="11" t="s">
        <v>70</v>
      </c>
      <c r="D66" s="7">
        <v>0.47099999999999997</v>
      </c>
      <c r="E66" s="8">
        <v>0.12</v>
      </c>
      <c r="F66" s="6">
        <v>7.3999999999999996E-2</v>
      </c>
      <c r="G66" s="6">
        <v>6.7000000000000004E-2</v>
      </c>
      <c r="H66" s="10">
        <v>1.448</v>
      </c>
      <c r="I66" s="10">
        <v>0.52400000000000002</v>
      </c>
      <c r="J66" s="10">
        <v>1E-3</v>
      </c>
      <c r="K66" s="10">
        <v>0.33400000000000002</v>
      </c>
      <c r="L66" s="6">
        <f t="shared" si="0"/>
        <v>1.448</v>
      </c>
    </row>
    <row r="67" spans="1:12" ht="15" customHeight="1" x14ac:dyDescent="0.25">
      <c r="A67" s="4" t="s">
        <v>40</v>
      </c>
      <c r="B67" s="4">
        <v>55229</v>
      </c>
      <c r="C67" s="11" t="s">
        <v>71</v>
      </c>
      <c r="D67" s="7">
        <v>0.35199999999999998</v>
      </c>
      <c r="E67" s="8">
        <v>0.11899999999999999</v>
      </c>
      <c r="F67" s="6">
        <v>0.17499999999999999</v>
      </c>
      <c r="G67" s="6">
        <v>6.7000000000000004E-2</v>
      </c>
      <c r="H67" s="10">
        <v>1.2310000000000001</v>
      </c>
      <c r="I67" s="10">
        <v>0.95199999999999996</v>
      </c>
      <c r="J67" s="10">
        <v>0.10100000000000001</v>
      </c>
      <c r="K67" s="10">
        <v>0.30399999999999999</v>
      </c>
      <c r="L67" s="6">
        <f t="shared" ref="L67:L111" si="1">MAX(D67:K67)</f>
        <v>1.2310000000000001</v>
      </c>
    </row>
    <row r="68" spans="1:12" ht="15" customHeight="1" x14ac:dyDescent="0.25">
      <c r="A68" s="4" t="s">
        <v>40</v>
      </c>
      <c r="B68" s="4">
        <v>55229</v>
      </c>
      <c r="C68" s="11" t="s">
        <v>72</v>
      </c>
      <c r="D68" s="7">
        <v>0.60899999999999999</v>
      </c>
      <c r="E68" s="8">
        <v>0.128</v>
      </c>
      <c r="F68" s="6">
        <v>0.54300000000000004</v>
      </c>
      <c r="G68" s="6">
        <v>0.1</v>
      </c>
      <c r="H68" s="10">
        <v>1.4970000000000001</v>
      </c>
      <c r="I68" s="10">
        <v>0.17100000000000001</v>
      </c>
      <c r="J68" s="10">
        <v>3.7290000000000001</v>
      </c>
      <c r="K68" s="10">
        <v>3.5000000000000003E-2</v>
      </c>
      <c r="L68" s="6">
        <f t="shared" si="1"/>
        <v>3.7290000000000001</v>
      </c>
    </row>
    <row r="69" spans="1:12" ht="15" customHeight="1" x14ac:dyDescent="0.25">
      <c r="A69" s="4" t="s">
        <v>40</v>
      </c>
      <c r="B69" s="4">
        <v>55229</v>
      </c>
      <c r="C69" s="11" t="s">
        <v>73</v>
      </c>
      <c r="D69" s="7">
        <v>0.57599999999999996</v>
      </c>
      <c r="E69" s="8">
        <v>0.107</v>
      </c>
      <c r="F69" s="6">
        <v>0.53200000000000003</v>
      </c>
      <c r="G69" s="6">
        <v>5.1999999999999998E-2</v>
      </c>
      <c r="H69" s="10">
        <v>1.411</v>
      </c>
      <c r="I69" s="10">
        <v>1.42</v>
      </c>
      <c r="J69" s="10">
        <v>0.49099999999999999</v>
      </c>
      <c r="K69" s="10">
        <v>6.7000000000000004E-2</v>
      </c>
      <c r="L69" s="6">
        <f t="shared" si="1"/>
        <v>1.42</v>
      </c>
    </row>
    <row r="70" spans="1:12" ht="15" customHeight="1" x14ac:dyDescent="0.25">
      <c r="A70" s="4" t="s">
        <v>40</v>
      </c>
      <c r="B70" s="4">
        <v>55229</v>
      </c>
      <c r="C70" s="11" t="s">
        <v>74</v>
      </c>
      <c r="D70" s="7">
        <v>0.88</v>
      </c>
      <c r="E70" s="8">
        <v>0.14399999999999999</v>
      </c>
      <c r="F70" s="6">
        <v>6.9000000000000006E-2</v>
      </c>
      <c r="G70" s="6">
        <v>7.1999999999999995E-2</v>
      </c>
      <c r="H70" s="10">
        <v>1.4019999999999999</v>
      </c>
      <c r="I70" s="10">
        <v>0.70899999999999996</v>
      </c>
      <c r="J70" s="10">
        <v>1.9E-2</v>
      </c>
      <c r="K70" s="10">
        <v>6.0000000000000001E-3</v>
      </c>
      <c r="L70" s="6">
        <f t="shared" si="1"/>
        <v>1.4019999999999999</v>
      </c>
    </row>
    <row r="71" spans="1:12" ht="15" customHeight="1" x14ac:dyDescent="0.25">
      <c r="A71" s="4" t="s">
        <v>40</v>
      </c>
      <c r="B71" s="4">
        <v>55229</v>
      </c>
      <c r="C71" s="11" t="s">
        <v>75</v>
      </c>
      <c r="D71" s="7">
        <v>0.92400000000000004</v>
      </c>
      <c r="E71" s="8">
        <v>0.13600000000000001</v>
      </c>
      <c r="F71" s="6">
        <v>6.6000000000000003E-2</v>
      </c>
      <c r="G71" s="6">
        <v>7.0999999999999994E-2</v>
      </c>
      <c r="H71" s="10">
        <v>1.4690000000000001</v>
      </c>
      <c r="I71" s="10">
        <v>3.0550000000000002</v>
      </c>
      <c r="J71" s="10">
        <v>3.2000000000000001E-2</v>
      </c>
      <c r="K71" s="10">
        <v>0.72899999999999998</v>
      </c>
      <c r="L71" s="6">
        <f t="shared" si="1"/>
        <v>3.0550000000000002</v>
      </c>
    </row>
    <row r="72" spans="1:12" ht="15" customHeight="1" x14ac:dyDescent="0.25">
      <c r="A72" s="4" t="s">
        <v>41</v>
      </c>
      <c r="B72" s="4">
        <v>1007</v>
      </c>
      <c r="C72" s="11" t="s">
        <v>76</v>
      </c>
      <c r="D72" s="7">
        <v>0.441</v>
      </c>
      <c r="E72" s="8">
        <v>1.018</v>
      </c>
      <c r="F72" s="6">
        <v>1.214</v>
      </c>
      <c r="G72" s="6">
        <v>1.2110000000000001</v>
      </c>
      <c r="H72" s="10">
        <v>1.125</v>
      </c>
      <c r="I72" s="10">
        <v>1.131</v>
      </c>
      <c r="J72" s="10">
        <v>1.081</v>
      </c>
      <c r="K72" s="10">
        <v>1.333</v>
      </c>
      <c r="L72" s="6">
        <f t="shared" si="1"/>
        <v>1.333</v>
      </c>
    </row>
    <row r="73" spans="1:12" ht="15" customHeight="1" x14ac:dyDescent="0.25">
      <c r="A73" s="4" t="s">
        <v>41</v>
      </c>
      <c r="B73" s="4">
        <v>1007</v>
      </c>
      <c r="C73" s="11" t="s">
        <v>77</v>
      </c>
      <c r="D73" s="7">
        <v>0.45800000000000002</v>
      </c>
      <c r="E73" s="8">
        <v>1.109</v>
      </c>
      <c r="F73" s="6">
        <v>1.2450000000000001</v>
      </c>
      <c r="G73" s="6">
        <v>1.4950000000000001</v>
      </c>
      <c r="H73" s="10">
        <v>0.94</v>
      </c>
      <c r="I73" s="10">
        <v>1.1539999999999999</v>
      </c>
      <c r="J73" s="10">
        <v>1.0920000000000001</v>
      </c>
      <c r="K73" s="10">
        <v>1.319</v>
      </c>
      <c r="L73" s="6">
        <f t="shared" si="1"/>
        <v>1.4950000000000001</v>
      </c>
    </row>
    <row r="74" spans="1:12" ht="15" customHeight="1" x14ac:dyDescent="0.25">
      <c r="A74" s="4" t="s">
        <v>41</v>
      </c>
      <c r="B74" s="4">
        <v>1007</v>
      </c>
      <c r="C74" s="11" t="s">
        <v>78</v>
      </c>
      <c r="D74" s="7">
        <v>0.46700000000000003</v>
      </c>
      <c r="E74" s="8">
        <v>1.1919999999999999</v>
      </c>
      <c r="F74" s="6">
        <v>0.75</v>
      </c>
      <c r="G74" s="6">
        <v>1.075</v>
      </c>
      <c r="H74" s="10">
        <v>0.81699999999999995</v>
      </c>
      <c r="I74" s="10">
        <v>1.1870000000000001</v>
      </c>
      <c r="J74" s="10">
        <v>0.68100000000000005</v>
      </c>
      <c r="K74" s="10">
        <v>1.335</v>
      </c>
      <c r="L74" s="6">
        <f t="shared" si="1"/>
        <v>1.335</v>
      </c>
    </row>
    <row r="75" spans="1:12" ht="15" customHeight="1" x14ac:dyDescent="0.25">
      <c r="A75" s="4" t="s">
        <v>42</v>
      </c>
      <c r="B75" s="4">
        <v>1008</v>
      </c>
      <c r="C75" s="11">
        <v>2</v>
      </c>
      <c r="D75" s="7">
        <v>461.89400000000001</v>
      </c>
      <c r="E75" s="8">
        <v>692.68899999999996</v>
      </c>
      <c r="F75" s="6">
        <v>90.325000000000003</v>
      </c>
      <c r="G75" s="6">
        <v>117.86799999999999</v>
      </c>
      <c r="H75" s="10">
        <v>48.899000000000001</v>
      </c>
      <c r="I75" s="9"/>
      <c r="J75" s="9"/>
      <c r="K75" s="9"/>
      <c r="L75" s="6">
        <f t="shared" si="1"/>
        <v>692.68899999999996</v>
      </c>
    </row>
    <row r="76" spans="1:12" ht="15" customHeight="1" x14ac:dyDescent="0.25">
      <c r="A76" s="4" t="s">
        <v>42</v>
      </c>
      <c r="B76" s="4">
        <v>1008</v>
      </c>
      <c r="C76" s="11">
        <v>4</v>
      </c>
      <c r="D76" s="7">
        <v>396.03199999999998</v>
      </c>
      <c r="E76" s="8">
        <v>456.25599999999997</v>
      </c>
      <c r="F76" s="6">
        <v>79.921000000000006</v>
      </c>
      <c r="G76" s="6">
        <v>128.19300000000001</v>
      </c>
      <c r="H76" s="10">
        <v>68.328999999999994</v>
      </c>
      <c r="I76" s="9"/>
      <c r="J76" s="9"/>
      <c r="K76" s="9"/>
      <c r="L76" s="6">
        <f t="shared" si="1"/>
        <v>456.25599999999997</v>
      </c>
    </row>
    <row r="77" spans="1:12" ht="15" customHeight="1" x14ac:dyDescent="0.25">
      <c r="A77" s="4" t="s">
        <v>43</v>
      </c>
      <c r="B77" s="4">
        <v>6085</v>
      </c>
      <c r="C77" s="11">
        <v>14</v>
      </c>
      <c r="D77" s="7">
        <v>93.176000000000002</v>
      </c>
      <c r="E77" s="8">
        <v>163.464</v>
      </c>
      <c r="F77" s="6">
        <v>114.99</v>
      </c>
      <c r="G77" s="6">
        <v>17.178000000000001</v>
      </c>
      <c r="H77" s="9"/>
      <c r="I77" s="9"/>
      <c r="J77" s="9"/>
      <c r="K77" s="9"/>
      <c r="L77" s="6">
        <f t="shared" si="1"/>
        <v>163.464</v>
      </c>
    </row>
    <row r="78" spans="1:12" ht="15" customHeight="1" x14ac:dyDescent="0.25">
      <c r="A78" s="4" t="s">
        <v>43</v>
      </c>
      <c r="B78" s="4">
        <v>6085</v>
      </c>
      <c r="C78" s="11">
        <v>15</v>
      </c>
      <c r="D78" s="7">
        <v>82.518000000000001</v>
      </c>
      <c r="E78" s="8">
        <v>211.434</v>
      </c>
      <c r="F78" s="6">
        <v>131.73500000000001</v>
      </c>
      <c r="G78" s="6">
        <v>81.917000000000002</v>
      </c>
      <c r="H78" s="10">
        <v>112.864</v>
      </c>
      <c r="I78" s="9"/>
      <c r="J78" s="9"/>
      <c r="K78" s="9"/>
      <c r="L78" s="6">
        <f t="shared" si="1"/>
        <v>211.434</v>
      </c>
    </row>
    <row r="79" spans="1:12" ht="15" customHeight="1" x14ac:dyDescent="0.25">
      <c r="A79" s="4" t="s">
        <v>43</v>
      </c>
      <c r="B79" s="4">
        <v>6085</v>
      </c>
      <c r="C79" s="11" t="s">
        <v>79</v>
      </c>
      <c r="D79" s="7">
        <v>4.8000000000000001E-2</v>
      </c>
      <c r="E79" s="8">
        <v>3.5000000000000003E-2</v>
      </c>
      <c r="F79" s="6">
        <v>1.4999999999999999E-2</v>
      </c>
      <c r="G79" s="6">
        <v>1.4999999999999999E-2</v>
      </c>
      <c r="H79" s="10">
        <v>0.04</v>
      </c>
      <c r="I79" s="10">
        <v>2E-3</v>
      </c>
      <c r="J79" s="10">
        <v>3.9E-2</v>
      </c>
      <c r="K79" s="10">
        <v>0.13300000000000001</v>
      </c>
      <c r="L79" s="6">
        <f t="shared" si="1"/>
        <v>0.13300000000000001</v>
      </c>
    </row>
    <row r="80" spans="1:12" ht="15" customHeight="1" x14ac:dyDescent="0.25">
      <c r="A80" s="4" t="s">
        <v>43</v>
      </c>
      <c r="B80" s="4">
        <v>6085</v>
      </c>
      <c r="C80" s="11" t="s">
        <v>80</v>
      </c>
      <c r="D80" s="7">
        <v>2.1999999999999999E-2</v>
      </c>
      <c r="E80" s="8">
        <v>6.9000000000000006E-2</v>
      </c>
      <c r="F80" s="6">
        <v>2.3E-2</v>
      </c>
      <c r="G80" s="6">
        <v>2E-3</v>
      </c>
      <c r="H80" s="10">
        <v>1.4E-2</v>
      </c>
      <c r="I80" s="10">
        <v>0.105</v>
      </c>
      <c r="J80" s="10">
        <v>0.01</v>
      </c>
      <c r="K80" s="10">
        <v>0.08</v>
      </c>
      <c r="L80" s="6">
        <f t="shared" si="1"/>
        <v>0.105</v>
      </c>
    </row>
    <row r="81" spans="1:12" ht="15" customHeight="1" x14ac:dyDescent="0.25">
      <c r="A81" s="4" t="s">
        <v>43</v>
      </c>
      <c r="B81" s="4">
        <v>6085</v>
      </c>
      <c r="C81" s="11">
        <v>17</v>
      </c>
      <c r="D81" s="7">
        <v>655.40499999999997</v>
      </c>
      <c r="E81" s="8">
        <v>643.91200000000003</v>
      </c>
      <c r="F81" s="6">
        <v>462.47</v>
      </c>
      <c r="G81" s="6">
        <v>403.73700000000002</v>
      </c>
      <c r="H81" s="10">
        <v>550.50300000000004</v>
      </c>
      <c r="I81" s="10">
        <v>317.67200000000003</v>
      </c>
      <c r="J81" s="10">
        <v>226.381</v>
      </c>
      <c r="K81" s="10">
        <v>223.49700000000001</v>
      </c>
      <c r="L81" s="6">
        <f t="shared" si="1"/>
        <v>655.40499999999997</v>
      </c>
    </row>
    <row r="82" spans="1:12" ht="15" customHeight="1" x14ac:dyDescent="0.25">
      <c r="A82" s="4" t="s">
        <v>43</v>
      </c>
      <c r="B82" s="4">
        <v>6085</v>
      </c>
      <c r="C82" s="11">
        <v>18</v>
      </c>
      <c r="D82" s="7">
        <v>739.26700000000005</v>
      </c>
      <c r="E82" s="8">
        <v>448.18900000000002</v>
      </c>
      <c r="F82" s="6">
        <v>458.35500000000002</v>
      </c>
      <c r="G82" s="6">
        <v>257.012</v>
      </c>
      <c r="H82" s="10">
        <v>354.82799999999997</v>
      </c>
      <c r="I82" s="10">
        <v>237.96899999999999</v>
      </c>
      <c r="J82" s="10">
        <v>237.86799999999999</v>
      </c>
      <c r="K82" s="10">
        <v>171.54599999999999</v>
      </c>
      <c r="L82" s="6">
        <f t="shared" si="1"/>
        <v>739.26700000000005</v>
      </c>
    </row>
    <row r="83" spans="1:12" ht="15" customHeight="1" x14ac:dyDescent="0.25">
      <c r="A83" s="4" t="s">
        <v>44</v>
      </c>
      <c r="B83" s="4">
        <v>7335</v>
      </c>
      <c r="C83" s="11" t="s">
        <v>81</v>
      </c>
      <c r="D83" s="7">
        <v>1.6E-2</v>
      </c>
      <c r="E83" s="8">
        <v>0.03</v>
      </c>
      <c r="F83" s="6">
        <v>3.9E-2</v>
      </c>
      <c r="G83" s="6">
        <v>0.20399999999999999</v>
      </c>
      <c r="H83" s="10">
        <v>2.1000000000000001E-2</v>
      </c>
      <c r="I83" s="10">
        <v>0.08</v>
      </c>
      <c r="J83" s="10">
        <v>0.03</v>
      </c>
      <c r="K83" s="10">
        <v>0.13400000000000001</v>
      </c>
      <c r="L83" s="6">
        <f t="shared" si="1"/>
        <v>0.20399999999999999</v>
      </c>
    </row>
    <row r="84" spans="1:12" ht="15" customHeight="1" x14ac:dyDescent="0.25">
      <c r="A84" s="4" t="s">
        <v>44</v>
      </c>
      <c r="B84" s="4">
        <v>7335</v>
      </c>
      <c r="C84" s="11" t="s">
        <v>82</v>
      </c>
      <c r="D84" s="7">
        <v>1.4999999999999999E-2</v>
      </c>
      <c r="E84" s="8">
        <v>2.7E-2</v>
      </c>
      <c r="F84" s="6">
        <v>8.6999999999999994E-2</v>
      </c>
      <c r="G84" s="6">
        <v>0.248</v>
      </c>
      <c r="H84" s="10">
        <v>1.9E-2</v>
      </c>
      <c r="I84" s="10">
        <v>8.2000000000000003E-2</v>
      </c>
      <c r="J84" s="10">
        <v>2.9000000000000001E-2</v>
      </c>
      <c r="K84" s="10">
        <v>0.122</v>
      </c>
      <c r="L84" s="6">
        <f t="shared" si="1"/>
        <v>0.248</v>
      </c>
    </row>
    <row r="85" spans="1:12" ht="15" customHeight="1" x14ac:dyDescent="0.25">
      <c r="A85" s="4" t="s">
        <v>45</v>
      </c>
      <c r="B85" s="4">
        <v>6166</v>
      </c>
      <c r="C85" s="11" t="s">
        <v>83</v>
      </c>
      <c r="D85" s="7">
        <v>8576.973</v>
      </c>
      <c r="E85" s="8">
        <v>10386.5</v>
      </c>
      <c r="F85" s="6">
        <v>7076.1390000000001</v>
      </c>
      <c r="G85" s="6">
        <v>2890.99</v>
      </c>
      <c r="H85" s="10">
        <v>1512.3019999999999</v>
      </c>
      <c r="I85" s="10">
        <v>1665.5050000000001</v>
      </c>
      <c r="J85" s="10">
        <v>1039.288</v>
      </c>
      <c r="K85" s="10">
        <v>1875.56</v>
      </c>
      <c r="L85" s="6">
        <f t="shared" si="1"/>
        <v>10386.5</v>
      </c>
    </row>
    <row r="86" spans="1:12" ht="15" customHeight="1" x14ac:dyDescent="0.25">
      <c r="A86" s="4" t="s">
        <v>45</v>
      </c>
      <c r="B86" s="4">
        <v>6166</v>
      </c>
      <c r="C86" s="11" t="s">
        <v>84</v>
      </c>
      <c r="D86" s="7">
        <v>12206.645</v>
      </c>
      <c r="E86" s="8">
        <v>10854.365</v>
      </c>
      <c r="F86" s="6">
        <v>7265.299</v>
      </c>
      <c r="G86" s="6">
        <v>3922.2429999999999</v>
      </c>
      <c r="H86" s="10">
        <v>1299.7070000000001</v>
      </c>
      <c r="I86" s="10">
        <v>2060.3780000000002</v>
      </c>
      <c r="J86" s="10">
        <v>968.99800000000005</v>
      </c>
      <c r="K86" s="10">
        <v>1363.9559999999999</v>
      </c>
      <c r="L86" s="6">
        <f t="shared" si="1"/>
        <v>12206.645</v>
      </c>
    </row>
    <row r="87" spans="1:12" ht="15" customHeight="1" x14ac:dyDescent="0.25">
      <c r="A87" s="10" t="s">
        <v>46</v>
      </c>
      <c r="B87" s="10">
        <v>57794</v>
      </c>
      <c r="C87" s="10" t="s">
        <v>85</v>
      </c>
      <c r="D87" s="6"/>
      <c r="E87" s="6">
        <v>4.0190000000000001</v>
      </c>
      <c r="F87" s="6">
        <v>5.6849999999999996</v>
      </c>
      <c r="G87" s="6">
        <v>4.75</v>
      </c>
      <c r="H87" s="10">
        <v>4.5149999999999997</v>
      </c>
      <c r="I87" s="10">
        <v>5.1669999999999998</v>
      </c>
      <c r="J87" s="10">
        <v>5.2549999999999999</v>
      </c>
      <c r="K87" s="10">
        <v>5.7880000000000003</v>
      </c>
      <c r="L87" s="6">
        <f t="shared" si="1"/>
        <v>5.7880000000000003</v>
      </c>
    </row>
    <row r="88" spans="1:12" ht="15" customHeight="1" x14ac:dyDescent="0.25">
      <c r="A88" s="10" t="s">
        <v>46</v>
      </c>
      <c r="B88" s="10">
        <v>57794</v>
      </c>
      <c r="C88" s="10" t="s">
        <v>86</v>
      </c>
      <c r="D88" s="6"/>
      <c r="E88" s="6">
        <v>3.8969999999999998</v>
      </c>
      <c r="F88" s="6">
        <v>5.657</v>
      </c>
      <c r="G88" s="6">
        <v>4.8360000000000003</v>
      </c>
      <c r="H88" s="10">
        <v>4.5599999999999996</v>
      </c>
      <c r="I88" s="10">
        <v>5.1310000000000002</v>
      </c>
      <c r="J88" s="10">
        <v>4.8310000000000004</v>
      </c>
      <c r="K88" s="10">
        <v>5.44</v>
      </c>
      <c r="L88" s="6">
        <f t="shared" si="1"/>
        <v>5.657</v>
      </c>
    </row>
    <row r="89" spans="1:12" ht="15" customHeight="1" x14ac:dyDescent="0.25">
      <c r="A89" s="5" t="s">
        <v>47</v>
      </c>
      <c r="B89" s="5">
        <v>55364</v>
      </c>
      <c r="C89" s="14" t="s">
        <v>87</v>
      </c>
      <c r="D89" s="16">
        <v>3.919</v>
      </c>
      <c r="E89" s="17">
        <v>3.2989999999999999</v>
      </c>
      <c r="F89" s="15">
        <v>3.9910000000000001</v>
      </c>
      <c r="G89" s="15">
        <v>3.6030000000000002</v>
      </c>
      <c r="H89" s="10">
        <v>3.125</v>
      </c>
      <c r="I89" s="10">
        <v>3.6920000000000002</v>
      </c>
      <c r="J89" s="10">
        <v>3.2730000000000001</v>
      </c>
      <c r="K89" s="10">
        <v>4.1849999999999996</v>
      </c>
      <c r="L89" s="6">
        <f t="shared" si="1"/>
        <v>4.1849999999999996</v>
      </c>
    </row>
    <row r="90" spans="1:12" ht="15" customHeight="1" x14ac:dyDescent="0.25">
      <c r="A90" s="4" t="s">
        <v>47</v>
      </c>
      <c r="B90" s="4">
        <v>55364</v>
      </c>
      <c r="C90" s="11" t="s">
        <v>88</v>
      </c>
      <c r="D90" s="7">
        <v>3.8210000000000002</v>
      </c>
      <c r="E90" s="8">
        <v>3.206</v>
      </c>
      <c r="F90" s="6">
        <v>3.8490000000000002</v>
      </c>
      <c r="G90" s="6">
        <v>3.5129999999999999</v>
      </c>
      <c r="H90" s="10">
        <v>3.0779999999999998</v>
      </c>
      <c r="I90" s="10">
        <v>3.7149999999999999</v>
      </c>
      <c r="J90" s="10">
        <v>3.282</v>
      </c>
      <c r="K90" s="10">
        <v>4.5039999999999996</v>
      </c>
      <c r="L90" s="6">
        <f t="shared" si="1"/>
        <v>4.5039999999999996</v>
      </c>
    </row>
    <row r="91" spans="1:12" ht="15" customHeight="1" x14ac:dyDescent="0.25">
      <c r="A91" s="18" t="s">
        <v>48</v>
      </c>
      <c r="B91" s="4">
        <v>55111</v>
      </c>
      <c r="C91" s="11">
        <v>1</v>
      </c>
      <c r="D91" s="7">
        <v>3.9E-2</v>
      </c>
      <c r="E91" s="8">
        <v>0.13500000000000001</v>
      </c>
      <c r="F91" s="6">
        <v>5.8999999999999997E-2</v>
      </c>
      <c r="G91" s="6">
        <v>9.5000000000000001E-2</v>
      </c>
      <c r="H91" s="10">
        <v>0.13700000000000001</v>
      </c>
      <c r="I91" s="10">
        <v>0.24399999999999999</v>
      </c>
      <c r="J91" s="10">
        <v>0.247</v>
      </c>
      <c r="K91" s="10">
        <v>0.38</v>
      </c>
      <c r="L91" s="6">
        <f t="shared" si="1"/>
        <v>0.38</v>
      </c>
    </row>
    <row r="92" spans="1:12" ht="15" customHeight="1" x14ac:dyDescent="0.25">
      <c r="A92" s="18" t="s">
        <v>48</v>
      </c>
      <c r="B92" s="4">
        <v>55111</v>
      </c>
      <c r="C92" s="11">
        <v>2</v>
      </c>
      <c r="D92" s="7">
        <v>1.7999999999999999E-2</v>
      </c>
      <c r="E92" s="8">
        <v>0.11899999999999999</v>
      </c>
      <c r="F92" s="6">
        <v>5.5E-2</v>
      </c>
      <c r="G92" s="6">
        <v>9.2999999999999999E-2</v>
      </c>
      <c r="H92" s="10">
        <v>0.14599999999999999</v>
      </c>
      <c r="I92" s="10">
        <v>0.22700000000000001</v>
      </c>
      <c r="J92" s="10">
        <v>0.255</v>
      </c>
      <c r="K92" s="10">
        <v>0.33300000000000002</v>
      </c>
      <c r="L92" s="6">
        <f t="shared" si="1"/>
        <v>0.33300000000000002</v>
      </c>
    </row>
    <row r="93" spans="1:12" ht="15" customHeight="1" x14ac:dyDescent="0.25">
      <c r="A93" s="18" t="s">
        <v>48</v>
      </c>
      <c r="B93" s="4">
        <v>55111</v>
      </c>
      <c r="C93" s="11">
        <v>3</v>
      </c>
      <c r="D93" s="7">
        <v>2.8000000000000001E-2</v>
      </c>
      <c r="E93" s="8">
        <v>0.113</v>
      </c>
      <c r="F93" s="6">
        <v>6.3E-2</v>
      </c>
      <c r="G93" s="6">
        <v>9.1999999999999998E-2</v>
      </c>
      <c r="H93" s="10">
        <v>0.123</v>
      </c>
      <c r="I93" s="10">
        <v>0.221</v>
      </c>
      <c r="J93" s="10">
        <v>0.25900000000000001</v>
      </c>
      <c r="K93" s="10">
        <v>0.29499999999999998</v>
      </c>
      <c r="L93" s="6">
        <f t="shared" si="1"/>
        <v>0.29499999999999998</v>
      </c>
    </row>
    <row r="94" spans="1:12" ht="15" customHeight="1" x14ac:dyDescent="0.25">
      <c r="A94" s="18" t="s">
        <v>48</v>
      </c>
      <c r="B94" s="4">
        <v>55111</v>
      </c>
      <c r="C94" s="11">
        <v>4</v>
      </c>
      <c r="D94" s="7">
        <v>0.03</v>
      </c>
      <c r="E94" s="8">
        <v>0.107</v>
      </c>
      <c r="F94" s="6">
        <v>3.2000000000000001E-2</v>
      </c>
      <c r="G94" s="6">
        <v>8.2000000000000003E-2</v>
      </c>
      <c r="H94" s="10">
        <v>0.126</v>
      </c>
      <c r="I94" s="10">
        <v>0.24</v>
      </c>
      <c r="J94" s="10">
        <v>0.32800000000000001</v>
      </c>
      <c r="K94" s="10">
        <v>0.34</v>
      </c>
      <c r="L94" s="6">
        <f t="shared" si="1"/>
        <v>0.34</v>
      </c>
    </row>
    <row r="95" spans="1:12" ht="15" customHeight="1" x14ac:dyDescent="0.25">
      <c r="A95" s="18" t="s">
        <v>48</v>
      </c>
      <c r="B95" s="4">
        <v>55111</v>
      </c>
      <c r="C95" s="11">
        <v>5</v>
      </c>
      <c r="D95" s="7">
        <v>3.6999999999999998E-2</v>
      </c>
      <c r="E95" s="8">
        <v>0.115</v>
      </c>
      <c r="F95" s="6">
        <v>3.7999999999999999E-2</v>
      </c>
      <c r="G95" s="6">
        <v>6.5000000000000002E-2</v>
      </c>
      <c r="H95" s="10">
        <v>0.125</v>
      </c>
      <c r="I95" s="10">
        <v>0.24099999999999999</v>
      </c>
      <c r="J95" s="10">
        <v>0.22</v>
      </c>
      <c r="K95" s="10">
        <v>0.38</v>
      </c>
      <c r="L95" s="6">
        <f t="shared" si="1"/>
        <v>0.38</v>
      </c>
    </row>
    <row r="96" spans="1:12" ht="15" customHeight="1" x14ac:dyDescent="0.25">
      <c r="A96" s="18" t="s">
        <v>48</v>
      </c>
      <c r="B96" s="4">
        <v>55111</v>
      </c>
      <c r="C96" s="11">
        <v>6</v>
      </c>
      <c r="D96" s="7">
        <v>3.2000000000000001E-2</v>
      </c>
      <c r="E96" s="8">
        <v>0.14000000000000001</v>
      </c>
      <c r="F96" s="6">
        <v>5.8000000000000003E-2</v>
      </c>
      <c r="G96" s="6">
        <v>3.6999999999999998E-2</v>
      </c>
      <c r="H96" s="10">
        <v>0.128</v>
      </c>
      <c r="I96" s="10">
        <v>0.23200000000000001</v>
      </c>
      <c r="J96" s="10">
        <v>0.32600000000000001</v>
      </c>
      <c r="K96" s="10">
        <v>0.34699999999999998</v>
      </c>
      <c r="L96" s="6">
        <f t="shared" si="1"/>
        <v>0.34699999999999998</v>
      </c>
    </row>
    <row r="97" spans="1:12" ht="15" customHeight="1" x14ac:dyDescent="0.25">
      <c r="A97" s="18" t="s">
        <v>48</v>
      </c>
      <c r="B97" s="4">
        <v>55111</v>
      </c>
      <c r="C97" s="11">
        <v>7</v>
      </c>
      <c r="D97" s="7">
        <v>3.7999999999999999E-2</v>
      </c>
      <c r="E97" s="8">
        <v>0.128</v>
      </c>
      <c r="F97" s="6">
        <v>5.2999999999999999E-2</v>
      </c>
      <c r="G97" s="6">
        <v>0.09</v>
      </c>
      <c r="H97" s="10">
        <v>8.4000000000000005E-2</v>
      </c>
      <c r="I97" s="10">
        <v>0.20599999999999999</v>
      </c>
      <c r="J97" s="10">
        <v>0.27800000000000002</v>
      </c>
      <c r="K97" s="10">
        <v>0.38</v>
      </c>
      <c r="L97" s="6">
        <f t="shared" si="1"/>
        <v>0.38</v>
      </c>
    </row>
    <row r="98" spans="1:12" ht="15" customHeight="1" x14ac:dyDescent="0.25">
      <c r="A98" s="18" t="s">
        <v>48</v>
      </c>
      <c r="B98" s="4">
        <v>55111</v>
      </c>
      <c r="C98" s="11">
        <v>8</v>
      </c>
      <c r="D98" s="7">
        <v>1.4999999999999999E-2</v>
      </c>
      <c r="E98" s="8">
        <v>8.5000000000000006E-2</v>
      </c>
      <c r="F98" s="6">
        <v>3.9E-2</v>
      </c>
      <c r="G98" s="6">
        <v>8.5999999999999993E-2</v>
      </c>
      <c r="H98" s="10">
        <v>0.123</v>
      </c>
      <c r="I98" s="10">
        <v>0.20899999999999999</v>
      </c>
      <c r="J98" s="10">
        <v>0.28100000000000003</v>
      </c>
      <c r="K98" s="10">
        <v>0.36199999999999999</v>
      </c>
      <c r="L98" s="6">
        <f t="shared" si="1"/>
        <v>0.36199999999999999</v>
      </c>
    </row>
    <row r="99" spans="1:12" ht="15" customHeight="1" x14ac:dyDescent="0.25">
      <c r="A99" s="4" t="s">
        <v>49</v>
      </c>
      <c r="B99" s="4">
        <v>57842</v>
      </c>
      <c r="C99" s="11">
        <v>1</v>
      </c>
      <c r="D99" s="7">
        <v>0.17399999999999999</v>
      </c>
      <c r="E99" s="8">
        <v>0.29799999999999999</v>
      </c>
      <c r="F99" s="6">
        <v>0.27300000000000002</v>
      </c>
      <c r="G99" s="6">
        <v>0.371</v>
      </c>
      <c r="H99" s="10">
        <v>0.185</v>
      </c>
      <c r="I99" s="10">
        <v>0.36</v>
      </c>
      <c r="J99" s="10">
        <v>1.351</v>
      </c>
      <c r="K99" s="10">
        <v>1.5469999999999999</v>
      </c>
      <c r="L99" s="6">
        <f t="shared" si="1"/>
        <v>1.5469999999999999</v>
      </c>
    </row>
    <row r="100" spans="1:12" ht="15" customHeight="1" x14ac:dyDescent="0.25">
      <c r="A100" s="4" t="s">
        <v>50</v>
      </c>
      <c r="B100" s="4">
        <v>55224</v>
      </c>
      <c r="C100" s="11" t="s">
        <v>89</v>
      </c>
      <c r="D100" s="7">
        <v>8.2000000000000003E-2</v>
      </c>
      <c r="E100" s="8">
        <v>0.27800000000000002</v>
      </c>
      <c r="F100" s="6">
        <v>0.14599999999999999</v>
      </c>
      <c r="G100" s="6">
        <v>0.14799999999999999</v>
      </c>
      <c r="H100" s="10">
        <v>0.19400000000000001</v>
      </c>
      <c r="I100" s="10">
        <v>6.6000000000000003E-2</v>
      </c>
      <c r="J100" s="10">
        <v>0.1</v>
      </c>
      <c r="K100" s="10">
        <v>0.14299999999999999</v>
      </c>
      <c r="L100" s="6">
        <f t="shared" si="1"/>
        <v>0.27800000000000002</v>
      </c>
    </row>
    <row r="101" spans="1:12" ht="15" customHeight="1" x14ac:dyDescent="0.25">
      <c r="A101" s="4" t="s">
        <v>50</v>
      </c>
      <c r="B101" s="4">
        <v>55224</v>
      </c>
      <c r="C101" s="11" t="s">
        <v>90</v>
      </c>
      <c r="D101" s="7">
        <v>9.5000000000000001E-2</v>
      </c>
      <c r="E101" s="8">
        <v>0.23499999999999999</v>
      </c>
      <c r="F101" s="6">
        <v>0.13800000000000001</v>
      </c>
      <c r="G101" s="6">
        <v>0.157</v>
      </c>
      <c r="H101" s="10">
        <v>0.20699999999999999</v>
      </c>
      <c r="I101" s="10">
        <v>4.9000000000000002E-2</v>
      </c>
      <c r="J101" s="10">
        <v>0.113</v>
      </c>
      <c r="K101" s="10">
        <v>0.14000000000000001</v>
      </c>
      <c r="L101" s="6">
        <f t="shared" si="1"/>
        <v>0.23499999999999999</v>
      </c>
    </row>
    <row r="102" spans="1:12" ht="15" customHeight="1" x14ac:dyDescent="0.25">
      <c r="A102" s="4" t="s">
        <v>50</v>
      </c>
      <c r="B102" s="4">
        <v>55224</v>
      </c>
      <c r="C102" s="11" t="s">
        <v>91</v>
      </c>
      <c r="D102" s="7">
        <v>7.2999999999999995E-2</v>
      </c>
      <c r="E102" s="8">
        <v>0.217</v>
      </c>
      <c r="F102" s="6">
        <v>9.7000000000000003E-2</v>
      </c>
      <c r="G102" s="6">
        <v>0.152</v>
      </c>
      <c r="H102" s="10">
        <v>0.17100000000000001</v>
      </c>
      <c r="I102" s="10">
        <v>7.0999999999999994E-2</v>
      </c>
      <c r="J102" s="10">
        <v>0.114</v>
      </c>
      <c r="K102" s="10">
        <v>0.13400000000000001</v>
      </c>
      <c r="L102" s="6">
        <f t="shared" si="1"/>
        <v>0.217</v>
      </c>
    </row>
    <row r="103" spans="1:12" ht="15" customHeight="1" x14ac:dyDescent="0.25">
      <c r="A103" s="4" t="s">
        <v>50</v>
      </c>
      <c r="B103" s="4">
        <v>55224</v>
      </c>
      <c r="C103" s="11" t="s">
        <v>92</v>
      </c>
      <c r="D103" s="7">
        <v>6.9000000000000006E-2</v>
      </c>
      <c r="E103" s="8">
        <v>8.3000000000000004E-2</v>
      </c>
      <c r="F103" s="6">
        <v>0.106</v>
      </c>
      <c r="G103" s="6">
        <v>0.152</v>
      </c>
      <c r="H103" s="10">
        <v>0.17699999999999999</v>
      </c>
      <c r="I103" s="10">
        <v>6.4000000000000001E-2</v>
      </c>
      <c r="J103" s="10">
        <v>0.03</v>
      </c>
      <c r="K103" s="10">
        <v>0.13200000000000001</v>
      </c>
      <c r="L103" s="6">
        <f t="shared" si="1"/>
        <v>0.17699999999999999</v>
      </c>
    </row>
    <row r="104" spans="1:12" ht="15" customHeight="1" x14ac:dyDescent="0.25">
      <c r="A104" s="4" t="s">
        <v>51</v>
      </c>
      <c r="B104" s="4">
        <v>1040</v>
      </c>
      <c r="C104" s="4">
        <v>1</v>
      </c>
      <c r="D104" s="7">
        <v>278.90199999999999</v>
      </c>
      <c r="E104" s="8">
        <v>270.33300000000003</v>
      </c>
      <c r="F104" s="6">
        <v>223.298</v>
      </c>
      <c r="G104" s="6">
        <v>122.479</v>
      </c>
      <c r="H104" s="10">
        <v>157.84100000000001</v>
      </c>
      <c r="I104" s="10">
        <v>263.31700000000001</v>
      </c>
      <c r="J104" s="10">
        <v>170.55600000000001</v>
      </c>
      <c r="K104" s="10">
        <v>301.55900000000003</v>
      </c>
      <c r="L104" s="6">
        <f t="shared" si="1"/>
        <v>301.55900000000003</v>
      </c>
    </row>
    <row r="105" spans="1:12" ht="15" customHeight="1" x14ac:dyDescent="0.25">
      <c r="A105" s="4" t="s">
        <v>51</v>
      </c>
      <c r="B105" s="4">
        <v>1040</v>
      </c>
      <c r="C105" s="4">
        <v>2</v>
      </c>
      <c r="D105" s="7">
        <v>558.096</v>
      </c>
      <c r="E105" s="8">
        <v>610.07500000000005</v>
      </c>
      <c r="F105" s="6">
        <v>471.14</v>
      </c>
      <c r="G105" s="6">
        <v>317.32299999999998</v>
      </c>
      <c r="H105" s="10">
        <v>352.49299999999999</v>
      </c>
      <c r="I105" s="10">
        <v>613.68399999999997</v>
      </c>
      <c r="J105" s="10">
        <v>345.053</v>
      </c>
      <c r="K105" s="10">
        <v>719.11199999999997</v>
      </c>
      <c r="L105" s="6">
        <f t="shared" si="1"/>
        <v>719.11199999999997</v>
      </c>
    </row>
    <row r="106" spans="1:12" ht="15" customHeight="1" x14ac:dyDescent="0.25">
      <c r="A106" s="19" t="s">
        <v>52</v>
      </c>
      <c r="B106" s="19">
        <v>55259</v>
      </c>
      <c r="C106" s="20" t="s">
        <v>93</v>
      </c>
      <c r="D106" s="7">
        <v>2.996</v>
      </c>
      <c r="E106" s="8">
        <v>3.3279999999999998</v>
      </c>
      <c r="F106" s="6">
        <v>3.6829999999999998</v>
      </c>
      <c r="G106" s="6">
        <v>3.8490000000000002</v>
      </c>
      <c r="H106" s="10">
        <v>3.9689999999999999</v>
      </c>
      <c r="I106" s="10">
        <v>3.3559999999999999</v>
      </c>
      <c r="J106" s="10">
        <v>4.0519999999999996</v>
      </c>
      <c r="K106" s="10">
        <v>3.88</v>
      </c>
      <c r="L106" s="6">
        <f t="shared" si="1"/>
        <v>4.0519999999999996</v>
      </c>
    </row>
    <row r="107" spans="1:12" ht="15" customHeight="1" x14ac:dyDescent="0.25">
      <c r="A107" s="19" t="s">
        <v>52</v>
      </c>
      <c r="B107" s="19">
        <v>55259</v>
      </c>
      <c r="C107" s="20" t="s">
        <v>94</v>
      </c>
      <c r="D107" s="7">
        <v>2.9020000000000001</v>
      </c>
      <c r="E107" s="8">
        <v>3.5</v>
      </c>
      <c r="F107" s="6">
        <v>3.6269999999999998</v>
      </c>
      <c r="G107" s="6">
        <v>3.9670000000000001</v>
      </c>
      <c r="H107" s="10">
        <v>3.4319999999999999</v>
      </c>
      <c r="I107" s="10">
        <v>3.7839999999999998</v>
      </c>
      <c r="J107" s="10">
        <v>3.91</v>
      </c>
      <c r="K107" s="10">
        <v>4.1920000000000002</v>
      </c>
      <c r="L107" s="6">
        <f t="shared" si="1"/>
        <v>4.1920000000000002</v>
      </c>
    </row>
    <row r="108" spans="1:12" ht="15" customHeight="1" x14ac:dyDescent="0.25">
      <c r="A108" s="4" t="s">
        <v>53</v>
      </c>
      <c r="B108" s="4">
        <v>55148</v>
      </c>
      <c r="C108" s="4">
        <v>1</v>
      </c>
      <c r="D108" s="7">
        <v>4.2000000000000003E-2</v>
      </c>
      <c r="E108" s="8">
        <v>0.123</v>
      </c>
      <c r="F108" s="6">
        <v>5.8000000000000003E-2</v>
      </c>
      <c r="G108" s="6">
        <v>7.4999999999999997E-2</v>
      </c>
      <c r="H108" s="10">
        <v>0.16</v>
      </c>
      <c r="I108" s="10">
        <v>7.0000000000000007E-2</v>
      </c>
      <c r="J108" s="10">
        <v>5.6000000000000001E-2</v>
      </c>
      <c r="K108" s="10">
        <v>0.14199999999999999</v>
      </c>
      <c r="L108" s="6">
        <f t="shared" si="1"/>
        <v>0.16</v>
      </c>
    </row>
    <row r="109" spans="1:12" ht="15" customHeight="1" x14ac:dyDescent="0.25">
      <c r="A109" s="4" t="s">
        <v>53</v>
      </c>
      <c r="B109" s="4">
        <v>55148</v>
      </c>
      <c r="C109" s="4">
        <v>2</v>
      </c>
      <c r="D109" s="7">
        <v>3.9E-2</v>
      </c>
      <c r="E109" s="8">
        <v>0.10199999999999999</v>
      </c>
      <c r="F109" s="6">
        <v>4.7E-2</v>
      </c>
      <c r="G109" s="6">
        <v>6.5000000000000002E-2</v>
      </c>
      <c r="H109" s="10">
        <v>0.14599999999999999</v>
      </c>
      <c r="I109" s="10">
        <v>5.3999999999999999E-2</v>
      </c>
      <c r="J109" s="10">
        <v>5.0999999999999997E-2</v>
      </c>
      <c r="K109" s="10">
        <v>0.13700000000000001</v>
      </c>
      <c r="L109" s="6">
        <f t="shared" si="1"/>
        <v>0.14599999999999999</v>
      </c>
    </row>
    <row r="110" spans="1:12" ht="15" customHeight="1" x14ac:dyDescent="0.25">
      <c r="A110" s="4" t="s">
        <v>53</v>
      </c>
      <c r="B110" s="4">
        <v>55148</v>
      </c>
      <c r="C110" s="4">
        <v>3</v>
      </c>
      <c r="D110" s="7">
        <v>2.7E-2</v>
      </c>
      <c r="E110" s="8">
        <v>9.8000000000000004E-2</v>
      </c>
      <c r="F110" s="6">
        <v>4.5999999999999999E-2</v>
      </c>
      <c r="G110" s="6">
        <v>7.3999999999999996E-2</v>
      </c>
      <c r="H110" s="10">
        <v>0.14499999999999999</v>
      </c>
      <c r="I110" s="10">
        <v>5.1999999999999998E-2</v>
      </c>
      <c r="J110" s="10">
        <v>4.5999999999999999E-2</v>
      </c>
      <c r="K110" s="10">
        <v>0.14000000000000001</v>
      </c>
      <c r="L110" s="6">
        <f t="shared" si="1"/>
        <v>0.14499999999999999</v>
      </c>
    </row>
    <row r="111" spans="1:12" ht="15" customHeight="1" x14ac:dyDescent="0.25">
      <c r="A111" s="4" t="s">
        <v>53</v>
      </c>
      <c r="B111" s="4">
        <v>55148</v>
      </c>
      <c r="C111" s="4">
        <v>4</v>
      </c>
      <c r="D111" s="7">
        <v>4.3999999999999997E-2</v>
      </c>
      <c r="E111" s="8">
        <v>0.107</v>
      </c>
      <c r="F111" s="6">
        <v>0.05</v>
      </c>
      <c r="G111" s="6">
        <v>6.7000000000000004E-2</v>
      </c>
      <c r="H111" s="10">
        <v>0.152</v>
      </c>
      <c r="I111" s="10">
        <v>6.7000000000000004E-2</v>
      </c>
      <c r="J111" s="10">
        <v>4.5999999999999999E-2</v>
      </c>
      <c r="K111" s="10">
        <v>0.126</v>
      </c>
      <c r="L111" s="6">
        <f t="shared" si="1"/>
        <v>0.152</v>
      </c>
    </row>
    <row r="112" spans="1:12" ht="15" customHeight="1" x14ac:dyDescent="0.25">
      <c r="F112" s="21"/>
      <c r="G112" s="2"/>
    </row>
    <row r="113" spans="6:7" ht="15" customHeight="1" x14ac:dyDescent="0.25">
      <c r="F113" s="21"/>
      <c r="G113" s="2"/>
    </row>
    <row r="114" spans="6:7" ht="15" customHeight="1" x14ac:dyDescent="0.25">
      <c r="F114" s="21"/>
      <c r="G114" s="2"/>
    </row>
    <row r="115" spans="6:7" ht="15" customHeight="1" x14ac:dyDescent="0.25">
      <c r="F115" s="21"/>
      <c r="G115" s="2"/>
    </row>
    <row r="116" spans="6:7" x14ac:dyDescent="0.25">
      <c r="F116" s="21"/>
    </row>
    <row r="117" spans="6:7" x14ac:dyDescent="0.25">
      <c r="F117" s="21"/>
    </row>
    <row r="118" spans="6:7" x14ac:dyDescent="0.25">
      <c r="F118" s="21"/>
    </row>
  </sheetData>
  <phoneticPr fontId="10" type="noConversion"/>
  <pageMargins left="0.7" right="0.7" top="0.75" bottom="0.75" header="0.3" footer="0.3"/>
  <pageSetup orientation="portrait" horizontalDpi="204" verticalDpi="1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AE9D-7B80-4E45-A46E-7D6FF1D545AC}">
  <dimension ref="A1:L121"/>
  <sheetViews>
    <sheetView tabSelected="1" zoomScale="110" zoomScaleNormal="110" workbookViewId="0">
      <pane ySplit="1" topLeftCell="A89" activePane="bottomLeft" state="frozen"/>
      <selection pane="bottomLeft" sqref="A1:XFD1"/>
    </sheetView>
  </sheetViews>
  <sheetFormatPr defaultColWidth="10.140625" defaultRowHeight="15" x14ac:dyDescent="0.25"/>
  <cols>
    <col min="1" max="1" width="34.85546875" bestFit="1" customWidth="1"/>
    <col min="2" max="2" width="11.42578125" customWidth="1"/>
    <col min="3" max="3" width="7.42578125" customWidth="1"/>
    <col min="4" max="4" width="12.28515625" style="2" customWidth="1"/>
    <col min="5" max="5" width="12.28515625" customWidth="1"/>
    <col min="6" max="6" width="12.28515625" style="25" customWidth="1"/>
    <col min="7" max="7" width="12.28515625" customWidth="1"/>
  </cols>
  <sheetData>
    <row r="1" spans="1:12" ht="75.75" customHeight="1" x14ac:dyDescent="0.25">
      <c r="A1" s="111" t="s">
        <v>0</v>
      </c>
      <c r="B1" s="104" t="s">
        <v>1</v>
      </c>
      <c r="C1" s="104" t="s">
        <v>2</v>
      </c>
      <c r="D1" s="60" t="s">
        <v>109</v>
      </c>
      <c r="E1" s="104" t="s">
        <v>110</v>
      </c>
      <c r="F1" s="113" t="s">
        <v>111</v>
      </c>
      <c r="G1" s="104" t="s">
        <v>112</v>
      </c>
      <c r="H1" s="104" t="s">
        <v>113</v>
      </c>
      <c r="I1" s="104" t="s">
        <v>114</v>
      </c>
      <c r="J1" s="104" t="s">
        <v>148</v>
      </c>
      <c r="K1" s="104" t="s">
        <v>157</v>
      </c>
      <c r="L1" s="104" t="s">
        <v>106</v>
      </c>
    </row>
    <row r="2" spans="1:12" ht="15" customHeight="1" x14ac:dyDescent="0.25">
      <c r="A2" s="4" t="s">
        <v>21</v>
      </c>
      <c r="B2" s="4">
        <v>6137</v>
      </c>
      <c r="C2" s="4">
        <v>1</v>
      </c>
      <c r="D2" s="10">
        <v>775.79600000000005</v>
      </c>
      <c r="E2" s="10">
        <v>1033.0060000000001</v>
      </c>
      <c r="F2" s="10">
        <v>1127.2550000000001</v>
      </c>
      <c r="G2" s="10">
        <v>1006.059</v>
      </c>
      <c r="H2" s="10">
        <v>992.93200000000002</v>
      </c>
      <c r="I2" s="10">
        <v>875.15300000000002</v>
      </c>
      <c r="J2" s="10">
        <v>483.94499999999999</v>
      </c>
      <c r="K2" s="10"/>
      <c r="L2" s="6">
        <f>MAX(D2:K2)</f>
        <v>1127.2550000000001</v>
      </c>
    </row>
    <row r="3" spans="1:12" ht="15" customHeight="1" x14ac:dyDescent="0.25">
      <c r="A3" s="4" t="s">
        <v>21</v>
      </c>
      <c r="B3" s="4">
        <v>6137</v>
      </c>
      <c r="C3" s="4">
        <v>2</v>
      </c>
      <c r="D3" s="10">
        <v>816.46500000000003</v>
      </c>
      <c r="E3" s="10">
        <v>1078.5350000000001</v>
      </c>
      <c r="F3" s="10">
        <v>1286.8019999999999</v>
      </c>
      <c r="G3" s="10">
        <v>1040.9090000000001</v>
      </c>
      <c r="H3" s="10">
        <v>1007.711</v>
      </c>
      <c r="I3" s="10">
        <v>943.29300000000001</v>
      </c>
      <c r="J3" s="10">
        <v>615.29499999999996</v>
      </c>
      <c r="K3" s="10"/>
      <c r="L3" s="6">
        <f t="shared" ref="L3:L66" si="0">MAX(D3:K3)</f>
        <v>1286.8019999999999</v>
      </c>
    </row>
    <row r="4" spans="1:12" ht="15" customHeight="1" x14ac:dyDescent="0.25">
      <c r="A4" s="4" t="s">
        <v>21</v>
      </c>
      <c r="B4" s="4">
        <v>6137</v>
      </c>
      <c r="C4" s="4">
        <v>3</v>
      </c>
      <c r="D4" s="10">
        <v>10.407999999999999</v>
      </c>
      <c r="E4" s="10">
        <v>12.196999999999999</v>
      </c>
      <c r="F4" s="10">
        <v>7.0220000000000002</v>
      </c>
      <c r="G4" s="10">
        <v>9.7780000000000005</v>
      </c>
      <c r="H4" s="10">
        <v>20.887</v>
      </c>
      <c r="I4" s="10">
        <v>36.957999999999998</v>
      </c>
      <c r="J4" s="10">
        <v>14.750999999999999</v>
      </c>
      <c r="K4" s="10">
        <v>18.739000000000001</v>
      </c>
      <c r="L4" s="6">
        <f t="shared" si="0"/>
        <v>36.957999999999998</v>
      </c>
    </row>
    <row r="5" spans="1:12" ht="15" customHeight="1" x14ac:dyDescent="0.25">
      <c r="A5" s="4" t="s">
        <v>21</v>
      </c>
      <c r="B5" s="4">
        <v>6137</v>
      </c>
      <c r="C5" s="4">
        <v>4</v>
      </c>
      <c r="D5" s="10">
        <v>2.6930000000000001</v>
      </c>
      <c r="E5" s="10">
        <v>4.3570000000000002</v>
      </c>
      <c r="F5" s="10">
        <v>2.4329999999999998</v>
      </c>
      <c r="G5" s="10">
        <v>1.599</v>
      </c>
      <c r="H5" s="10">
        <v>3.04</v>
      </c>
      <c r="I5" s="10">
        <v>6.4960000000000004</v>
      </c>
      <c r="J5" s="10">
        <v>2.9769999999999999</v>
      </c>
      <c r="K5" s="10">
        <v>4.9249999999999998</v>
      </c>
      <c r="L5" s="6">
        <f t="shared" si="0"/>
        <v>6.4960000000000004</v>
      </c>
    </row>
    <row r="6" spans="1:12" ht="15" customHeight="1" x14ac:dyDescent="0.25">
      <c r="A6" s="4" t="s">
        <v>22</v>
      </c>
      <c r="B6" s="4">
        <v>6705</v>
      </c>
      <c r="C6" s="4">
        <v>4</v>
      </c>
      <c r="D6" s="10">
        <v>1929.521</v>
      </c>
      <c r="E6" s="10">
        <v>3028.05</v>
      </c>
      <c r="F6" s="10">
        <v>3136.393</v>
      </c>
      <c r="G6" s="10">
        <v>3786.2330000000002</v>
      </c>
      <c r="H6" s="10">
        <v>2433.154</v>
      </c>
      <c r="I6" s="10">
        <v>2001.645</v>
      </c>
      <c r="J6" s="10">
        <v>2241.634</v>
      </c>
      <c r="K6" s="10">
        <v>1926.1130000000001</v>
      </c>
      <c r="L6" s="6">
        <f t="shared" si="0"/>
        <v>3786.2330000000002</v>
      </c>
    </row>
    <row r="7" spans="1:12" ht="15" customHeight="1" x14ac:dyDescent="0.25">
      <c r="A7" s="4" t="s">
        <v>23</v>
      </c>
      <c r="B7" s="4">
        <v>7336</v>
      </c>
      <c r="C7" s="11" t="s">
        <v>55</v>
      </c>
      <c r="D7" s="10">
        <v>2.1920000000000002</v>
      </c>
      <c r="E7" s="10">
        <v>1.462</v>
      </c>
      <c r="F7" s="10">
        <v>1.599</v>
      </c>
      <c r="G7" s="10">
        <v>1.4239999999999999</v>
      </c>
      <c r="H7" s="10">
        <v>2.992</v>
      </c>
      <c r="I7" s="10">
        <v>5.8140000000000001</v>
      </c>
      <c r="J7" s="10">
        <v>6.806</v>
      </c>
      <c r="K7" s="10">
        <v>26.312999999999999</v>
      </c>
      <c r="L7" s="6">
        <f t="shared" si="0"/>
        <v>26.312999999999999</v>
      </c>
    </row>
    <row r="8" spans="1:12" ht="15" customHeight="1" x14ac:dyDescent="0.25">
      <c r="A8" s="4" t="s">
        <v>23</v>
      </c>
      <c r="B8" s="4">
        <v>7336</v>
      </c>
      <c r="C8" s="11" t="s">
        <v>56</v>
      </c>
      <c r="D8" s="10">
        <v>1.742</v>
      </c>
      <c r="E8" s="10">
        <v>1.355</v>
      </c>
      <c r="F8" s="10">
        <v>1.208</v>
      </c>
      <c r="G8" s="10">
        <v>2.0920000000000001</v>
      </c>
      <c r="H8" s="10">
        <v>3.2010000000000001</v>
      </c>
      <c r="I8" s="10">
        <v>6.8570000000000002</v>
      </c>
      <c r="J8" s="10">
        <v>7.5359999999999996</v>
      </c>
      <c r="K8" s="10">
        <v>27.125</v>
      </c>
      <c r="L8" s="6">
        <f t="shared" si="0"/>
        <v>27.125</v>
      </c>
    </row>
    <row r="9" spans="1:12" ht="15" customHeight="1" x14ac:dyDescent="0.25">
      <c r="A9" s="4" t="s">
        <v>23</v>
      </c>
      <c r="B9" s="4">
        <v>7336</v>
      </c>
      <c r="C9" s="11" t="s">
        <v>57</v>
      </c>
      <c r="D9" s="10">
        <v>0.97399999999999998</v>
      </c>
      <c r="E9" s="10">
        <v>2.2120000000000002</v>
      </c>
      <c r="F9" s="10">
        <v>1.2569999999999999</v>
      </c>
      <c r="G9" s="10">
        <v>1.33</v>
      </c>
      <c r="H9" s="10">
        <v>2.9049999999999998</v>
      </c>
      <c r="I9" s="10">
        <v>5.7220000000000004</v>
      </c>
      <c r="J9" s="10">
        <v>6.6740000000000004</v>
      </c>
      <c r="K9" s="10">
        <v>22.106999999999999</v>
      </c>
      <c r="L9" s="6">
        <f t="shared" si="0"/>
        <v>22.106999999999999</v>
      </c>
    </row>
    <row r="10" spans="1:12" ht="15" customHeight="1" x14ac:dyDescent="0.25">
      <c r="A10" s="4" t="s">
        <v>24</v>
      </c>
      <c r="B10" s="4">
        <v>995</v>
      </c>
      <c r="C10" s="4">
        <v>10</v>
      </c>
      <c r="D10" s="10">
        <v>0.11799999999999999</v>
      </c>
      <c r="E10" s="10">
        <v>0.42499999999999999</v>
      </c>
      <c r="F10" s="10"/>
      <c r="G10" s="10"/>
      <c r="H10" s="10"/>
      <c r="I10" s="10"/>
      <c r="J10" s="10"/>
      <c r="K10" s="10"/>
      <c r="L10" s="6">
        <f t="shared" si="0"/>
        <v>0.42499999999999999</v>
      </c>
    </row>
    <row r="11" spans="1:12" ht="15" customHeight="1" x14ac:dyDescent="0.25">
      <c r="A11" s="4" t="s">
        <v>24</v>
      </c>
      <c r="B11" s="4">
        <v>995</v>
      </c>
      <c r="C11" s="4">
        <v>7</v>
      </c>
      <c r="D11" s="10">
        <v>532.93100000000004</v>
      </c>
      <c r="E11" s="10">
        <v>192.202</v>
      </c>
      <c r="F11" s="10"/>
      <c r="G11" s="10"/>
      <c r="H11" s="10"/>
      <c r="I11" s="10"/>
      <c r="J11" s="10"/>
      <c r="K11" s="10"/>
      <c r="L11" s="6">
        <f t="shared" si="0"/>
        <v>532.93100000000004</v>
      </c>
    </row>
    <row r="12" spans="1:12" ht="15" customHeight="1" x14ac:dyDescent="0.25">
      <c r="A12" s="4" t="s">
        <v>24</v>
      </c>
      <c r="B12" s="4">
        <v>995</v>
      </c>
      <c r="C12" s="4">
        <v>8</v>
      </c>
      <c r="D12" s="10">
        <v>635.39599999999996</v>
      </c>
      <c r="E12" s="10">
        <v>3.6110000000000002</v>
      </c>
      <c r="F12" s="23"/>
      <c r="G12" s="10"/>
      <c r="H12" s="10"/>
      <c r="I12" s="10"/>
      <c r="J12" s="10"/>
      <c r="K12" s="10"/>
      <c r="L12" s="6">
        <f t="shared" si="0"/>
        <v>635.39599999999996</v>
      </c>
    </row>
    <row r="13" spans="1:12" ht="15" customHeight="1" x14ac:dyDescent="0.25">
      <c r="A13" s="4" t="s">
        <v>25</v>
      </c>
      <c r="B13" s="4">
        <v>1011</v>
      </c>
      <c r="C13" s="4">
        <v>2</v>
      </c>
      <c r="D13" s="10">
        <v>6.6150000000000002</v>
      </c>
      <c r="E13" s="10">
        <v>12.391999999999999</v>
      </c>
      <c r="F13" s="23"/>
      <c r="G13" s="10"/>
      <c r="H13" s="10"/>
      <c r="I13" s="10"/>
      <c r="J13" s="10"/>
      <c r="K13" s="10"/>
      <c r="L13" s="6">
        <f t="shared" si="0"/>
        <v>12.391999999999999</v>
      </c>
    </row>
    <row r="14" spans="1:12" ht="15" customHeight="1" x14ac:dyDescent="0.25">
      <c r="A14" s="4" t="s">
        <v>26</v>
      </c>
      <c r="B14" s="4">
        <v>1001</v>
      </c>
      <c r="C14" s="4">
        <v>1</v>
      </c>
      <c r="D14" s="10">
        <v>4201.384</v>
      </c>
      <c r="E14" s="10">
        <v>4696.9340000000002</v>
      </c>
      <c r="F14" s="10">
        <v>2833.9549999999999</v>
      </c>
      <c r="G14" s="10">
        <v>1946.569</v>
      </c>
      <c r="H14" s="10">
        <v>2484.0549999999998</v>
      </c>
      <c r="I14" s="10">
        <v>2001.1279999999999</v>
      </c>
      <c r="J14" s="10">
        <v>2658.2280000000001</v>
      </c>
      <c r="K14" s="10">
        <v>2041.3240000000001</v>
      </c>
      <c r="L14" s="6">
        <f t="shared" si="0"/>
        <v>4696.9340000000002</v>
      </c>
    </row>
    <row r="15" spans="1:12" ht="15" customHeight="1" x14ac:dyDescent="0.25">
      <c r="A15" s="4" t="s">
        <v>26</v>
      </c>
      <c r="B15" s="4">
        <v>1001</v>
      </c>
      <c r="C15" s="4">
        <v>2</v>
      </c>
      <c r="D15" s="10">
        <v>2859.7649999999999</v>
      </c>
      <c r="E15" s="10">
        <v>4280.018</v>
      </c>
      <c r="F15" s="10">
        <v>1568.5309999999999</v>
      </c>
      <c r="G15" s="10">
        <v>2698.9690000000001</v>
      </c>
      <c r="H15" s="10">
        <v>1613.6559999999999</v>
      </c>
      <c r="I15" s="10">
        <v>2271.0590000000002</v>
      </c>
      <c r="J15" s="10">
        <v>1924.5</v>
      </c>
      <c r="K15" s="10">
        <v>2861.482</v>
      </c>
      <c r="L15" s="6">
        <f t="shared" si="0"/>
        <v>4280.018</v>
      </c>
    </row>
    <row r="16" spans="1:12" ht="15" customHeight="1" x14ac:dyDescent="0.25">
      <c r="A16" s="4" t="s">
        <v>26</v>
      </c>
      <c r="B16" s="4">
        <v>1001</v>
      </c>
      <c r="C16" s="4">
        <v>4</v>
      </c>
      <c r="D16" s="10">
        <v>0.14599999999999999</v>
      </c>
      <c r="E16" s="10">
        <v>0.155</v>
      </c>
      <c r="F16" s="10">
        <v>5.9859999999999998</v>
      </c>
      <c r="G16" s="10">
        <v>4.4459999999999997</v>
      </c>
      <c r="H16" s="10">
        <v>8.5960000000000001</v>
      </c>
      <c r="I16" s="10">
        <v>4.415</v>
      </c>
      <c r="J16" s="10">
        <v>6.0019999999999998</v>
      </c>
      <c r="K16" s="10">
        <v>4.601</v>
      </c>
      <c r="L16" s="6">
        <f t="shared" si="0"/>
        <v>8.5960000000000001</v>
      </c>
    </row>
    <row r="17" spans="1:12" ht="15" customHeight="1" x14ac:dyDescent="0.25">
      <c r="A17" s="4" t="s">
        <v>27</v>
      </c>
      <c r="B17" s="4">
        <v>983</v>
      </c>
      <c r="C17" s="4">
        <v>1</v>
      </c>
      <c r="D17" s="10">
        <v>796.31299999999999</v>
      </c>
      <c r="E17" s="10">
        <v>753.15300000000002</v>
      </c>
      <c r="F17" s="10">
        <v>721.95500000000004</v>
      </c>
      <c r="G17" s="10">
        <v>783.16600000000005</v>
      </c>
      <c r="H17" s="10">
        <v>621.15</v>
      </c>
      <c r="I17" s="10">
        <v>333.74599999999998</v>
      </c>
      <c r="J17" s="10">
        <v>861.13199999999995</v>
      </c>
      <c r="K17" s="10">
        <v>754.35599999999999</v>
      </c>
      <c r="L17" s="6">
        <f t="shared" si="0"/>
        <v>861.13199999999995</v>
      </c>
    </row>
    <row r="18" spans="1:12" ht="15" customHeight="1" x14ac:dyDescent="0.25">
      <c r="A18" s="4" t="s">
        <v>27</v>
      </c>
      <c r="B18" s="4">
        <v>983</v>
      </c>
      <c r="C18" s="4">
        <v>2</v>
      </c>
      <c r="D18" s="10">
        <v>803.87900000000002</v>
      </c>
      <c r="E18" s="10">
        <v>630.05399999999997</v>
      </c>
      <c r="F18" s="10">
        <v>834.95399999999995</v>
      </c>
      <c r="G18" s="10">
        <v>856.07299999999998</v>
      </c>
      <c r="H18" s="10">
        <v>556.93299999999999</v>
      </c>
      <c r="I18" s="10">
        <v>643.68799999999999</v>
      </c>
      <c r="J18" s="10">
        <v>913.98699999999997</v>
      </c>
      <c r="K18" s="10">
        <v>1032.9179999999999</v>
      </c>
      <c r="L18" s="6">
        <f t="shared" si="0"/>
        <v>1032.9179999999999</v>
      </c>
    </row>
    <row r="19" spans="1:12" ht="15" customHeight="1" x14ac:dyDescent="0.25">
      <c r="A19" s="4" t="s">
        <v>27</v>
      </c>
      <c r="B19" s="4">
        <v>983</v>
      </c>
      <c r="C19" s="4">
        <v>3</v>
      </c>
      <c r="D19" s="10">
        <v>517.97900000000004</v>
      </c>
      <c r="E19" s="10">
        <v>730.44799999999998</v>
      </c>
      <c r="F19" s="10">
        <v>749.75699999999995</v>
      </c>
      <c r="G19" s="10">
        <v>772.48099999999999</v>
      </c>
      <c r="H19" s="10">
        <v>547.27200000000005</v>
      </c>
      <c r="I19" s="10">
        <v>561.27599999999995</v>
      </c>
      <c r="J19" s="10">
        <v>804.27700000000004</v>
      </c>
      <c r="K19" s="10">
        <v>985.03399999999999</v>
      </c>
      <c r="L19" s="6">
        <f t="shared" si="0"/>
        <v>985.03399999999999</v>
      </c>
    </row>
    <row r="20" spans="1:12" ht="15" customHeight="1" x14ac:dyDescent="0.25">
      <c r="A20" s="4" t="s">
        <v>27</v>
      </c>
      <c r="B20" s="4">
        <v>983</v>
      </c>
      <c r="C20" s="4">
        <v>4</v>
      </c>
      <c r="D20" s="10">
        <v>1306.5999999999999</v>
      </c>
      <c r="E20" s="10">
        <v>1246.9880000000001</v>
      </c>
      <c r="F20" s="10">
        <v>1110.0260000000001</v>
      </c>
      <c r="G20" s="10">
        <v>1018.803</v>
      </c>
      <c r="H20" s="10">
        <v>828.56399999999996</v>
      </c>
      <c r="I20" s="10">
        <v>950.87800000000004</v>
      </c>
      <c r="J20" s="10">
        <v>1013.65</v>
      </c>
      <c r="K20" s="10">
        <v>961.41499999999996</v>
      </c>
      <c r="L20" s="6">
        <f t="shared" si="0"/>
        <v>1306.5999999999999</v>
      </c>
    </row>
    <row r="21" spans="1:12" ht="15" customHeight="1" x14ac:dyDescent="0.25">
      <c r="A21" s="4" t="s">
        <v>27</v>
      </c>
      <c r="B21" s="4">
        <v>983</v>
      </c>
      <c r="C21" s="4">
        <v>5</v>
      </c>
      <c r="D21" s="10">
        <v>1269.819</v>
      </c>
      <c r="E21" s="10">
        <v>1344.5509999999999</v>
      </c>
      <c r="F21" s="10">
        <v>1053.835</v>
      </c>
      <c r="G21" s="10">
        <v>1058.33</v>
      </c>
      <c r="H21" s="10">
        <v>923.51300000000003</v>
      </c>
      <c r="I21" s="10">
        <v>1195.546</v>
      </c>
      <c r="J21" s="10">
        <v>1110.3309999999999</v>
      </c>
      <c r="K21" s="10">
        <v>1054.8009999999999</v>
      </c>
      <c r="L21" s="6">
        <f t="shared" si="0"/>
        <v>1344.5509999999999</v>
      </c>
    </row>
    <row r="22" spans="1:12" ht="15" customHeight="1" x14ac:dyDescent="0.25">
      <c r="A22" s="4" t="s">
        <v>27</v>
      </c>
      <c r="B22" s="4">
        <v>983</v>
      </c>
      <c r="C22" s="4">
        <v>6</v>
      </c>
      <c r="D22" s="10">
        <v>1067.6420000000001</v>
      </c>
      <c r="E22" s="10">
        <v>1434.2850000000001</v>
      </c>
      <c r="F22" s="10">
        <v>904.88</v>
      </c>
      <c r="G22" s="10">
        <v>812.06</v>
      </c>
      <c r="H22" s="10">
        <v>821.63199999999995</v>
      </c>
      <c r="I22" s="10">
        <v>863.02700000000004</v>
      </c>
      <c r="J22" s="10">
        <v>727.36300000000006</v>
      </c>
      <c r="K22" s="10">
        <v>867.08199999999999</v>
      </c>
      <c r="L22" s="6">
        <f t="shared" si="0"/>
        <v>1434.2850000000001</v>
      </c>
    </row>
    <row r="23" spans="1:12" ht="15" customHeight="1" x14ac:dyDescent="0.25">
      <c r="A23" s="4" t="s">
        <v>28</v>
      </c>
      <c r="B23" s="4">
        <v>1004</v>
      </c>
      <c r="C23" s="13" t="s">
        <v>58</v>
      </c>
      <c r="D23" s="10">
        <v>450.923</v>
      </c>
      <c r="E23" s="10">
        <v>416.755</v>
      </c>
      <c r="F23" s="10">
        <v>360.94499999999999</v>
      </c>
      <c r="G23" s="10">
        <v>259.68799999999999</v>
      </c>
      <c r="H23" s="10">
        <v>363.995</v>
      </c>
      <c r="I23" s="10">
        <v>411.36</v>
      </c>
      <c r="J23" s="10">
        <v>383.50099999999998</v>
      </c>
      <c r="K23" s="10">
        <v>226.86699999999999</v>
      </c>
      <c r="L23" s="6">
        <f t="shared" si="0"/>
        <v>450.923</v>
      </c>
    </row>
    <row r="24" spans="1:12" ht="15" customHeight="1" x14ac:dyDescent="0.25">
      <c r="A24" s="4" t="s">
        <v>28</v>
      </c>
      <c r="B24" s="4">
        <v>1004</v>
      </c>
      <c r="C24" s="13" t="s">
        <v>59</v>
      </c>
      <c r="D24" s="10">
        <v>387.2</v>
      </c>
      <c r="E24" s="10">
        <v>450.59399999999999</v>
      </c>
      <c r="F24" s="10">
        <v>408.24299999999999</v>
      </c>
      <c r="G24" s="10">
        <v>272.92599999999999</v>
      </c>
      <c r="H24" s="10">
        <v>408.56099999999998</v>
      </c>
      <c r="I24" s="10">
        <v>415.238</v>
      </c>
      <c r="J24" s="10">
        <v>320.45100000000002</v>
      </c>
      <c r="K24" s="10">
        <v>265.32299999999998</v>
      </c>
      <c r="L24" s="6">
        <f t="shared" si="0"/>
        <v>450.59399999999999</v>
      </c>
    </row>
    <row r="25" spans="1:12" ht="15" customHeight="1" x14ac:dyDescent="0.25">
      <c r="A25" s="4" t="s">
        <v>29</v>
      </c>
      <c r="B25" s="4">
        <v>1012</v>
      </c>
      <c r="C25" s="4">
        <v>2</v>
      </c>
      <c r="D25" s="10">
        <v>215.839</v>
      </c>
      <c r="E25" s="10">
        <v>296.78100000000001</v>
      </c>
      <c r="F25" s="10">
        <v>147.072</v>
      </c>
      <c r="G25" s="10">
        <v>130.59700000000001</v>
      </c>
      <c r="H25" s="10">
        <v>247.83699999999999</v>
      </c>
      <c r="I25" s="10">
        <v>185.66900000000001</v>
      </c>
      <c r="J25" s="10">
        <v>409.41</v>
      </c>
      <c r="K25" s="10">
        <v>320.79399999999998</v>
      </c>
      <c r="L25" s="6">
        <f t="shared" si="0"/>
        <v>409.41</v>
      </c>
    </row>
    <row r="26" spans="1:12" ht="15" customHeight="1" x14ac:dyDescent="0.25">
      <c r="A26" s="4" t="s">
        <v>29</v>
      </c>
      <c r="B26" s="4">
        <v>1012</v>
      </c>
      <c r="C26" s="4">
        <v>3</v>
      </c>
      <c r="D26" s="10">
        <v>1124.0989999999999</v>
      </c>
      <c r="E26" s="10">
        <v>1232.25</v>
      </c>
      <c r="F26" s="10">
        <v>855.85500000000002</v>
      </c>
      <c r="G26" s="10">
        <v>585.697</v>
      </c>
      <c r="H26" s="10">
        <v>1337.318</v>
      </c>
      <c r="I26" s="10">
        <v>467.35700000000003</v>
      </c>
      <c r="J26" s="10">
        <v>848.21799999999996</v>
      </c>
      <c r="K26" s="10">
        <v>1251.511</v>
      </c>
      <c r="L26" s="6">
        <f t="shared" si="0"/>
        <v>1337.318</v>
      </c>
    </row>
    <row r="27" spans="1:12" ht="15" customHeight="1" x14ac:dyDescent="0.25">
      <c r="A27" s="4" t="s">
        <v>30</v>
      </c>
      <c r="B27" s="4">
        <v>7759</v>
      </c>
      <c r="C27" s="11" t="s">
        <v>60</v>
      </c>
      <c r="D27" s="10">
        <v>5.82</v>
      </c>
      <c r="E27" s="10">
        <v>10.055</v>
      </c>
      <c r="F27" s="10">
        <v>3.0550000000000002</v>
      </c>
      <c r="G27" s="10">
        <v>6.98</v>
      </c>
      <c r="H27" s="10">
        <v>11.827</v>
      </c>
      <c r="I27" s="10">
        <v>14.013999999999999</v>
      </c>
      <c r="J27" s="10">
        <v>15.458</v>
      </c>
      <c r="K27" s="10">
        <v>31.125</v>
      </c>
      <c r="L27" s="6">
        <f t="shared" si="0"/>
        <v>31.125</v>
      </c>
    </row>
    <row r="28" spans="1:12" ht="15" customHeight="1" x14ac:dyDescent="0.25">
      <c r="A28" s="4" t="s">
        <v>30</v>
      </c>
      <c r="B28" s="4">
        <v>7759</v>
      </c>
      <c r="C28" s="11" t="s">
        <v>61</v>
      </c>
      <c r="D28" s="10">
        <v>6.6550000000000002</v>
      </c>
      <c r="E28" s="10">
        <v>9.4429999999999996</v>
      </c>
      <c r="F28" s="10">
        <v>5.3659999999999997</v>
      </c>
      <c r="G28" s="10">
        <v>11.052</v>
      </c>
      <c r="H28" s="10">
        <v>12.000999999999999</v>
      </c>
      <c r="I28" s="10">
        <v>5.2460000000000004</v>
      </c>
      <c r="J28" s="10">
        <v>10.000999999999999</v>
      </c>
      <c r="K28" s="10">
        <v>21.405999999999999</v>
      </c>
      <c r="L28" s="6">
        <f t="shared" si="0"/>
        <v>21.405999999999999</v>
      </c>
    </row>
    <row r="29" spans="1:12" ht="15" customHeight="1" x14ac:dyDescent="0.25">
      <c r="A29" s="4" t="s">
        <v>30</v>
      </c>
      <c r="B29" s="4">
        <v>7759</v>
      </c>
      <c r="C29" s="11" t="s">
        <v>62</v>
      </c>
      <c r="D29" s="10">
        <v>5.8449999999999998</v>
      </c>
      <c r="E29" s="10">
        <v>7.9349999999999996</v>
      </c>
      <c r="F29" s="10">
        <v>5.8579999999999997</v>
      </c>
      <c r="G29" s="10">
        <v>12.137</v>
      </c>
      <c r="H29" s="10">
        <v>16.725000000000001</v>
      </c>
      <c r="I29" s="10">
        <v>4.8529999999999998</v>
      </c>
      <c r="J29" s="10">
        <v>10.53</v>
      </c>
      <c r="K29" s="10">
        <v>18.341000000000001</v>
      </c>
      <c r="L29" s="6">
        <f t="shared" si="0"/>
        <v>18.341000000000001</v>
      </c>
    </row>
    <row r="30" spans="1:12" ht="15" customHeight="1" x14ac:dyDescent="0.25">
      <c r="A30" s="4" t="s">
        <v>30</v>
      </c>
      <c r="B30" s="4">
        <v>7759</v>
      </c>
      <c r="C30" s="11" t="s">
        <v>63</v>
      </c>
      <c r="D30" s="10">
        <v>6.234</v>
      </c>
      <c r="E30" s="10">
        <v>11.02</v>
      </c>
      <c r="F30" s="10">
        <v>6.1509999999999998</v>
      </c>
      <c r="G30" s="10">
        <v>8.4420000000000002</v>
      </c>
      <c r="H30" s="10">
        <v>13.487</v>
      </c>
      <c r="I30" s="10">
        <v>15.271000000000001</v>
      </c>
      <c r="J30" s="10">
        <v>21.385999999999999</v>
      </c>
      <c r="K30" s="10">
        <v>45.594999999999999</v>
      </c>
      <c r="L30" s="6">
        <f t="shared" si="0"/>
        <v>45.594999999999999</v>
      </c>
    </row>
    <row r="31" spans="1:12" ht="15" customHeight="1" x14ac:dyDescent="0.25">
      <c r="A31" s="4" t="s">
        <v>31</v>
      </c>
      <c r="B31" s="4">
        <v>6113</v>
      </c>
      <c r="C31" s="4">
        <v>1</v>
      </c>
      <c r="D31" s="10">
        <v>2509.2559999999999</v>
      </c>
      <c r="E31" s="10">
        <v>2550.5129999999999</v>
      </c>
      <c r="F31" s="10">
        <v>2009.752</v>
      </c>
      <c r="G31" s="10">
        <v>1076.8710000000001</v>
      </c>
      <c r="H31" s="10">
        <v>1252.5940000000001</v>
      </c>
      <c r="I31" s="10">
        <v>1047.933</v>
      </c>
      <c r="J31" s="10">
        <v>1021.622</v>
      </c>
      <c r="K31" s="10">
        <v>1197.9649999999999</v>
      </c>
      <c r="L31" s="6">
        <f t="shared" si="0"/>
        <v>2550.5129999999999</v>
      </c>
    </row>
    <row r="32" spans="1:12" ht="15" customHeight="1" x14ac:dyDescent="0.25">
      <c r="A32" s="4" t="s">
        <v>31</v>
      </c>
      <c r="B32" s="4">
        <v>6113</v>
      </c>
      <c r="C32" s="4">
        <v>2</v>
      </c>
      <c r="D32" s="10">
        <v>1604.65</v>
      </c>
      <c r="E32" s="10">
        <v>1817.6479999999999</v>
      </c>
      <c r="F32" s="10">
        <v>1593.3140000000001</v>
      </c>
      <c r="G32" s="10">
        <v>2826.9360000000001</v>
      </c>
      <c r="H32" s="10">
        <v>882.82899999999995</v>
      </c>
      <c r="I32" s="10">
        <v>1111.329</v>
      </c>
      <c r="J32" s="10">
        <v>760.11699999999996</v>
      </c>
      <c r="K32" s="10">
        <v>882.63199999999995</v>
      </c>
      <c r="L32" s="6">
        <f t="shared" si="0"/>
        <v>2826.9360000000001</v>
      </c>
    </row>
    <row r="33" spans="1:12" ht="15" customHeight="1" x14ac:dyDescent="0.25">
      <c r="A33" s="4" t="s">
        <v>31</v>
      </c>
      <c r="B33" s="4">
        <v>6113</v>
      </c>
      <c r="C33" s="4">
        <v>3</v>
      </c>
      <c r="D33" s="10">
        <v>2207.6570000000002</v>
      </c>
      <c r="E33" s="10">
        <v>2060.2950000000001</v>
      </c>
      <c r="F33" s="10">
        <v>1458.2639999999999</v>
      </c>
      <c r="G33" s="10">
        <v>1966.211</v>
      </c>
      <c r="H33" s="10">
        <v>713.46500000000003</v>
      </c>
      <c r="I33" s="10">
        <v>757.46600000000001</v>
      </c>
      <c r="J33" s="10">
        <v>463.44600000000003</v>
      </c>
      <c r="K33" s="10">
        <v>1230.287</v>
      </c>
      <c r="L33" s="6">
        <f t="shared" si="0"/>
        <v>2207.6570000000002</v>
      </c>
    </row>
    <row r="34" spans="1:12" ht="15" customHeight="1" x14ac:dyDescent="0.25">
      <c r="A34" s="4" t="s">
        <v>31</v>
      </c>
      <c r="B34" s="4">
        <v>6113</v>
      </c>
      <c r="C34" s="4">
        <v>4</v>
      </c>
      <c r="D34" s="10">
        <v>2282.922</v>
      </c>
      <c r="E34" s="10">
        <v>1720.3589999999999</v>
      </c>
      <c r="F34" s="10">
        <v>1625.6669999999999</v>
      </c>
      <c r="G34" s="10">
        <v>1888.777</v>
      </c>
      <c r="H34" s="10">
        <v>933.53300000000002</v>
      </c>
      <c r="I34" s="10">
        <v>963.67700000000002</v>
      </c>
      <c r="J34" s="10">
        <v>458.79500000000002</v>
      </c>
      <c r="K34" s="10">
        <v>1058.3679999999999</v>
      </c>
      <c r="L34" s="6">
        <f t="shared" si="0"/>
        <v>2282.922</v>
      </c>
    </row>
    <row r="35" spans="1:12" ht="15" customHeight="1" x14ac:dyDescent="0.25">
      <c r="A35" s="4" t="s">
        <v>31</v>
      </c>
      <c r="B35" s="4">
        <v>6113</v>
      </c>
      <c r="C35" s="4">
        <v>5</v>
      </c>
      <c r="D35" s="10">
        <v>2780.66</v>
      </c>
      <c r="E35" s="10">
        <v>2106.777</v>
      </c>
      <c r="F35" s="10">
        <v>1433.6790000000001</v>
      </c>
      <c r="G35" s="10">
        <v>1786.2059999999999</v>
      </c>
      <c r="H35" s="10">
        <v>987.65</v>
      </c>
      <c r="I35" s="10">
        <v>1192.6120000000001</v>
      </c>
      <c r="J35" s="10">
        <v>867.21799999999996</v>
      </c>
      <c r="K35" s="10">
        <v>606.60599999999999</v>
      </c>
      <c r="L35" s="6">
        <f t="shared" si="0"/>
        <v>2780.66</v>
      </c>
    </row>
    <row r="36" spans="1:12" ht="15" customHeight="1" x14ac:dyDescent="0.25">
      <c r="A36" s="4" t="s">
        <v>32</v>
      </c>
      <c r="B36" s="4">
        <v>7763</v>
      </c>
      <c r="C36" s="4">
        <v>1</v>
      </c>
      <c r="D36" s="10">
        <v>36.630000000000003</v>
      </c>
      <c r="E36" s="10">
        <v>43.728000000000002</v>
      </c>
      <c r="F36" s="10">
        <v>32.805</v>
      </c>
      <c r="G36" s="10">
        <v>32.784999999999997</v>
      </c>
      <c r="H36" s="10">
        <v>29.338000000000001</v>
      </c>
      <c r="I36" s="10">
        <v>29.46</v>
      </c>
      <c r="J36" s="10">
        <v>39.021000000000001</v>
      </c>
      <c r="K36" s="10">
        <v>54.280999999999999</v>
      </c>
      <c r="L36" s="6">
        <f t="shared" si="0"/>
        <v>54.280999999999999</v>
      </c>
    </row>
    <row r="37" spans="1:12" ht="15" customHeight="1" x14ac:dyDescent="0.25">
      <c r="A37" s="4" t="s">
        <v>32</v>
      </c>
      <c r="B37" s="4">
        <v>7763</v>
      </c>
      <c r="C37" s="4">
        <v>2</v>
      </c>
      <c r="D37" s="10">
        <v>41.01</v>
      </c>
      <c r="E37" s="10">
        <v>44.506</v>
      </c>
      <c r="F37" s="10">
        <v>37.209000000000003</v>
      </c>
      <c r="G37" s="10">
        <v>46.545000000000002</v>
      </c>
      <c r="H37" s="10">
        <v>25.417999999999999</v>
      </c>
      <c r="I37" s="10">
        <v>30.734000000000002</v>
      </c>
      <c r="J37" s="10">
        <v>41.683999999999997</v>
      </c>
      <c r="K37" s="10">
        <v>53.018999999999998</v>
      </c>
      <c r="L37" s="6">
        <f t="shared" si="0"/>
        <v>53.018999999999998</v>
      </c>
    </row>
    <row r="38" spans="1:12" ht="15" customHeight="1" x14ac:dyDescent="0.25">
      <c r="A38" s="4" t="s">
        <v>32</v>
      </c>
      <c r="B38" s="4">
        <v>7763</v>
      </c>
      <c r="C38" s="4">
        <v>3</v>
      </c>
      <c r="D38" s="10">
        <v>31.661999999999999</v>
      </c>
      <c r="E38" s="10">
        <v>45.481000000000002</v>
      </c>
      <c r="F38" s="10">
        <v>38.149000000000001</v>
      </c>
      <c r="G38" s="10">
        <v>45.686</v>
      </c>
      <c r="H38" s="10">
        <v>24.204999999999998</v>
      </c>
      <c r="I38" s="10">
        <v>31.759</v>
      </c>
      <c r="J38" s="10">
        <v>29.472000000000001</v>
      </c>
      <c r="K38" s="10">
        <v>53.173999999999999</v>
      </c>
      <c r="L38" s="6">
        <f t="shared" si="0"/>
        <v>53.173999999999999</v>
      </c>
    </row>
    <row r="39" spans="1:12" ht="15" customHeight="1" x14ac:dyDescent="0.25">
      <c r="A39" s="4" t="s">
        <v>33</v>
      </c>
      <c r="B39" s="4">
        <v>7948</v>
      </c>
      <c r="C39" s="4">
        <v>1</v>
      </c>
      <c r="D39" s="10">
        <v>2.66</v>
      </c>
      <c r="E39" s="10">
        <v>10.714</v>
      </c>
      <c r="F39" s="10">
        <v>3.1949999999999998</v>
      </c>
      <c r="G39" s="10">
        <v>4.7809999999999997</v>
      </c>
      <c r="H39" s="10">
        <v>9.58</v>
      </c>
      <c r="I39" s="10">
        <v>4.9210000000000003</v>
      </c>
      <c r="J39" s="10">
        <v>4.4740000000000002</v>
      </c>
      <c r="K39" s="10">
        <v>3.698</v>
      </c>
      <c r="L39" s="6">
        <f t="shared" si="0"/>
        <v>10.714</v>
      </c>
    </row>
    <row r="40" spans="1:12" ht="15" customHeight="1" x14ac:dyDescent="0.25">
      <c r="A40" s="4" t="s">
        <v>33</v>
      </c>
      <c r="B40" s="4">
        <v>7948</v>
      </c>
      <c r="C40" s="4">
        <v>2</v>
      </c>
      <c r="D40" s="10">
        <v>2.677</v>
      </c>
      <c r="E40" s="10">
        <v>10.986000000000001</v>
      </c>
      <c r="F40" s="10">
        <v>3.431</v>
      </c>
      <c r="G40" s="10">
        <v>4.0359999999999996</v>
      </c>
      <c r="H40" s="10">
        <v>8.0389999999999997</v>
      </c>
      <c r="I40" s="10">
        <v>4.1589999999999998</v>
      </c>
      <c r="J40" s="10">
        <v>3.5150000000000001</v>
      </c>
      <c r="K40" s="10">
        <v>8.8510000000000009</v>
      </c>
      <c r="L40" s="6">
        <f t="shared" si="0"/>
        <v>10.986000000000001</v>
      </c>
    </row>
    <row r="41" spans="1:12" ht="15" customHeight="1" x14ac:dyDescent="0.25">
      <c r="A41" s="4" t="s">
        <v>33</v>
      </c>
      <c r="B41" s="4">
        <v>7948</v>
      </c>
      <c r="C41" s="4">
        <v>3</v>
      </c>
      <c r="D41" s="10">
        <v>2.548</v>
      </c>
      <c r="E41" s="10">
        <v>10.206</v>
      </c>
      <c r="F41" s="10">
        <v>3.181</v>
      </c>
      <c r="G41" s="10">
        <v>4.0739999999999998</v>
      </c>
      <c r="H41" s="10">
        <v>8.4830000000000005</v>
      </c>
      <c r="I41" s="10">
        <v>4.9550000000000001</v>
      </c>
      <c r="J41" s="10">
        <v>1.9E-2</v>
      </c>
      <c r="K41" s="10">
        <v>10.081</v>
      </c>
      <c r="L41" s="6">
        <f t="shared" si="0"/>
        <v>10.206</v>
      </c>
    </row>
    <row r="42" spans="1:12" ht="15" customHeight="1" x14ac:dyDescent="0.25">
      <c r="A42" s="4" t="s">
        <v>33</v>
      </c>
      <c r="B42" s="4">
        <v>7948</v>
      </c>
      <c r="C42" s="4">
        <v>4</v>
      </c>
      <c r="D42" s="10">
        <v>2.7189999999999999</v>
      </c>
      <c r="E42" s="10">
        <v>10.869</v>
      </c>
      <c r="F42" s="10">
        <v>3.4390000000000001</v>
      </c>
      <c r="G42" s="10">
        <v>4.4539999999999997</v>
      </c>
      <c r="H42" s="10">
        <v>9.827</v>
      </c>
      <c r="I42" s="10">
        <v>4.8810000000000002</v>
      </c>
      <c r="J42" s="10">
        <v>3.9740000000000002</v>
      </c>
      <c r="K42" s="10">
        <v>9.9939999999999998</v>
      </c>
      <c r="L42" s="6">
        <f t="shared" si="0"/>
        <v>10.869</v>
      </c>
    </row>
    <row r="43" spans="1:12" ht="15" customHeight="1" x14ac:dyDescent="0.25">
      <c r="A43" s="4" t="s">
        <v>33</v>
      </c>
      <c r="B43" s="4">
        <v>7948</v>
      </c>
      <c r="C43" s="4">
        <v>5</v>
      </c>
      <c r="D43" s="10">
        <v>4.2030000000000003</v>
      </c>
      <c r="E43" s="10">
        <v>12.919</v>
      </c>
      <c r="F43" s="10">
        <v>3.274</v>
      </c>
      <c r="G43" s="10">
        <v>4.1399999999999997</v>
      </c>
      <c r="H43" s="10">
        <v>8.3640000000000008</v>
      </c>
      <c r="I43" s="10">
        <v>4.2789999999999999</v>
      </c>
      <c r="J43" s="10">
        <v>4.0540000000000003</v>
      </c>
      <c r="K43" s="10">
        <v>9.2469999999999999</v>
      </c>
      <c r="L43" s="6">
        <f t="shared" si="0"/>
        <v>12.919</v>
      </c>
    </row>
    <row r="44" spans="1:12" ht="15" customHeight="1" x14ac:dyDescent="0.25">
      <c r="A44" s="4" t="s">
        <v>33</v>
      </c>
      <c r="B44" s="4">
        <v>7948</v>
      </c>
      <c r="C44" s="4">
        <v>6</v>
      </c>
      <c r="D44" s="10">
        <v>5.3239999999999998</v>
      </c>
      <c r="E44" s="10">
        <v>15.13</v>
      </c>
      <c r="F44" s="10">
        <v>3.8490000000000002</v>
      </c>
      <c r="G44" s="10">
        <v>3.9510000000000001</v>
      </c>
      <c r="H44" s="10">
        <v>10.037000000000001</v>
      </c>
      <c r="I44" s="10">
        <v>4.7770000000000001</v>
      </c>
      <c r="J44" s="10">
        <v>4.5060000000000002</v>
      </c>
      <c r="K44" s="10">
        <v>10.407999999999999</v>
      </c>
      <c r="L44" s="6">
        <f t="shared" si="0"/>
        <v>15.13</v>
      </c>
    </row>
    <row r="45" spans="1:12" ht="15" customHeight="1" x14ac:dyDescent="0.25">
      <c r="A45" s="4" t="s">
        <v>34</v>
      </c>
      <c r="B45" s="4">
        <v>991</v>
      </c>
      <c r="C45" s="11" t="s">
        <v>60</v>
      </c>
      <c r="D45" s="10"/>
      <c r="E45" s="10">
        <v>35.451000000000001</v>
      </c>
      <c r="F45" s="10">
        <v>58.511000000000003</v>
      </c>
      <c r="G45" s="10">
        <v>54.433999999999997</v>
      </c>
      <c r="H45" s="10">
        <v>37.200000000000003</v>
      </c>
      <c r="I45" s="10">
        <v>18.236999999999998</v>
      </c>
      <c r="J45" s="10">
        <v>43.238</v>
      </c>
      <c r="K45" s="10">
        <v>43.81</v>
      </c>
      <c r="L45" s="6">
        <f t="shared" si="0"/>
        <v>58.511000000000003</v>
      </c>
    </row>
    <row r="46" spans="1:12" ht="15" customHeight="1" x14ac:dyDescent="0.25">
      <c r="A46" s="4" t="s">
        <v>34</v>
      </c>
      <c r="B46" s="4">
        <v>991</v>
      </c>
      <c r="C46" s="11" t="s">
        <v>61</v>
      </c>
      <c r="D46" s="10"/>
      <c r="E46" s="10">
        <v>26.712</v>
      </c>
      <c r="F46" s="10">
        <v>56.442999999999998</v>
      </c>
      <c r="G46" s="10">
        <v>55.298000000000002</v>
      </c>
      <c r="H46" s="10">
        <v>35.832000000000001</v>
      </c>
      <c r="I46" s="10">
        <v>21.687000000000001</v>
      </c>
      <c r="J46" s="10">
        <v>42.94</v>
      </c>
      <c r="K46" s="10">
        <v>43.121000000000002</v>
      </c>
      <c r="L46" s="6">
        <f t="shared" si="0"/>
        <v>56.442999999999998</v>
      </c>
    </row>
    <row r="47" spans="1:12" ht="15" customHeight="1" x14ac:dyDescent="0.25">
      <c r="A47" s="4" t="s">
        <v>35</v>
      </c>
      <c r="B47" s="4">
        <v>990</v>
      </c>
      <c r="C47" s="4">
        <v>50</v>
      </c>
      <c r="D47" s="10">
        <v>24.106999999999999</v>
      </c>
      <c r="E47" s="10">
        <v>17.215</v>
      </c>
      <c r="F47" s="10">
        <v>19.515000000000001</v>
      </c>
      <c r="G47" s="10">
        <v>36.241</v>
      </c>
      <c r="H47" s="10">
        <v>42.86</v>
      </c>
      <c r="I47" s="10">
        <v>60.926000000000002</v>
      </c>
      <c r="J47" s="10">
        <v>103.06</v>
      </c>
      <c r="K47" s="10">
        <v>129.88900000000001</v>
      </c>
      <c r="L47" s="6">
        <f t="shared" si="0"/>
        <v>129.88900000000001</v>
      </c>
    </row>
    <row r="48" spans="1:12" ht="15" customHeight="1" x14ac:dyDescent="0.25">
      <c r="A48" s="4" t="s">
        <v>35</v>
      </c>
      <c r="B48" s="4">
        <v>990</v>
      </c>
      <c r="C48" s="4">
        <v>60</v>
      </c>
      <c r="D48" s="10">
        <v>23.687999999999999</v>
      </c>
      <c r="E48" s="10">
        <v>16.594999999999999</v>
      </c>
      <c r="F48" s="10">
        <v>19.850000000000001</v>
      </c>
      <c r="G48" s="10">
        <v>51.085000000000001</v>
      </c>
      <c r="H48" s="10">
        <v>52.911000000000001</v>
      </c>
      <c r="I48" s="10">
        <v>67.239999999999995</v>
      </c>
      <c r="J48" s="10">
        <v>74.471000000000004</v>
      </c>
      <c r="K48" s="10">
        <v>116.86799999999999</v>
      </c>
      <c r="L48" s="6">
        <f t="shared" si="0"/>
        <v>116.86799999999999</v>
      </c>
    </row>
    <row r="49" spans="1:12" ht="15" customHeight="1" x14ac:dyDescent="0.25">
      <c r="A49" s="4" t="s">
        <v>35</v>
      </c>
      <c r="B49" s="4">
        <v>990</v>
      </c>
      <c r="C49" s="4">
        <v>70</v>
      </c>
      <c r="D49" s="10">
        <v>306.19499999999999</v>
      </c>
      <c r="E49" s="10">
        <v>372.55599999999998</v>
      </c>
      <c r="F49" s="10">
        <v>380.69</v>
      </c>
      <c r="G49" s="10">
        <v>409.89400000000001</v>
      </c>
      <c r="H49" s="10">
        <v>337.76799999999997</v>
      </c>
      <c r="I49" s="10">
        <v>291.34500000000003</v>
      </c>
      <c r="J49" s="10">
        <v>596.39400000000001</v>
      </c>
      <c r="K49" s="10">
        <v>665.83399999999995</v>
      </c>
      <c r="L49" s="6">
        <f t="shared" si="0"/>
        <v>665.83399999999995</v>
      </c>
    </row>
    <row r="50" spans="1:12" ht="15" customHeight="1" x14ac:dyDescent="0.25">
      <c r="A50" s="4" t="s">
        <v>35</v>
      </c>
      <c r="B50" s="4">
        <v>990</v>
      </c>
      <c r="C50" s="11" t="s">
        <v>63</v>
      </c>
      <c r="D50" s="10">
        <v>32.936999999999998</v>
      </c>
      <c r="E50" s="10">
        <v>62.95</v>
      </c>
      <c r="F50" s="10">
        <v>21.57</v>
      </c>
      <c r="G50" s="10">
        <v>31.212</v>
      </c>
      <c r="H50" s="10">
        <v>67.936999999999998</v>
      </c>
      <c r="I50" s="10">
        <v>56.738</v>
      </c>
      <c r="J50" s="10">
        <v>85.629000000000005</v>
      </c>
      <c r="K50" s="10">
        <v>159.92400000000001</v>
      </c>
      <c r="L50" s="6">
        <f t="shared" si="0"/>
        <v>159.92400000000001</v>
      </c>
    </row>
    <row r="51" spans="1:12" ht="15" customHeight="1" x14ac:dyDescent="0.25">
      <c r="A51" s="4" t="s">
        <v>35</v>
      </c>
      <c r="B51" s="4">
        <v>990</v>
      </c>
      <c r="C51" s="11" t="s">
        <v>64</v>
      </c>
      <c r="D51" s="10">
        <v>18.2</v>
      </c>
      <c r="E51" s="10">
        <v>54.274999999999999</v>
      </c>
      <c r="F51" s="10">
        <v>27.33</v>
      </c>
      <c r="G51" s="10">
        <v>31.218</v>
      </c>
      <c r="H51" s="10">
        <v>72.42</v>
      </c>
      <c r="I51" s="10">
        <v>57.505000000000003</v>
      </c>
      <c r="J51" s="10">
        <v>86.984999999999999</v>
      </c>
      <c r="K51" s="10">
        <v>105.441</v>
      </c>
      <c r="L51" s="6">
        <f t="shared" si="0"/>
        <v>105.441</v>
      </c>
    </row>
    <row r="52" spans="1:12" ht="15" customHeight="1" x14ac:dyDescent="0.25">
      <c r="A52" s="4" t="s">
        <v>35</v>
      </c>
      <c r="B52" s="4">
        <v>990</v>
      </c>
      <c r="C52" s="11" t="s">
        <v>65</v>
      </c>
      <c r="D52" s="10">
        <v>38.494999999999997</v>
      </c>
      <c r="E52" s="10">
        <v>27.818000000000001</v>
      </c>
      <c r="F52" s="10">
        <v>22.713999999999999</v>
      </c>
      <c r="G52" s="10">
        <v>32.851999999999997</v>
      </c>
      <c r="H52" s="10">
        <v>35.353000000000002</v>
      </c>
      <c r="I52" s="10">
        <v>33.406999999999996</v>
      </c>
      <c r="J52" s="10">
        <v>25.594000000000001</v>
      </c>
      <c r="K52" s="10">
        <v>28.029</v>
      </c>
      <c r="L52" s="6">
        <f t="shared" si="0"/>
        <v>38.494999999999997</v>
      </c>
    </row>
    <row r="53" spans="1:12" ht="15" customHeight="1" x14ac:dyDescent="0.25">
      <c r="A53" s="4" t="s">
        <v>36</v>
      </c>
      <c r="B53" s="4">
        <v>994</v>
      </c>
      <c r="C53" s="4">
        <v>1</v>
      </c>
      <c r="D53" s="10">
        <v>1717.337</v>
      </c>
      <c r="E53" s="10">
        <v>1920.098</v>
      </c>
      <c r="F53" s="10">
        <v>1774.875</v>
      </c>
      <c r="G53" s="10">
        <v>779.226</v>
      </c>
      <c r="H53" s="10">
        <v>657.11500000000001</v>
      </c>
      <c r="I53" s="10"/>
      <c r="J53" s="10"/>
      <c r="K53" s="10"/>
      <c r="L53" s="6">
        <f t="shared" si="0"/>
        <v>1920.098</v>
      </c>
    </row>
    <row r="54" spans="1:12" ht="15" customHeight="1" x14ac:dyDescent="0.25">
      <c r="A54" s="4" t="s">
        <v>36</v>
      </c>
      <c r="B54" s="4">
        <v>994</v>
      </c>
      <c r="C54" s="4">
        <v>2</v>
      </c>
      <c r="D54" s="10">
        <v>1209.866</v>
      </c>
      <c r="E54" s="10">
        <v>853.32299999999998</v>
      </c>
      <c r="F54" s="10">
        <v>1255.8240000000001</v>
      </c>
      <c r="G54" s="10">
        <v>843.90800000000002</v>
      </c>
      <c r="H54" s="10">
        <v>1057.8910000000001</v>
      </c>
      <c r="I54" s="10">
        <v>1148.568</v>
      </c>
      <c r="J54" s="10">
        <v>326.06700000000001</v>
      </c>
      <c r="K54" s="10"/>
      <c r="L54" s="6">
        <f t="shared" si="0"/>
        <v>1255.8240000000001</v>
      </c>
    </row>
    <row r="55" spans="1:12" ht="15" customHeight="1" x14ac:dyDescent="0.25">
      <c r="A55" s="4" t="s">
        <v>36</v>
      </c>
      <c r="B55" s="4">
        <v>994</v>
      </c>
      <c r="C55" s="4">
        <v>3</v>
      </c>
      <c r="D55" s="10">
        <v>1694.7180000000001</v>
      </c>
      <c r="E55" s="10">
        <v>1111.181</v>
      </c>
      <c r="F55" s="10">
        <v>1108.3109999999999</v>
      </c>
      <c r="G55" s="10">
        <v>666.32799999999997</v>
      </c>
      <c r="H55" s="10">
        <v>1130.874</v>
      </c>
      <c r="I55" s="10">
        <v>1101.009</v>
      </c>
      <c r="J55" s="10">
        <v>806.80399999999997</v>
      </c>
      <c r="K55" s="10">
        <v>743.50199999999995</v>
      </c>
      <c r="L55" s="6">
        <f t="shared" si="0"/>
        <v>1694.7180000000001</v>
      </c>
    </row>
    <row r="56" spans="1:12" ht="15" customHeight="1" x14ac:dyDescent="0.25">
      <c r="A56" s="4" t="s">
        <v>36</v>
      </c>
      <c r="B56" s="4">
        <v>994</v>
      </c>
      <c r="C56" s="4">
        <v>4</v>
      </c>
      <c r="D56" s="10">
        <v>3750.877</v>
      </c>
      <c r="E56" s="10">
        <v>4340.8500000000004</v>
      </c>
      <c r="F56" s="10">
        <v>2807.4650000000001</v>
      </c>
      <c r="G56" s="10">
        <v>2341.538</v>
      </c>
      <c r="H56" s="10">
        <v>2925.962</v>
      </c>
      <c r="I56" s="10">
        <v>2823.422</v>
      </c>
      <c r="J56" s="10">
        <v>2428.5630000000001</v>
      </c>
      <c r="K56" s="10">
        <v>1836.0650000000001</v>
      </c>
      <c r="L56" s="6">
        <f t="shared" si="0"/>
        <v>4340.8500000000004</v>
      </c>
    </row>
    <row r="57" spans="1:12" ht="15" customHeight="1" x14ac:dyDescent="0.25">
      <c r="A57" s="4" t="s">
        <v>37</v>
      </c>
      <c r="B57" s="4">
        <v>55502</v>
      </c>
      <c r="C57" s="4">
        <v>1</v>
      </c>
      <c r="D57" s="10">
        <v>101.33</v>
      </c>
      <c r="E57" s="10">
        <v>65.007000000000005</v>
      </c>
      <c r="F57" s="10">
        <v>75.415999999999997</v>
      </c>
      <c r="G57" s="10">
        <v>71.998999999999995</v>
      </c>
      <c r="H57" s="10">
        <v>71.539000000000001</v>
      </c>
      <c r="I57" s="10">
        <v>84.408000000000001</v>
      </c>
      <c r="J57" s="10">
        <v>76.326999999999998</v>
      </c>
      <c r="K57" s="10">
        <v>71.421999999999997</v>
      </c>
      <c r="L57" s="6">
        <f t="shared" si="0"/>
        <v>101.33</v>
      </c>
    </row>
    <row r="58" spans="1:12" ht="15" customHeight="1" x14ac:dyDescent="0.25">
      <c r="A58" s="4" t="s">
        <v>37</v>
      </c>
      <c r="B58" s="4">
        <v>55502</v>
      </c>
      <c r="C58" s="4">
        <v>2</v>
      </c>
      <c r="D58" s="10">
        <v>74.947000000000003</v>
      </c>
      <c r="E58" s="10">
        <v>63.603999999999999</v>
      </c>
      <c r="F58" s="10">
        <v>76.721999999999994</v>
      </c>
      <c r="G58" s="10">
        <v>69.597999999999999</v>
      </c>
      <c r="H58" s="10">
        <v>69.569000000000003</v>
      </c>
      <c r="I58" s="10">
        <v>72.710999999999999</v>
      </c>
      <c r="J58" s="10">
        <v>74.906000000000006</v>
      </c>
      <c r="K58" s="10">
        <v>69.204999999999998</v>
      </c>
      <c r="L58" s="6">
        <f t="shared" si="0"/>
        <v>76.721999999999994</v>
      </c>
    </row>
    <row r="59" spans="1:12" ht="15" customHeight="1" x14ac:dyDescent="0.25">
      <c r="A59" s="4" t="s">
        <v>37</v>
      </c>
      <c r="B59" s="4">
        <v>55502</v>
      </c>
      <c r="C59" s="4">
        <v>3</v>
      </c>
      <c r="D59" s="10">
        <v>76.17</v>
      </c>
      <c r="E59" s="10">
        <v>68.471000000000004</v>
      </c>
      <c r="F59" s="10">
        <v>65.882999999999996</v>
      </c>
      <c r="G59" s="10">
        <v>73.183000000000007</v>
      </c>
      <c r="H59" s="10">
        <v>69.944999999999993</v>
      </c>
      <c r="I59" s="10">
        <v>72.811999999999998</v>
      </c>
      <c r="J59" s="10">
        <v>70.286000000000001</v>
      </c>
      <c r="K59" s="10">
        <v>67.834000000000003</v>
      </c>
      <c r="L59" s="6">
        <f t="shared" si="0"/>
        <v>76.17</v>
      </c>
    </row>
    <row r="60" spans="1:12" ht="15" customHeight="1" x14ac:dyDescent="0.25">
      <c r="A60" s="4" t="s">
        <v>37</v>
      </c>
      <c r="B60" s="4">
        <v>55502</v>
      </c>
      <c r="C60" s="4">
        <v>4</v>
      </c>
      <c r="D60" s="10">
        <v>71.105999999999995</v>
      </c>
      <c r="E60" s="10">
        <v>69.358000000000004</v>
      </c>
      <c r="F60" s="10">
        <v>64.757999999999996</v>
      </c>
      <c r="G60" s="10">
        <v>70.304000000000002</v>
      </c>
      <c r="H60" s="10">
        <v>69.784000000000006</v>
      </c>
      <c r="I60" s="10">
        <v>72.096999999999994</v>
      </c>
      <c r="J60" s="10">
        <v>69.632000000000005</v>
      </c>
      <c r="K60" s="10">
        <v>66.171999999999997</v>
      </c>
      <c r="L60" s="6">
        <f t="shared" si="0"/>
        <v>72.096999999999994</v>
      </c>
    </row>
    <row r="61" spans="1:12" ht="15" customHeight="1" x14ac:dyDescent="0.25">
      <c r="A61" s="4" t="s">
        <v>38</v>
      </c>
      <c r="B61" s="4">
        <v>6213</v>
      </c>
      <c r="C61" s="11" t="s">
        <v>66</v>
      </c>
      <c r="D61" s="10">
        <v>727.98299999999995</v>
      </c>
      <c r="E61" s="10">
        <v>1004.335</v>
      </c>
      <c r="F61" s="10">
        <v>825.428</v>
      </c>
      <c r="G61" s="10">
        <v>479.10700000000003</v>
      </c>
      <c r="H61" s="10">
        <v>825.59699999999998</v>
      </c>
      <c r="I61" s="10">
        <v>925.33299999999997</v>
      </c>
      <c r="J61" s="10">
        <v>711.95799999999997</v>
      </c>
      <c r="K61" s="10">
        <v>626.25800000000004</v>
      </c>
      <c r="L61" s="6">
        <f t="shared" si="0"/>
        <v>1004.335</v>
      </c>
    </row>
    <row r="62" spans="1:12" ht="15" customHeight="1" x14ac:dyDescent="0.25">
      <c r="A62" s="4" t="s">
        <v>38</v>
      </c>
      <c r="B62" s="4">
        <v>6213</v>
      </c>
      <c r="C62" s="11" t="s">
        <v>67</v>
      </c>
      <c r="D62" s="10">
        <v>837.29300000000001</v>
      </c>
      <c r="E62" s="10">
        <v>831.03099999999995</v>
      </c>
      <c r="F62" s="10">
        <v>650.202</v>
      </c>
      <c r="G62" s="10">
        <v>405.47699999999998</v>
      </c>
      <c r="H62" s="10">
        <v>911.02499999999998</v>
      </c>
      <c r="I62" s="10">
        <v>792.50800000000004</v>
      </c>
      <c r="J62" s="10">
        <v>656.46400000000006</v>
      </c>
      <c r="K62" s="10">
        <v>648.69200000000001</v>
      </c>
      <c r="L62" s="6">
        <f t="shared" si="0"/>
        <v>911.02499999999998</v>
      </c>
    </row>
    <row r="63" spans="1:12" ht="15" customHeight="1" x14ac:dyDescent="0.25">
      <c r="A63" s="4" t="s">
        <v>39</v>
      </c>
      <c r="B63" s="4">
        <v>997</v>
      </c>
      <c r="C63" s="4">
        <v>12</v>
      </c>
      <c r="D63" s="10">
        <v>621.44399999999996</v>
      </c>
      <c r="E63" s="10">
        <v>989.63099999999997</v>
      </c>
      <c r="F63" s="10">
        <v>534.12900000000002</v>
      </c>
      <c r="G63" s="10">
        <v>721.09299999999996</v>
      </c>
      <c r="H63" s="10">
        <v>739.52300000000002</v>
      </c>
      <c r="I63" s="10">
        <v>716.10299999999995</v>
      </c>
      <c r="J63" s="10">
        <v>683.83799999999997</v>
      </c>
      <c r="K63" s="10">
        <v>492.012</v>
      </c>
      <c r="L63" s="6">
        <f t="shared" si="0"/>
        <v>989.63099999999997</v>
      </c>
    </row>
    <row r="64" spans="1:12" ht="15" customHeight="1" x14ac:dyDescent="0.25">
      <c r="A64" s="4" t="s">
        <v>40</v>
      </c>
      <c r="B64" s="4">
        <v>55229</v>
      </c>
      <c r="C64" s="11" t="s">
        <v>68</v>
      </c>
      <c r="D64" s="10">
        <v>11.859</v>
      </c>
      <c r="E64" s="10">
        <v>12.542999999999999</v>
      </c>
      <c r="F64" s="10">
        <v>12.805</v>
      </c>
      <c r="G64" s="10">
        <v>22.297999999999998</v>
      </c>
      <c r="H64" s="10">
        <v>38.491999999999997</v>
      </c>
      <c r="I64" s="10">
        <v>46.902000000000001</v>
      </c>
      <c r="J64" s="10">
        <v>19.762</v>
      </c>
      <c r="K64" s="10">
        <v>1.1990000000000001</v>
      </c>
      <c r="L64" s="6">
        <f t="shared" si="0"/>
        <v>46.902000000000001</v>
      </c>
    </row>
    <row r="65" spans="1:12" ht="15" customHeight="1" x14ac:dyDescent="0.25">
      <c r="A65" s="4" t="s">
        <v>40</v>
      </c>
      <c r="B65" s="4">
        <v>55229</v>
      </c>
      <c r="C65" s="11" t="s">
        <v>69</v>
      </c>
      <c r="D65" s="10">
        <v>10.504</v>
      </c>
      <c r="E65" s="10">
        <v>11.518000000000001</v>
      </c>
      <c r="F65" s="10">
        <v>12.888999999999999</v>
      </c>
      <c r="G65" s="10">
        <v>18.055</v>
      </c>
      <c r="H65" s="10">
        <v>38.061999999999998</v>
      </c>
      <c r="I65" s="10">
        <v>24.236999999999998</v>
      </c>
      <c r="J65" s="10">
        <v>11.103999999999999</v>
      </c>
      <c r="K65" s="10">
        <v>0.47499999999999998</v>
      </c>
      <c r="L65" s="6">
        <f t="shared" si="0"/>
        <v>38.061999999999998</v>
      </c>
    </row>
    <row r="66" spans="1:12" ht="15" customHeight="1" x14ac:dyDescent="0.25">
      <c r="A66" s="4" t="s">
        <v>40</v>
      </c>
      <c r="B66" s="4">
        <v>55229</v>
      </c>
      <c r="C66" s="11" t="s">
        <v>70</v>
      </c>
      <c r="D66" s="10">
        <v>12.167999999999999</v>
      </c>
      <c r="E66" s="10">
        <v>13.667</v>
      </c>
      <c r="F66" s="10">
        <v>15.228999999999999</v>
      </c>
      <c r="G66" s="10">
        <v>24.222999999999999</v>
      </c>
      <c r="H66" s="10">
        <v>45.381</v>
      </c>
      <c r="I66" s="10">
        <v>26.831</v>
      </c>
      <c r="J66" s="10">
        <v>0.45600000000000002</v>
      </c>
      <c r="K66" s="10">
        <v>20.62</v>
      </c>
      <c r="L66" s="6">
        <f t="shared" si="0"/>
        <v>45.381</v>
      </c>
    </row>
    <row r="67" spans="1:12" ht="15" customHeight="1" x14ac:dyDescent="0.25">
      <c r="A67" s="4" t="s">
        <v>40</v>
      </c>
      <c r="B67" s="4">
        <v>55229</v>
      </c>
      <c r="C67" s="11" t="s">
        <v>71</v>
      </c>
      <c r="D67" s="10">
        <v>8.2100000000000009</v>
      </c>
      <c r="E67" s="10">
        <v>13.455</v>
      </c>
      <c r="F67" s="10">
        <v>17.338000000000001</v>
      </c>
      <c r="G67" s="10">
        <v>26.105</v>
      </c>
      <c r="H67" s="10">
        <v>32.274000000000001</v>
      </c>
      <c r="I67" s="10">
        <v>46.314999999999998</v>
      </c>
      <c r="J67" s="10">
        <v>25.202000000000002</v>
      </c>
      <c r="K67" s="10">
        <v>19.222999999999999</v>
      </c>
      <c r="L67" s="6">
        <f t="shared" ref="L67:L111" si="1">MAX(D67:K67)</f>
        <v>46.314999999999998</v>
      </c>
    </row>
    <row r="68" spans="1:12" ht="15" customHeight="1" x14ac:dyDescent="0.25">
      <c r="A68" s="4" t="s">
        <v>40</v>
      </c>
      <c r="B68" s="4">
        <v>55229</v>
      </c>
      <c r="C68" s="11" t="s">
        <v>72</v>
      </c>
      <c r="D68" s="10">
        <v>13.573</v>
      </c>
      <c r="E68" s="10">
        <v>13.484999999999999</v>
      </c>
      <c r="F68" s="10">
        <v>18.777000000000001</v>
      </c>
      <c r="G68" s="10">
        <v>21.565999999999999</v>
      </c>
      <c r="H68" s="10">
        <v>62.429000000000002</v>
      </c>
      <c r="I68" s="10">
        <v>65.225999999999999</v>
      </c>
      <c r="J68" s="10">
        <v>46.662999999999997</v>
      </c>
      <c r="K68" s="10">
        <v>10.737</v>
      </c>
      <c r="L68" s="6">
        <f t="shared" si="1"/>
        <v>65.225999999999999</v>
      </c>
    </row>
    <row r="69" spans="1:12" ht="15" customHeight="1" x14ac:dyDescent="0.25">
      <c r="A69" s="4" t="s">
        <v>40</v>
      </c>
      <c r="B69" s="4">
        <v>55229</v>
      </c>
      <c r="C69" s="11" t="s">
        <v>73</v>
      </c>
      <c r="D69" s="10">
        <v>12.009</v>
      </c>
      <c r="E69" s="10">
        <v>12.502000000000001</v>
      </c>
      <c r="F69" s="10">
        <v>15.942</v>
      </c>
      <c r="G69" s="10">
        <v>9.6679999999999993</v>
      </c>
      <c r="H69" s="10">
        <v>45.256999999999998</v>
      </c>
      <c r="I69" s="10">
        <v>46.484999999999999</v>
      </c>
      <c r="J69" s="10">
        <v>26.547000000000001</v>
      </c>
      <c r="K69" s="10">
        <v>18.940000000000001</v>
      </c>
      <c r="L69" s="6">
        <f t="shared" si="1"/>
        <v>46.484999999999999</v>
      </c>
    </row>
    <row r="70" spans="1:12" ht="15" customHeight="1" x14ac:dyDescent="0.25">
      <c r="A70" s="4" t="s">
        <v>40</v>
      </c>
      <c r="B70" s="4">
        <v>55229</v>
      </c>
      <c r="C70" s="11" t="s">
        <v>74</v>
      </c>
      <c r="D70" s="10">
        <v>13.926</v>
      </c>
      <c r="E70" s="10">
        <v>12.879</v>
      </c>
      <c r="F70" s="10">
        <v>15.07</v>
      </c>
      <c r="G70" s="10">
        <v>19.79</v>
      </c>
      <c r="H70" s="10">
        <v>54.301000000000002</v>
      </c>
      <c r="I70" s="10">
        <v>42.03</v>
      </c>
      <c r="J70" s="10">
        <v>5.5579999999999998</v>
      </c>
      <c r="K70" s="10">
        <v>6.2779999999999996</v>
      </c>
      <c r="L70" s="6">
        <f t="shared" si="1"/>
        <v>54.301000000000002</v>
      </c>
    </row>
    <row r="71" spans="1:12" ht="15" customHeight="1" x14ac:dyDescent="0.25">
      <c r="A71" s="4" t="s">
        <v>40</v>
      </c>
      <c r="B71" s="4">
        <v>55229</v>
      </c>
      <c r="C71" s="11" t="s">
        <v>75</v>
      </c>
      <c r="D71" s="10">
        <v>14.689</v>
      </c>
      <c r="E71" s="10">
        <v>13.365</v>
      </c>
      <c r="F71" s="10">
        <v>14.396000000000001</v>
      </c>
      <c r="G71" s="10">
        <v>25.213000000000001</v>
      </c>
      <c r="H71" s="10">
        <v>56.433</v>
      </c>
      <c r="I71" s="10">
        <v>32.301000000000002</v>
      </c>
      <c r="J71" s="10">
        <v>7.8970000000000002</v>
      </c>
      <c r="K71" s="10">
        <v>14.481</v>
      </c>
      <c r="L71" s="6">
        <f t="shared" si="1"/>
        <v>56.433</v>
      </c>
    </row>
    <row r="72" spans="1:12" ht="15" customHeight="1" x14ac:dyDescent="0.25">
      <c r="A72" s="4" t="s">
        <v>41</v>
      </c>
      <c r="B72" s="4">
        <v>1007</v>
      </c>
      <c r="C72" s="11" t="s">
        <v>76</v>
      </c>
      <c r="D72" s="10">
        <v>9.7110000000000003</v>
      </c>
      <c r="E72" s="10">
        <v>17.948</v>
      </c>
      <c r="F72" s="10">
        <v>21.026</v>
      </c>
      <c r="G72" s="10">
        <v>25.091999999999999</v>
      </c>
      <c r="H72" s="10">
        <v>35.878</v>
      </c>
      <c r="I72" s="10">
        <v>40.926000000000002</v>
      </c>
      <c r="J72" s="10">
        <v>24.012</v>
      </c>
      <c r="K72" s="10">
        <v>26.812999999999999</v>
      </c>
      <c r="L72" s="6">
        <f t="shared" si="1"/>
        <v>40.926000000000002</v>
      </c>
    </row>
    <row r="73" spans="1:12" ht="15" customHeight="1" x14ac:dyDescent="0.25">
      <c r="A73" s="4" t="s">
        <v>41</v>
      </c>
      <c r="B73" s="4">
        <v>1007</v>
      </c>
      <c r="C73" s="11" t="s">
        <v>77</v>
      </c>
      <c r="D73" s="10">
        <v>9.8840000000000003</v>
      </c>
      <c r="E73" s="10">
        <v>22.161000000000001</v>
      </c>
      <c r="F73" s="10">
        <v>23.718</v>
      </c>
      <c r="G73" s="10">
        <v>26.667999999999999</v>
      </c>
      <c r="H73" s="10">
        <v>26.02</v>
      </c>
      <c r="I73" s="10">
        <v>65.926000000000002</v>
      </c>
      <c r="J73" s="10">
        <v>47.015999999999998</v>
      </c>
      <c r="K73" s="10">
        <v>26.425999999999998</v>
      </c>
      <c r="L73" s="6">
        <f t="shared" si="1"/>
        <v>65.926000000000002</v>
      </c>
    </row>
    <row r="74" spans="1:12" ht="15" customHeight="1" x14ac:dyDescent="0.25">
      <c r="A74" s="4" t="s">
        <v>41</v>
      </c>
      <c r="B74" s="4">
        <v>1007</v>
      </c>
      <c r="C74" s="11" t="s">
        <v>78</v>
      </c>
      <c r="D74" s="10">
        <v>12.596</v>
      </c>
      <c r="E74" s="10">
        <v>22.100999999999999</v>
      </c>
      <c r="F74" s="10">
        <v>15.148999999999999</v>
      </c>
      <c r="G74" s="10">
        <v>18.975000000000001</v>
      </c>
      <c r="H74" s="10">
        <v>21.152000000000001</v>
      </c>
      <c r="I74" s="10">
        <v>43.237000000000002</v>
      </c>
      <c r="J74" s="10">
        <v>17.170999999999999</v>
      </c>
      <c r="K74" s="10">
        <v>31.074999999999999</v>
      </c>
      <c r="L74" s="6">
        <f t="shared" si="1"/>
        <v>43.237000000000002</v>
      </c>
    </row>
    <row r="75" spans="1:12" ht="15" customHeight="1" x14ac:dyDescent="0.25">
      <c r="A75" s="4" t="s">
        <v>42</v>
      </c>
      <c r="B75" s="4">
        <v>1008</v>
      </c>
      <c r="C75" s="4">
        <v>2</v>
      </c>
      <c r="D75" s="10">
        <v>213.267</v>
      </c>
      <c r="E75" s="10">
        <v>318.15699999999998</v>
      </c>
      <c r="F75" s="10">
        <v>43.426000000000002</v>
      </c>
      <c r="G75" s="10">
        <v>53.713000000000001</v>
      </c>
      <c r="H75" s="10">
        <v>31.468</v>
      </c>
      <c r="I75" s="10"/>
      <c r="J75" s="10"/>
      <c r="K75" s="10"/>
      <c r="L75" s="6">
        <f t="shared" si="1"/>
        <v>318.15699999999998</v>
      </c>
    </row>
    <row r="76" spans="1:12" ht="15" customHeight="1" x14ac:dyDescent="0.25">
      <c r="A76" s="4" t="s">
        <v>42</v>
      </c>
      <c r="B76" s="4">
        <v>1008</v>
      </c>
      <c r="C76" s="4">
        <v>4</v>
      </c>
      <c r="D76" s="10">
        <v>179.71899999999999</v>
      </c>
      <c r="E76" s="10">
        <v>216.727</v>
      </c>
      <c r="F76" s="10">
        <v>40.680999999999997</v>
      </c>
      <c r="G76" s="10">
        <v>61.731000000000002</v>
      </c>
      <c r="H76" s="10">
        <v>37.262</v>
      </c>
      <c r="I76" s="10"/>
      <c r="J76" s="10"/>
      <c r="K76" s="10"/>
      <c r="L76" s="6">
        <f t="shared" si="1"/>
        <v>216.727</v>
      </c>
    </row>
    <row r="77" spans="1:12" ht="15" customHeight="1" x14ac:dyDescent="0.25">
      <c r="A77" s="4" t="s">
        <v>43</v>
      </c>
      <c r="B77" s="4">
        <v>6085</v>
      </c>
      <c r="C77" s="4">
        <v>14</v>
      </c>
      <c r="D77" s="10">
        <v>383.95100000000002</v>
      </c>
      <c r="E77" s="10">
        <v>760.15700000000004</v>
      </c>
      <c r="F77" s="10">
        <v>676.452</v>
      </c>
      <c r="G77" s="10">
        <v>131.74199999999999</v>
      </c>
      <c r="H77" s="10"/>
      <c r="I77" s="10"/>
      <c r="J77" s="10"/>
      <c r="K77" s="10"/>
      <c r="L77" s="6">
        <f t="shared" si="1"/>
        <v>760.15700000000004</v>
      </c>
    </row>
    <row r="78" spans="1:12" ht="15" customHeight="1" x14ac:dyDescent="0.25">
      <c r="A78" s="4" t="s">
        <v>43</v>
      </c>
      <c r="B78" s="4">
        <v>6085</v>
      </c>
      <c r="C78" s="4">
        <v>15</v>
      </c>
      <c r="D78" s="10">
        <v>649.39800000000002</v>
      </c>
      <c r="E78" s="10">
        <v>1668.567</v>
      </c>
      <c r="F78" s="10">
        <v>1227.71</v>
      </c>
      <c r="G78" s="10">
        <v>622.37599999999998</v>
      </c>
      <c r="H78" s="10">
        <v>1165.645</v>
      </c>
      <c r="I78" s="10"/>
      <c r="J78" s="10"/>
      <c r="K78" s="10"/>
      <c r="L78" s="6">
        <f t="shared" si="1"/>
        <v>1668.567</v>
      </c>
    </row>
    <row r="79" spans="1:12" ht="15" customHeight="1" x14ac:dyDescent="0.25">
      <c r="A79" s="4" t="s">
        <v>43</v>
      </c>
      <c r="B79" s="4">
        <v>6085</v>
      </c>
      <c r="C79" s="11" t="s">
        <v>79</v>
      </c>
      <c r="D79" s="10">
        <v>19.338999999999999</v>
      </c>
      <c r="E79" s="10">
        <v>13.866</v>
      </c>
      <c r="F79" s="10">
        <v>5.4930000000000003</v>
      </c>
      <c r="G79" s="10">
        <v>5.702</v>
      </c>
      <c r="H79" s="10">
        <v>13.571</v>
      </c>
      <c r="I79" s="10">
        <v>0.504</v>
      </c>
      <c r="J79" s="10">
        <v>12.444000000000001</v>
      </c>
      <c r="K79" s="10">
        <v>40.29</v>
      </c>
      <c r="L79" s="6">
        <f t="shared" si="1"/>
        <v>40.29</v>
      </c>
    </row>
    <row r="80" spans="1:12" ht="15" customHeight="1" x14ac:dyDescent="0.25">
      <c r="A80" s="4" t="s">
        <v>43</v>
      </c>
      <c r="B80" s="4">
        <v>6085</v>
      </c>
      <c r="C80" s="11" t="s">
        <v>80</v>
      </c>
      <c r="D80" s="10">
        <v>6.5419999999999998</v>
      </c>
      <c r="E80" s="10">
        <v>23.777000000000001</v>
      </c>
      <c r="F80" s="10">
        <v>8.9789999999999992</v>
      </c>
      <c r="G80" s="10">
        <v>0.81599999999999995</v>
      </c>
      <c r="H80" s="10">
        <v>5.6269999999999998</v>
      </c>
      <c r="I80" s="10">
        <v>39.801000000000002</v>
      </c>
      <c r="J80" s="10">
        <v>3.6869999999999998</v>
      </c>
      <c r="K80" s="10">
        <v>30.291</v>
      </c>
      <c r="L80" s="6">
        <f t="shared" si="1"/>
        <v>39.801000000000002</v>
      </c>
    </row>
    <row r="81" spans="1:12" ht="15" customHeight="1" x14ac:dyDescent="0.25">
      <c r="A81" s="4" t="s">
        <v>43</v>
      </c>
      <c r="B81" s="4">
        <v>6085</v>
      </c>
      <c r="C81" s="4">
        <v>17</v>
      </c>
      <c r="D81" s="10">
        <v>1455.3040000000001</v>
      </c>
      <c r="E81" s="10">
        <v>2040.663</v>
      </c>
      <c r="F81" s="10">
        <v>1447.146</v>
      </c>
      <c r="G81" s="10">
        <v>1095.652</v>
      </c>
      <c r="H81" s="10">
        <v>1400.2850000000001</v>
      </c>
      <c r="I81" s="10">
        <v>1087.19</v>
      </c>
      <c r="J81" s="10">
        <v>762.96299999999997</v>
      </c>
      <c r="K81" s="10">
        <v>791.78700000000003</v>
      </c>
      <c r="L81" s="6">
        <f t="shared" si="1"/>
        <v>2040.663</v>
      </c>
    </row>
    <row r="82" spans="1:12" ht="15" customHeight="1" x14ac:dyDescent="0.25">
      <c r="A82" s="4" t="s">
        <v>43</v>
      </c>
      <c r="B82" s="4">
        <v>6085</v>
      </c>
      <c r="C82" s="4">
        <v>18</v>
      </c>
      <c r="D82" s="10">
        <v>2410.3829999999998</v>
      </c>
      <c r="E82" s="10">
        <v>1582.636</v>
      </c>
      <c r="F82" s="10">
        <v>1619.915</v>
      </c>
      <c r="G82" s="10">
        <v>938.26900000000001</v>
      </c>
      <c r="H82" s="10">
        <v>1256.425</v>
      </c>
      <c r="I82" s="10">
        <v>1170.018</v>
      </c>
      <c r="J82" s="10">
        <v>578.18499999999995</v>
      </c>
      <c r="K82" s="10">
        <v>559.61599999999999</v>
      </c>
      <c r="L82" s="6">
        <f t="shared" si="1"/>
        <v>2410.3829999999998</v>
      </c>
    </row>
    <row r="83" spans="1:12" ht="15" customHeight="1" x14ac:dyDescent="0.25">
      <c r="A83" s="4" t="s">
        <v>44</v>
      </c>
      <c r="B83" s="4">
        <v>7335</v>
      </c>
      <c r="C83" s="11" t="s">
        <v>81</v>
      </c>
      <c r="D83" s="10">
        <v>3.0859999999999999</v>
      </c>
      <c r="E83" s="10">
        <v>5.6360000000000001</v>
      </c>
      <c r="F83" s="10">
        <v>0.96399999999999997</v>
      </c>
      <c r="G83" s="10">
        <v>2.4700000000000002</v>
      </c>
      <c r="H83" s="10">
        <v>4.8129999999999997</v>
      </c>
      <c r="I83" s="10">
        <v>6.43</v>
      </c>
      <c r="J83" s="10">
        <v>6.601</v>
      </c>
      <c r="K83" s="10">
        <v>29.975999999999999</v>
      </c>
      <c r="L83" s="6">
        <f t="shared" si="1"/>
        <v>29.975999999999999</v>
      </c>
    </row>
    <row r="84" spans="1:12" ht="15" customHeight="1" x14ac:dyDescent="0.25">
      <c r="A84" s="4" t="s">
        <v>44</v>
      </c>
      <c r="B84" s="4">
        <v>7335</v>
      </c>
      <c r="C84" s="11" t="s">
        <v>82</v>
      </c>
      <c r="D84" s="10">
        <v>2.8919999999999999</v>
      </c>
      <c r="E84" s="10">
        <v>5.3259999999999996</v>
      </c>
      <c r="F84" s="10">
        <v>1.0629999999999999</v>
      </c>
      <c r="G84" s="10">
        <v>2.4319999999999999</v>
      </c>
      <c r="H84" s="10">
        <v>3.9860000000000002</v>
      </c>
      <c r="I84" s="10">
        <v>5.8369999999999997</v>
      </c>
      <c r="J84" s="10">
        <v>4.6890000000000001</v>
      </c>
      <c r="K84" s="10">
        <v>25.065000000000001</v>
      </c>
      <c r="L84" s="6">
        <f t="shared" si="1"/>
        <v>25.065000000000001</v>
      </c>
    </row>
    <row r="85" spans="1:12" ht="15" customHeight="1" x14ac:dyDescent="0.25">
      <c r="A85" s="4" t="s">
        <v>45</v>
      </c>
      <c r="B85" s="4">
        <v>6166</v>
      </c>
      <c r="C85" s="11" t="s">
        <v>83</v>
      </c>
      <c r="D85" s="10">
        <v>4631.027</v>
      </c>
      <c r="E85" s="10">
        <v>3801.73</v>
      </c>
      <c r="F85" s="10">
        <v>2479.2429999999999</v>
      </c>
      <c r="G85" s="10">
        <v>733.596</v>
      </c>
      <c r="H85" s="10">
        <v>1035.9179999999999</v>
      </c>
      <c r="I85" s="10">
        <v>1028.222</v>
      </c>
      <c r="J85" s="10">
        <v>599.95899999999995</v>
      </c>
      <c r="K85" s="10">
        <v>1067.9960000000001</v>
      </c>
      <c r="L85" s="6">
        <f t="shared" si="1"/>
        <v>4631.027</v>
      </c>
    </row>
    <row r="86" spans="1:12" ht="15" customHeight="1" x14ac:dyDescent="0.25">
      <c r="A86" s="4" t="s">
        <v>45</v>
      </c>
      <c r="B86" s="4">
        <v>6166</v>
      </c>
      <c r="C86" s="11" t="s">
        <v>84</v>
      </c>
      <c r="D86" s="10">
        <v>6630.0389999999998</v>
      </c>
      <c r="E86" s="10">
        <v>4939.018</v>
      </c>
      <c r="F86" s="9">
        <v>3614.15</v>
      </c>
      <c r="G86" s="10">
        <v>1029.4380000000001</v>
      </c>
      <c r="H86" s="10">
        <v>824.69899999999996</v>
      </c>
      <c r="I86" s="10">
        <v>1394.518</v>
      </c>
      <c r="J86" s="10">
        <v>538.54200000000003</v>
      </c>
      <c r="K86" s="10">
        <v>789.56200000000001</v>
      </c>
      <c r="L86" s="6">
        <f t="shared" si="1"/>
        <v>6630.0389999999998</v>
      </c>
    </row>
    <row r="87" spans="1:12" ht="15" customHeight="1" x14ac:dyDescent="0.25">
      <c r="A87" s="10" t="s">
        <v>46</v>
      </c>
      <c r="B87" s="10">
        <v>57794</v>
      </c>
      <c r="C87" s="10" t="s">
        <v>85</v>
      </c>
      <c r="D87" s="10"/>
      <c r="E87" s="10">
        <v>49.866</v>
      </c>
      <c r="F87" s="10">
        <v>57.835999999999999</v>
      </c>
      <c r="G87" s="10">
        <v>50.348999999999997</v>
      </c>
      <c r="H87" s="10">
        <v>50.97</v>
      </c>
      <c r="I87" s="10">
        <v>54.904000000000003</v>
      </c>
      <c r="J87" s="10">
        <v>61.655999999999999</v>
      </c>
      <c r="K87" s="10">
        <v>59.279000000000003</v>
      </c>
      <c r="L87" s="6">
        <f t="shared" si="1"/>
        <v>61.655999999999999</v>
      </c>
    </row>
    <row r="88" spans="1:12" ht="15" customHeight="1" x14ac:dyDescent="0.25">
      <c r="A88" s="10" t="s">
        <v>46</v>
      </c>
      <c r="B88" s="10">
        <v>57794</v>
      </c>
      <c r="C88" s="10" t="s">
        <v>86</v>
      </c>
      <c r="D88" s="10"/>
      <c r="E88">
        <v>46.911999999999999</v>
      </c>
      <c r="F88" s="10">
        <v>57.779000000000003</v>
      </c>
      <c r="G88" s="10">
        <v>55.545000000000002</v>
      </c>
      <c r="H88" s="10">
        <v>51.31</v>
      </c>
      <c r="I88" s="10">
        <v>55.308999999999997</v>
      </c>
      <c r="J88" s="10">
        <v>56.043999999999997</v>
      </c>
      <c r="K88" s="10">
        <v>55.343000000000004</v>
      </c>
      <c r="L88" s="6">
        <f t="shared" si="1"/>
        <v>57.779000000000003</v>
      </c>
    </row>
    <row r="89" spans="1:12" ht="15" customHeight="1" x14ac:dyDescent="0.25">
      <c r="A89" s="4" t="s">
        <v>47</v>
      </c>
      <c r="B89" s="4">
        <v>55364</v>
      </c>
      <c r="C89" s="11" t="s">
        <v>87</v>
      </c>
      <c r="D89" s="10">
        <v>61.357999999999997</v>
      </c>
      <c r="E89" s="10">
        <v>50.401000000000003</v>
      </c>
      <c r="F89" s="10">
        <v>57.826000000000001</v>
      </c>
      <c r="G89" s="10">
        <v>52.512</v>
      </c>
      <c r="H89" s="10">
        <v>53.927</v>
      </c>
      <c r="I89" s="10">
        <v>57.844999999999999</v>
      </c>
      <c r="J89" s="10">
        <v>41.057000000000002</v>
      </c>
      <c r="K89" s="10">
        <v>53.173999999999999</v>
      </c>
      <c r="L89" s="6">
        <f t="shared" si="1"/>
        <v>61.357999999999997</v>
      </c>
    </row>
    <row r="90" spans="1:12" ht="15" customHeight="1" x14ac:dyDescent="0.25">
      <c r="A90" s="4" t="s">
        <v>47</v>
      </c>
      <c r="B90" s="4">
        <v>55364</v>
      </c>
      <c r="C90" s="11" t="s">
        <v>88</v>
      </c>
      <c r="D90" s="10">
        <v>59.84</v>
      </c>
      <c r="E90" s="10">
        <v>47.981999999999999</v>
      </c>
      <c r="F90" s="10">
        <v>57.104999999999997</v>
      </c>
      <c r="G90" s="10">
        <v>50.646999999999998</v>
      </c>
      <c r="H90" s="10">
        <v>52.923000000000002</v>
      </c>
      <c r="I90" s="10">
        <v>59.540999999999997</v>
      </c>
      <c r="J90" s="10">
        <v>42.203000000000003</v>
      </c>
      <c r="K90" s="10">
        <v>58.539000000000001</v>
      </c>
      <c r="L90" s="6">
        <f t="shared" si="1"/>
        <v>59.84</v>
      </c>
    </row>
    <row r="91" spans="1:12" ht="15" customHeight="1" x14ac:dyDescent="0.25">
      <c r="A91" s="24" t="s">
        <v>48</v>
      </c>
      <c r="B91" s="4">
        <v>55111</v>
      </c>
      <c r="C91" s="4">
        <v>1</v>
      </c>
      <c r="D91" s="10">
        <v>2.5739999999999998</v>
      </c>
      <c r="E91" s="10">
        <v>8.2080000000000002</v>
      </c>
      <c r="F91" s="10">
        <v>3.5910000000000002</v>
      </c>
      <c r="G91" s="10">
        <v>4.968</v>
      </c>
      <c r="H91" s="10">
        <v>8.3610000000000007</v>
      </c>
      <c r="I91" s="10">
        <v>13.243</v>
      </c>
      <c r="J91" s="10">
        <v>11.936999999999999</v>
      </c>
      <c r="K91" s="10">
        <v>18.843</v>
      </c>
      <c r="L91" s="6">
        <f t="shared" si="1"/>
        <v>18.843</v>
      </c>
    </row>
    <row r="92" spans="1:12" ht="15" customHeight="1" x14ac:dyDescent="0.25">
      <c r="A92" s="24" t="s">
        <v>48</v>
      </c>
      <c r="B92" s="4">
        <v>55111</v>
      </c>
      <c r="C92" s="4">
        <v>2</v>
      </c>
      <c r="D92" s="10">
        <v>1.2829999999999999</v>
      </c>
      <c r="E92" s="10">
        <v>7.0049999999999999</v>
      </c>
      <c r="F92" s="10">
        <v>3.2290000000000001</v>
      </c>
      <c r="G92" s="10">
        <v>5.1870000000000003</v>
      </c>
      <c r="H92" s="10">
        <v>9.0969999999999995</v>
      </c>
      <c r="I92" s="10">
        <v>13.467000000000001</v>
      </c>
      <c r="J92" s="10">
        <v>15.641</v>
      </c>
      <c r="K92" s="10">
        <v>18.545999999999999</v>
      </c>
      <c r="L92" s="6">
        <f t="shared" si="1"/>
        <v>18.545999999999999</v>
      </c>
    </row>
    <row r="93" spans="1:12" ht="15" customHeight="1" x14ac:dyDescent="0.25">
      <c r="A93" s="24" t="s">
        <v>48</v>
      </c>
      <c r="B93" s="4">
        <v>55111</v>
      </c>
      <c r="C93" s="4">
        <v>3</v>
      </c>
      <c r="D93" s="10">
        <v>1.9079999999999999</v>
      </c>
      <c r="E93" s="10">
        <v>6.5839999999999996</v>
      </c>
      <c r="F93" s="10">
        <v>3.79</v>
      </c>
      <c r="G93" s="10">
        <v>5.0199999999999996</v>
      </c>
      <c r="H93" s="10">
        <v>7.1029999999999998</v>
      </c>
      <c r="I93" s="10">
        <v>11.759</v>
      </c>
      <c r="J93" s="10">
        <v>12.448</v>
      </c>
      <c r="K93" s="10">
        <v>13.404999999999999</v>
      </c>
      <c r="L93" s="6">
        <f t="shared" si="1"/>
        <v>13.404999999999999</v>
      </c>
    </row>
    <row r="94" spans="1:12" ht="15" customHeight="1" x14ac:dyDescent="0.25">
      <c r="A94" s="24" t="s">
        <v>48</v>
      </c>
      <c r="B94" s="4">
        <v>55111</v>
      </c>
      <c r="C94" s="4">
        <v>4</v>
      </c>
      <c r="D94" s="10">
        <v>1.8089999999999999</v>
      </c>
      <c r="E94" s="10">
        <v>5.577</v>
      </c>
      <c r="F94" s="10">
        <v>1.746</v>
      </c>
      <c r="G94" s="10">
        <v>4.4880000000000004</v>
      </c>
      <c r="H94" s="10">
        <v>7.6589999999999998</v>
      </c>
      <c r="I94" s="10">
        <v>14.2</v>
      </c>
      <c r="J94" s="10">
        <v>19.515000000000001</v>
      </c>
      <c r="K94" s="10">
        <v>20.035</v>
      </c>
      <c r="L94" s="6">
        <f t="shared" si="1"/>
        <v>20.035</v>
      </c>
    </row>
    <row r="95" spans="1:12" ht="15" customHeight="1" x14ac:dyDescent="0.25">
      <c r="A95" s="24" t="s">
        <v>48</v>
      </c>
      <c r="B95" s="4">
        <v>55111</v>
      </c>
      <c r="C95" s="4">
        <v>5</v>
      </c>
      <c r="D95" s="10">
        <v>2.9279999999999999</v>
      </c>
      <c r="E95" s="10">
        <v>7.4059999999999997</v>
      </c>
      <c r="F95" s="10">
        <v>2.68</v>
      </c>
      <c r="G95" s="10">
        <v>3.2010000000000001</v>
      </c>
      <c r="H95" s="10">
        <v>7.0140000000000002</v>
      </c>
      <c r="I95" s="10">
        <v>12.228999999999999</v>
      </c>
      <c r="J95" s="10">
        <v>10.005000000000001</v>
      </c>
      <c r="K95" s="10">
        <v>20.13</v>
      </c>
      <c r="L95" s="6">
        <f t="shared" si="1"/>
        <v>20.13</v>
      </c>
    </row>
    <row r="96" spans="1:12" ht="15" customHeight="1" x14ac:dyDescent="0.25">
      <c r="A96" s="24" t="s">
        <v>48</v>
      </c>
      <c r="B96" s="4">
        <v>55111</v>
      </c>
      <c r="C96" s="4">
        <v>6</v>
      </c>
      <c r="D96" s="10">
        <v>2.2610000000000001</v>
      </c>
      <c r="E96" s="10">
        <v>8.7579999999999991</v>
      </c>
      <c r="F96" s="10">
        <v>3.6190000000000002</v>
      </c>
      <c r="G96" s="10">
        <v>2.286</v>
      </c>
      <c r="H96" s="10">
        <v>7.9569999999999999</v>
      </c>
      <c r="I96" s="10">
        <v>13.622</v>
      </c>
      <c r="J96" s="10">
        <v>18.143000000000001</v>
      </c>
      <c r="K96" s="10">
        <v>18.891999999999999</v>
      </c>
      <c r="L96" s="6">
        <f t="shared" si="1"/>
        <v>18.891999999999999</v>
      </c>
    </row>
    <row r="97" spans="1:12" ht="15" customHeight="1" x14ac:dyDescent="0.25">
      <c r="A97" s="24" t="s">
        <v>48</v>
      </c>
      <c r="B97" s="4">
        <v>55111</v>
      </c>
      <c r="C97" s="4">
        <v>7</v>
      </c>
      <c r="D97" s="10">
        <v>2.1389999999999998</v>
      </c>
      <c r="E97" s="10">
        <v>6.508</v>
      </c>
      <c r="F97" s="10">
        <v>2.806</v>
      </c>
      <c r="G97" s="10">
        <v>4.4779999999999998</v>
      </c>
      <c r="H97" s="10">
        <v>4.7889999999999997</v>
      </c>
      <c r="I97" s="10">
        <v>10.818</v>
      </c>
      <c r="J97" s="10">
        <v>14.413</v>
      </c>
      <c r="K97" s="10">
        <v>20.227</v>
      </c>
      <c r="L97" s="6">
        <f t="shared" si="1"/>
        <v>20.227</v>
      </c>
    </row>
    <row r="98" spans="1:12" ht="15" customHeight="1" x14ac:dyDescent="0.25">
      <c r="A98" s="24" t="s">
        <v>48</v>
      </c>
      <c r="B98" s="4">
        <v>55111</v>
      </c>
      <c r="C98" s="4">
        <v>8</v>
      </c>
      <c r="D98" s="10">
        <v>0.98</v>
      </c>
      <c r="E98" s="10">
        <v>4.9139999999999997</v>
      </c>
      <c r="F98" s="10">
        <v>2.1269999999999998</v>
      </c>
      <c r="G98" s="10">
        <v>4.3899999999999997</v>
      </c>
      <c r="H98" s="10">
        <v>7.298</v>
      </c>
      <c r="I98" s="10">
        <v>12.349</v>
      </c>
      <c r="J98" s="10">
        <v>14.178000000000001</v>
      </c>
      <c r="K98" s="10">
        <v>18.084</v>
      </c>
      <c r="L98" s="6">
        <f t="shared" si="1"/>
        <v>18.084</v>
      </c>
    </row>
    <row r="99" spans="1:12" ht="15" customHeight="1" x14ac:dyDescent="0.25">
      <c r="A99" s="4" t="s">
        <v>49</v>
      </c>
      <c r="B99" s="4">
        <v>57842</v>
      </c>
      <c r="C99" s="4">
        <v>1</v>
      </c>
      <c r="D99" s="10">
        <v>14.035</v>
      </c>
      <c r="E99" s="10">
        <v>20.423999999999999</v>
      </c>
      <c r="F99" s="10">
        <v>19.027999999999999</v>
      </c>
      <c r="G99" s="10">
        <v>24.181000000000001</v>
      </c>
      <c r="H99" s="10">
        <v>15.092000000000001</v>
      </c>
      <c r="I99" s="10">
        <v>25.844000000000001</v>
      </c>
      <c r="J99" s="10">
        <v>101.998</v>
      </c>
      <c r="K99" s="10">
        <v>121.86</v>
      </c>
      <c r="L99" s="6">
        <f t="shared" si="1"/>
        <v>121.86</v>
      </c>
    </row>
    <row r="100" spans="1:12" ht="15" customHeight="1" x14ac:dyDescent="0.25">
      <c r="A100" s="4" t="s">
        <v>50</v>
      </c>
      <c r="B100" s="4">
        <v>55224</v>
      </c>
      <c r="C100" s="11" t="s">
        <v>89</v>
      </c>
      <c r="D100" s="10">
        <v>19.193999999999999</v>
      </c>
      <c r="E100" s="10">
        <v>62.576999999999998</v>
      </c>
      <c r="F100" s="10">
        <v>46.543999999999997</v>
      </c>
      <c r="G100" s="10">
        <v>43.119</v>
      </c>
      <c r="H100" s="10">
        <v>58.344999999999999</v>
      </c>
      <c r="I100" s="10">
        <v>21.027000000000001</v>
      </c>
      <c r="J100" s="10">
        <v>27.923999999999999</v>
      </c>
      <c r="K100" s="10">
        <v>43.686999999999998</v>
      </c>
      <c r="L100" s="6">
        <f t="shared" si="1"/>
        <v>62.576999999999998</v>
      </c>
    </row>
    <row r="101" spans="1:12" ht="15" customHeight="1" x14ac:dyDescent="0.25">
      <c r="A101" s="4" t="s">
        <v>50</v>
      </c>
      <c r="B101" s="4">
        <v>55224</v>
      </c>
      <c r="C101" s="11" t="s">
        <v>90</v>
      </c>
      <c r="D101" s="10">
        <v>19.059999999999999</v>
      </c>
      <c r="E101" s="10">
        <v>44.447000000000003</v>
      </c>
      <c r="F101" s="10">
        <v>34.893000000000001</v>
      </c>
      <c r="G101" s="10">
        <v>42.709000000000003</v>
      </c>
      <c r="H101" s="10">
        <v>54.454999999999998</v>
      </c>
      <c r="I101" s="10">
        <v>14.561</v>
      </c>
      <c r="J101" s="10">
        <v>33.225999999999999</v>
      </c>
      <c r="K101" s="10">
        <v>43.912999999999997</v>
      </c>
      <c r="L101" s="6">
        <f t="shared" si="1"/>
        <v>54.454999999999998</v>
      </c>
    </row>
    <row r="102" spans="1:12" ht="15" customHeight="1" x14ac:dyDescent="0.25">
      <c r="A102" s="4" t="s">
        <v>50</v>
      </c>
      <c r="B102" s="4">
        <v>55224</v>
      </c>
      <c r="C102" s="11" t="s">
        <v>91</v>
      </c>
      <c r="D102" s="10">
        <v>14.997</v>
      </c>
      <c r="E102" s="10">
        <v>41.552999999999997</v>
      </c>
      <c r="F102" s="10">
        <v>29.274000000000001</v>
      </c>
      <c r="G102" s="10">
        <v>48.51</v>
      </c>
      <c r="H102" s="10">
        <v>54.991999999999997</v>
      </c>
      <c r="I102" s="10">
        <v>23.576000000000001</v>
      </c>
      <c r="J102" s="10">
        <v>34.606000000000002</v>
      </c>
      <c r="K102" s="10">
        <v>42.826999999999998</v>
      </c>
      <c r="L102" s="6">
        <f t="shared" si="1"/>
        <v>54.991999999999997</v>
      </c>
    </row>
    <row r="103" spans="1:12" ht="15" customHeight="1" x14ac:dyDescent="0.25">
      <c r="A103" s="4" t="s">
        <v>50</v>
      </c>
      <c r="B103" s="4">
        <v>55224</v>
      </c>
      <c r="C103" s="11" t="s">
        <v>92</v>
      </c>
      <c r="D103" s="10">
        <v>14.063000000000001</v>
      </c>
      <c r="E103" s="10">
        <v>13.939</v>
      </c>
      <c r="F103" s="10">
        <v>22.978999999999999</v>
      </c>
      <c r="G103" s="10">
        <v>34.654000000000003</v>
      </c>
      <c r="H103" s="10">
        <v>39.499000000000002</v>
      </c>
      <c r="I103" s="10">
        <v>16.199000000000002</v>
      </c>
      <c r="J103" s="10">
        <v>7.5250000000000004</v>
      </c>
      <c r="K103" s="10">
        <v>30.908000000000001</v>
      </c>
      <c r="L103" s="6">
        <f t="shared" si="1"/>
        <v>39.499000000000002</v>
      </c>
    </row>
    <row r="104" spans="1:12" ht="15" customHeight="1" x14ac:dyDescent="0.25">
      <c r="A104" s="4" t="s">
        <v>51</v>
      </c>
      <c r="B104" s="4">
        <v>1040</v>
      </c>
      <c r="C104" s="4">
        <v>1</v>
      </c>
      <c r="D104" s="10">
        <v>27.867000000000001</v>
      </c>
      <c r="E104" s="10">
        <v>28.501999999999999</v>
      </c>
      <c r="F104" s="10">
        <v>30.853999999999999</v>
      </c>
      <c r="G104" s="10">
        <v>20.366</v>
      </c>
      <c r="H104" s="10">
        <v>19.893000000000001</v>
      </c>
      <c r="I104" s="10">
        <v>38.353000000000002</v>
      </c>
      <c r="J104" s="10">
        <v>15.53</v>
      </c>
      <c r="K104" s="10">
        <v>26.869</v>
      </c>
      <c r="L104" s="6">
        <f t="shared" si="1"/>
        <v>38.353000000000002</v>
      </c>
    </row>
    <row r="105" spans="1:12" ht="15" customHeight="1" x14ac:dyDescent="0.25">
      <c r="A105" s="4" t="s">
        <v>51</v>
      </c>
      <c r="B105" s="4">
        <v>1040</v>
      </c>
      <c r="C105" s="4">
        <v>2</v>
      </c>
      <c r="D105" s="10">
        <v>61.694000000000003</v>
      </c>
      <c r="E105" s="10">
        <v>70.399000000000001</v>
      </c>
      <c r="F105" s="10">
        <v>71.063999999999993</v>
      </c>
      <c r="G105" s="10">
        <v>64.911000000000001</v>
      </c>
      <c r="H105" s="10">
        <v>49.091000000000001</v>
      </c>
      <c r="I105" s="10">
        <v>94.308000000000007</v>
      </c>
      <c r="J105" s="10">
        <v>32.682000000000002</v>
      </c>
      <c r="K105" s="10">
        <v>66.230999999999995</v>
      </c>
      <c r="L105" s="6">
        <f t="shared" si="1"/>
        <v>94.308000000000007</v>
      </c>
    </row>
    <row r="106" spans="1:12" ht="15" customHeight="1" x14ac:dyDescent="0.25">
      <c r="A106" s="19" t="s">
        <v>52</v>
      </c>
      <c r="B106" s="19">
        <v>55259</v>
      </c>
      <c r="C106" s="20" t="s">
        <v>93</v>
      </c>
      <c r="D106" s="10">
        <v>43.542999999999999</v>
      </c>
      <c r="E106" s="10">
        <v>48.255000000000003</v>
      </c>
      <c r="F106" s="10">
        <v>49.222000000000001</v>
      </c>
      <c r="G106" s="10">
        <v>51.332000000000001</v>
      </c>
      <c r="H106" s="10">
        <v>52.942999999999998</v>
      </c>
      <c r="I106" s="10">
        <v>45.347999999999999</v>
      </c>
      <c r="J106" s="10">
        <v>54.228000000000002</v>
      </c>
      <c r="K106" s="10">
        <v>54.47</v>
      </c>
      <c r="L106" s="6">
        <f t="shared" si="1"/>
        <v>54.47</v>
      </c>
    </row>
    <row r="107" spans="1:12" ht="15" customHeight="1" x14ac:dyDescent="0.25">
      <c r="A107" s="19" t="s">
        <v>52</v>
      </c>
      <c r="B107" s="19">
        <v>55259</v>
      </c>
      <c r="C107" s="20" t="s">
        <v>94</v>
      </c>
      <c r="D107" s="10">
        <v>41.154000000000003</v>
      </c>
      <c r="E107" s="10">
        <v>49.786000000000001</v>
      </c>
      <c r="F107" s="10">
        <v>49.84</v>
      </c>
      <c r="G107" s="10">
        <v>52.14</v>
      </c>
      <c r="H107" s="10">
        <v>45.725999999999999</v>
      </c>
      <c r="I107" s="10">
        <v>51.024000000000001</v>
      </c>
      <c r="J107" s="10">
        <v>52.284999999999997</v>
      </c>
      <c r="K107" s="10">
        <v>56.066000000000003</v>
      </c>
      <c r="L107" s="6">
        <f t="shared" si="1"/>
        <v>56.066000000000003</v>
      </c>
    </row>
    <row r="108" spans="1:12" ht="15" customHeight="1" x14ac:dyDescent="0.25">
      <c r="A108" s="4" t="s">
        <v>53</v>
      </c>
      <c r="B108" s="4">
        <v>55148</v>
      </c>
      <c r="C108" s="4">
        <v>1</v>
      </c>
      <c r="D108" s="10">
        <v>7.2569999999999997</v>
      </c>
      <c r="E108" s="10">
        <v>16.876999999999999</v>
      </c>
      <c r="F108" s="10">
        <v>7.8710000000000004</v>
      </c>
      <c r="G108" s="10">
        <v>10.548</v>
      </c>
      <c r="H108" s="10">
        <v>24.26</v>
      </c>
      <c r="I108" s="10">
        <v>10.233000000000001</v>
      </c>
      <c r="J108" s="10">
        <v>7.9640000000000004</v>
      </c>
      <c r="K108" s="10">
        <v>21.248000000000001</v>
      </c>
      <c r="L108" s="6">
        <f t="shared" si="1"/>
        <v>24.26</v>
      </c>
    </row>
    <row r="109" spans="1:12" ht="15" customHeight="1" x14ac:dyDescent="0.25">
      <c r="A109" s="4" t="s">
        <v>53</v>
      </c>
      <c r="B109" s="4">
        <v>55148</v>
      </c>
      <c r="C109" s="4">
        <v>2</v>
      </c>
      <c r="D109" s="10">
        <v>5.6459999999999999</v>
      </c>
      <c r="E109" s="10">
        <v>14.518000000000001</v>
      </c>
      <c r="F109" s="10">
        <v>6.69</v>
      </c>
      <c r="G109" s="10">
        <v>9.532</v>
      </c>
      <c r="H109" s="10">
        <v>22.463000000000001</v>
      </c>
      <c r="I109" s="10">
        <v>8.0090000000000003</v>
      </c>
      <c r="J109" s="10">
        <v>7.4180000000000001</v>
      </c>
      <c r="K109" s="10">
        <v>20.917000000000002</v>
      </c>
      <c r="L109" s="6">
        <f t="shared" si="1"/>
        <v>22.463000000000001</v>
      </c>
    </row>
    <row r="110" spans="1:12" ht="15" customHeight="1" x14ac:dyDescent="0.25">
      <c r="A110" s="4" t="s">
        <v>53</v>
      </c>
      <c r="B110" s="4">
        <v>55148</v>
      </c>
      <c r="C110" s="4">
        <v>3</v>
      </c>
      <c r="D110" s="10">
        <v>3.5310000000000001</v>
      </c>
      <c r="E110" s="10">
        <v>13.819000000000001</v>
      </c>
      <c r="F110" s="10">
        <v>6.28</v>
      </c>
      <c r="G110" s="10">
        <v>10.494</v>
      </c>
      <c r="H110" s="10">
        <v>20.795999999999999</v>
      </c>
      <c r="I110" s="10">
        <v>7.3070000000000004</v>
      </c>
      <c r="J110" s="10">
        <v>6.3840000000000003</v>
      </c>
      <c r="K110" s="10">
        <v>20.768999999999998</v>
      </c>
      <c r="L110" s="6">
        <f t="shared" si="1"/>
        <v>20.795999999999999</v>
      </c>
    </row>
    <row r="111" spans="1:12" ht="15" customHeight="1" x14ac:dyDescent="0.25">
      <c r="A111" s="4" t="s">
        <v>53</v>
      </c>
      <c r="B111" s="4">
        <v>55148</v>
      </c>
      <c r="C111" s="4">
        <v>4</v>
      </c>
      <c r="D111" s="10">
        <v>6.4669999999999996</v>
      </c>
      <c r="E111" s="10">
        <v>15.759</v>
      </c>
      <c r="F111" s="10">
        <v>7.4189999999999996</v>
      </c>
      <c r="G111" s="10">
        <v>9.7949999999999999</v>
      </c>
      <c r="H111" s="10">
        <v>22.864999999999998</v>
      </c>
      <c r="I111" s="10">
        <v>9.5510000000000002</v>
      </c>
      <c r="J111" s="10">
        <v>5.7629999999999999</v>
      </c>
      <c r="K111" s="10">
        <v>15.983000000000001</v>
      </c>
      <c r="L111" s="6">
        <f t="shared" si="1"/>
        <v>22.864999999999998</v>
      </c>
    </row>
    <row r="112" spans="1:12" ht="15" customHeight="1" x14ac:dyDescent="0.25">
      <c r="D112"/>
    </row>
    <row r="113" spans="4:6" x14ac:dyDescent="0.25">
      <c r="D113"/>
      <c r="F113"/>
    </row>
    <row r="114" spans="4:6" x14ac:dyDescent="0.25">
      <c r="D114"/>
      <c r="F114"/>
    </row>
    <row r="115" spans="4:6" x14ac:dyDescent="0.25">
      <c r="D115"/>
    </row>
    <row r="116" spans="4:6" x14ac:dyDescent="0.25">
      <c r="D116"/>
    </row>
    <row r="117" spans="4:6" x14ac:dyDescent="0.25">
      <c r="D117"/>
    </row>
    <row r="118" spans="4:6" x14ac:dyDescent="0.25">
      <c r="D118"/>
    </row>
    <row r="119" spans="4:6" x14ac:dyDescent="0.25">
      <c r="D119"/>
    </row>
    <row r="120" spans="4:6" x14ac:dyDescent="0.25">
      <c r="D120"/>
    </row>
    <row r="121" spans="4:6" x14ac:dyDescent="0.25">
      <c r="D121"/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1E39-2D84-4EAA-A354-28160AEB250C}">
  <dimension ref="A1:D117"/>
  <sheetViews>
    <sheetView topLeftCell="A47" workbookViewId="0">
      <selection activeCell="E1" sqref="E1"/>
    </sheetView>
  </sheetViews>
  <sheetFormatPr defaultColWidth="9.140625" defaultRowHeight="15" customHeight="1" x14ac:dyDescent="0.25"/>
  <cols>
    <col min="1" max="1" width="34.85546875" bestFit="1" customWidth="1"/>
    <col min="2" max="2" width="9.85546875" customWidth="1"/>
    <col min="3" max="3" width="8" customWidth="1"/>
    <col min="4" max="4" width="13.42578125" customWidth="1"/>
  </cols>
  <sheetData>
    <row r="1" spans="1:4" s="1" customFormat="1" ht="90" x14ac:dyDescent="0.25">
      <c r="A1" s="104" t="s">
        <v>0</v>
      </c>
      <c r="B1" s="104" t="s">
        <v>1</v>
      </c>
      <c r="C1" s="109" t="s">
        <v>2</v>
      </c>
      <c r="D1" s="105" t="s">
        <v>164</v>
      </c>
    </row>
    <row r="2" spans="1:4" ht="15" customHeight="1" x14ac:dyDescent="0.25">
      <c r="A2" s="4" t="s">
        <v>21</v>
      </c>
      <c r="B2" s="4">
        <v>6137</v>
      </c>
      <c r="C2" s="18">
        <v>1</v>
      </c>
      <c r="D2" s="10"/>
    </row>
    <row r="3" spans="1:4" ht="15" customHeight="1" x14ac:dyDescent="0.25">
      <c r="A3" s="4" t="s">
        <v>21</v>
      </c>
      <c r="B3" s="4">
        <v>6137</v>
      </c>
      <c r="C3" s="18">
        <v>2</v>
      </c>
      <c r="D3" s="10"/>
    </row>
    <row r="4" spans="1:4" ht="15" customHeight="1" x14ac:dyDescent="0.25">
      <c r="A4" s="4" t="s">
        <v>21</v>
      </c>
      <c r="B4" s="4">
        <v>6137</v>
      </c>
      <c r="C4" s="18">
        <v>3</v>
      </c>
      <c r="D4" s="10"/>
    </row>
    <row r="5" spans="1:4" ht="15" customHeight="1" x14ac:dyDescent="0.25">
      <c r="A5" s="4" t="s">
        <v>21</v>
      </c>
      <c r="B5" s="4">
        <v>6137</v>
      </c>
      <c r="C5" s="18">
        <v>4</v>
      </c>
      <c r="D5" s="10"/>
    </row>
    <row r="6" spans="1:4" ht="15" customHeight="1" x14ac:dyDescent="0.25">
      <c r="A6" s="4" t="s">
        <v>22</v>
      </c>
      <c r="B6" s="4">
        <v>6705</v>
      </c>
      <c r="C6" s="18">
        <v>4</v>
      </c>
      <c r="D6" s="10"/>
    </row>
    <row r="7" spans="1:4" ht="15" customHeight="1" x14ac:dyDescent="0.25">
      <c r="A7" s="4" t="s">
        <v>23</v>
      </c>
      <c r="B7" s="4">
        <v>7336</v>
      </c>
      <c r="C7" s="90" t="s">
        <v>55</v>
      </c>
      <c r="D7" s="10"/>
    </row>
    <row r="8" spans="1:4" ht="15" customHeight="1" x14ac:dyDescent="0.25">
      <c r="A8" s="4" t="s">
        <v>23</v>
      </c>
      <c r="B8" s="4">
        <v>7336</v>
      </c>
      <c r="C8" s="90" t="s">
        <v>56</v>
      </c>
      <c r="D8" s="10"/>
    </row>
    <row r="9" spans="1:4" ht="15" customHeight="1" x14ac:dyDescent="0.25">
      <c r="A9" s="4" t="s">
        <v>23</v>
      </c>
      <c r="B9" s="4">
        <v>7336</v>
      </c>
      <c r="C9" s="90" t="s">
        <v>57</v>
      </c>
      <c r="D9" s="10"/>
    </row>
    <row r="10" spans="1:4" ht="15" customHeight="1" x14ac:dyDescent="0.25">
      <c r="A10" s="4" t="s">
        <v>24</v>
      </c>
      <c r="B10" s="4">
        <v>995</v>
      </c>
      <c r="C10" s="18">
        <v>10</v>
      </c>
      <c r="D10" s="10"/>
    </row>
    <row r="11" spans="1:4" ht="15" customHeight="1" x14ac:dyDescent="0.25">
      <c r="A11" s="4" t="s">
        <v>24</v>
      </c>
      <c r="B11" s="4">
        <v>995</v>
      </c>
      <c r="C11" s="18">
        <v>7</v>
      </c>
      <c r="D11" s="10"/>
    </row>
    <row r="12" spans="1:4" ht="15" customHeight="1" x14ac:dyDescent="0.25">
      <c r="A12" s="4" t="s">
        <v>24</v>
      </c>
      <c r="B12" s="4">
        <v>995</v>
      </c>
      <c r="C12" s="18">
        <v>8</v>
      </c>
      <c r="D12" s="10"/>
    </row>
    <row r="13" spans="1:4" ht="15" customHeight="1" x14ac:dyDescent="0.25">
      <c r="A13" s="4" t="s">
        <v>25</v>
      </c>
      <c r="B13" s="4">
        <v>1011</v>
      </c>
      <c r="C13" s="18">
        <v>2</v>
      </c>
      <c r="D13" s="10"/>
    </row>
    <row r="14" spans="1:4" ht="15" customHeight="1" x14ac:dyDescent="0.25">
      <c r="A14" s="4" t="s">
        <v>26</v>
      </c>
      <c r="B14" s="4">
        <v>1001</v>
      </c>
      <c r="C14" s="18">
        <v>1</v>
      </c>
      <c r="D14" s="10"/>
    </row>
    <row r="15" spans="1:4" ht="15" customHeight="1" x14ac:dyDescent="0.25">
      <c r="A15" s="4" t="s">
        <v>26</v>
      </c>
      <c r="B15" s="4">
        <v>1001</v>
      </c>
      <c r="C15" s="18">
        <v>2</v>
      </c>
      <c r="D15" s="10"/>
    </row>
    <row r="16" spans="1:4" ht="15" customHeight="1" x14ac:dyDescent="0.25">
      <c r="A16" s="4" t="s">
        <v>26</v>
      </c>
      <c r="B16" s="4">
        <v>1001</v>
      </c>
      <c r="C16" s="18">
        <v>4</v>
      </c>
      <c r="D16" s="10"/>
    </row>
    <row r="17" spans="1:4" ht="15" customHeight="1" x14ac:dyDescent="0.25">
      <c r="A17" s="4" t="s">
        <v>27</v>
      </c>
      <c r="B17" s="4">
        <v>983</v>
      </c>
      <c r="C17" s="18">
        <v>1</v>
      </c>
      <c r="D17" s="10"/>
    </row>
    <row r="18" spans="1:4" ht="15" customHeight="1" x14ac:dyDescent="0.25">
      <c r="A18" s="4" t="s">
        <v>27</v>
      </c>
      <c r="B18" s="4">
        <v>983</v>
      </c>
      <c r="C18" s="18">
        <v>2</v>
      </c>
      <c r="D18" s="10"/>
    </row>
    <row r="19" spans="1:4" ht="15" customHeight="1" x14ac:dyDescent="0.25">
      <c r="A19" s="4" t="s">
        <v>27</v>
      </c>
      <c r="B19" s="4">
        <v>983</v>
      </c>
      <c r="C19" s="18">
        <v>3</v>
      </c>
      <c r="D19" s="10"/>
    </row>
    <row r="20" spans="1:4" ht="15" customHeight="1" x14ac:dyDescent="0.25">
      <c r="A20" s="4" t="s">
        <v>27</v>
      </c>
      <c r="B20" s="4">
        <v>983</v>
      </c>
      <c r="C20" s="18">
        <v>4</v>
      </c>
      <c r="D20" s="10"/>
    </row>
    <row r="21" spans="1:4" ht="15" customHeight="1" x14ac:dyDescent="0.25">
      <c r="A21" s="4" t="s">
        <v>27</v>
      </c>
      <c r="B21" s="4">
        <v>983</v>
      </c>
      <c r="C21" s="18">
        <v>5</v>
      </c>
      <c r="D21" s="10"/>
    </row>
    <row r="22" spans="1:4" ht="15" customHeight="1" x14ac:dyDescent="0.25">
      <c r="A22" s="4" t="s">
        <v>27</v>
      </c>
      <c r="B22" s="4">
        <v>983</v>
      </c>
      <c r="C22" s="18">
        <v>6</v>
      </c>
      <c r="D22" s="10"/>
    </row>
    <row r="23" spans="1:4" ht="15" customHeight="1" x14ac:dyDescent="0.25">
      <c r="A23" s="4" t="s">
        <v>28</v>
      </c>
      <c r="B23" s="4">
        <v>1004</v>
      </c>
      <c r="C23" s="106" t="s">
        <v>58</v>
      </c>
      <c r="D23" s="10"/>
    </row>
    <row r="24" spans="1:4" ht="15" customHeight="1" x14ac:dyDescent="0.25">
      <c r="A24" s="4" t="s">
        <v>28</v>
      </c>
      <c r="B24" s="4">
        <v>1004</v>
      </c>
      <c r="C24" s="106" t="s">
        <v>59</v>
      </c>
      <c r="D24" s="10"/>
    </row>
    <row r="25" spans="1:4" ht="15" customHeight="1" x14ac:dyDescent="0.25">
      <c r="A25" s="4" t="s">
        <v>29</v>
      </c>
      <c r="B25" s="4">
        <v>1012</v>
      </c>
      <c r="C25" s="18">
        <v>2</v>
      </c>
      <c r="D25" s="10"/>
    </row>
    <row r="26" spans="1:4" ht="15" customHeight="1" x14ac:dyDescent="0.25">
      <c r="A26" s="4" t="s">
        <v>29</v>
      </c>
      <c r="B26" s="4">
        <v>1012</v>
      </c>
      <c r="C26" s="18">
        <v>3</v>
      </c>
      <c r="D26" s="10"/>
    </row>
    <row r="27" spans="1:4" ht="15" customHeight="1" x14ac:dyDescent="0.25">
      <c r="A27" s="4" t="s">
        <v>30</v>
      </c>
      <c r="B27" s="4">
        <v>7759</v>
      </c>
      <c r="C27" s="90" t="s">
        <v>60</v>
      </c>
      <c r="D27" s="10"/>
    </row>
    <row r="28" spans="1:4" ht="15" customHeight="1" x14ac:dyDescent="0.25">
      <c r="A28" s="4" t="s">
        <v>30</v>
      </c>
      <c r="B28" s="4">
        <v>7759</v>
      </c>
      <c r="C28" s="90" t="s">
        <v>61</v>
      </c>
      <c r="D28" s="10"/>
    </row>
    <row r="29" spans="1:4" ht="15" customHeight="1" x14ac:dyDescent="0.25">
      <c r="A29" s="4" t="s">
        <v>30</v>
      </c>
      <c r="B29" s="4">
        <v>7759</v>
      </c>
      <c r="C29" s="90" t="s">
        <v>62</v>
      </c>
      <c r="D29" s="10"/>
    </row>
    <row r="30" spans="1:4" ht="15" customHeight="1" x14ac:dyDescent="0.25">
      <c r="A30" s="4" t="s">
        <v>30</v>
      </c>
      <c r="B30" s="4">
        <v>7759</v>
      </c>
      <c r="C30" s="90" t="s">
        <v>63</v>
      </c>
      <c r="D30" s="10"/>
    </row>
    <row r="31" spans="1:4" ht="15" customHeight="1" x14ac:dyDescent="0.25">
      <c r="A31" s="4" t="s">
        <v>31</v>
      </c>
      <c r="B31" s="4">
        <v>6113</v>
      </c>
      <c r="C31" s="18">
        <v>1</v>
      </c>
      <c r="D31" s="10"/>
    </row>
    <row r="32" spans="1:4" ht="15" customHeight="1" x14ac:dyDescent="0.25">
      <c r="A32" s="4" t="s">
        <v>31</v>
      </c>
      <c r="B32" s="4">
        <v>6113</v>
      </c>
      <c r="C32" s="18">
        <v>2</v>
      </c>
      <c r="D32" s="10"/>
    </row>
    <row r="33" spans="1:4" ht="15" customHeight="1" x14ac:dyDescent="0.25">
      <c r="A33" s="4" t="s">
        <v>31</v>
      </c>
      <c r="B33" s="4">
        <v>6113</v>
      </c>
      <c r="C33" s="18">
        <v>3</v>
      </c>
      <c r="D33" s="10"/>
    </row>
    <row r="34" spans="1:4" ht="15" customHeight="1" x14ac:dyDescent="0.25">
      <c r="A34" s="4" t="s">
        <v>31</v>
      </c>
      <c r="B34" s="4">
        <v>6113</v>
      </c>
      <c r="C34" s="18">
        <v>4</v>
      </c>
      <c r="D34" s="10"/>
    </row>
    <row r="35" spans="1:4" ht="15" customHeight="1" x14ac:dyDescent="0.25">
      <c r="A35" s="4" t="s">
        <v>31</v>
      </c>
      <c r="B35" s="4">
        <v>6113</v>
      </c>
      <c r="C35" s="18">
        <v>5</v>
      </c>
      <c r="D35" s="10"/>
    </row>
    <row r="36" spans="1:4" ht="15" customHeight="1" x14ac:dyDescent="0.25">
      <c r="A36" s="4" t="s">
        <v>32</v>
      </c>
      <c r="B36" s="4">
        <v>7763</v>
      </c>
      <c r="C36" s="18">
        <v>1</v>
      </c>
      <c r="D36" s="10"/>
    </row>
    <row r="37" spans="1:4" ht="15" customHeight="1" x14ac:dyDescent="0.25">
      <c r="A37" s="4" t="s">
        <v>32</v>
      </c>
      <c r="B37" s="4">
        <v>7763</v>
      </c>
      <c r="C37" s="18">
        <v>2</v>
      </c>
      <c r="D37" s="10"/>
    </row>
    <row r="38" spans="1:4" ht="15" customHeight="1" x14ac:dyDescent="0.25">
      <c r="A38" s="4" t="s">
        <v>32</v>
      </c>
      <c r="B38" s="4">
        <v>7763</v>
      </c>
      <c r="C38" s="18">
        <v>3</v>
      </c>
      <c r="D38" s="10"/>
    </row>
    <row r="39" spans="1:4" ht="15" customHeight="1" x14ac:dyDescent="0.25">
      <c r="A39" s="4" t="s">
        <v>33</v>
      </c>
      <c r="B39" s="4">
        <v>7948</v>
      </c>
      <c r="C39" s="18">
        <v>1</v>
      </c>
      <c r="D39" s="10"/>
    </row>
    <row r="40" spans="1:4" ht="15" customHeight="1" x14ac:dyDescent="0.25">
      <c r="A40" s="4" t="s">
        <v>33</v>
      </c>
      <c r="B40" s="4">
        <v>7948</v>
      </c>
      <c r="C40" s="18">
        <v>2</v>
      </c>
      <c r="D40" s="10"/>
    </row>
    <row r="41" spans="1:4" ht="15" customHeight="1" x14ac:dyDescent="0.25">
      <c r="A41" s="4" t="s">
        <v>33</v>
      </c>
      <c r="B41" s="4">
        <v>7948</v>
      </c>
      <c r="C41" s="18">
        <v>3</v>
      </c>
      <c r="D41" s="10"/>
    </row>
    <row r="42" spans="1:4" ht="15" customHeight="1" x14ac:dyDescent="0.25">
      <c r="A42" s="4" t="s">
        <v>33</v>
      </c>
      <c r="B42" s="4">
        <v>7948</v>
      </c>
      <c r="C42" s="18">
        <v>4</v>
      </c>
      <c r="D42" s="10"/>
    </row>
    <row r="43" spans="1:4" ht="15" customHeight="1" x14ac:dyDescent="0.25">
      <c r="A43" s="4" t="s">
        <v>33</v>
      </c>
      <c r="B43" s="4">
        <v>7948</v>
      </c>
      <c r="C43" s="18">
        <v>5</v>
      </c>
      <c r="D43" s="10"/>
    </row>
    <row r="44" spans="1:4" ht="15" customHeight="1" x14ac:dyDescent="0.25">
      <c r="A44" s="4" t="s">
        <v>33</v>
      </c>
      <c r="B44" s="4">
        <v>7948</v>
      </c>
      <c r="C44" s="18">
        <v>6</v>
      </c>
      <c r="D44" s="10"/>
    </row>
    <row r="45" spans="1:4" ht="15" customHeight="1" x14ac:dyDescent="0.25">
      <c r="A45" s="4" t="s">
        <v>34</v>
      </c>
      <c r="B45" s="4">
        <v>991</v>
      </c>
      <c r="C45" s="90" t="s">
        <v>60</v>
      </c>
      <c r="D45" s="10"/>
    </row>
    <row r="46" spans="1:4" ht="15" customHeight="1" x14ac:dyDescent="0.25">
      <c r="A46" s="4" t="s">
        <v>34</v>
      </c>
      <c r="B46" s="4">
        <v>991</v>
      </c>
      <c r="C46" s="90" t="s">
        <v>61</v>
      </c>
      <c r="D46" s="10"/>
    </row>
    <row r="47" spans="1:4" ht="15" customHeight="1" x14ac:dyDescent="0.25">
      <c r="A47" s="4" t="s">
        <v>35</v>
      </c>
      <c r="B47" s="4">
        <v>990</v>
      </c>
      <c r="C47" s="18">
        <v>50</v>
      </c>
      <c r="D47" s="10"/>
    </row>
    <row r="48" spans="1:4" ht="15" customHeight="1" x14ac:dyDescent="0.25">
      <c r="A48" s="4" t="s">
        <v>35</v>
      </c>
      <c r="B48" s="4">
        <v>990</v>
      </c>
      <c r="C48" s="18">
        <v>60</v>
      </c>
      <c r="D48" s="10"/>
    </row>
    <row r="49" spans="1:4" ht="15" customHeight="1" x14ac:dyDescent="0.25">
      <c r="A49" s="4" t="s">
        <v>35</v>
      </c>
      <c r="B49" s="4">
        <v>990</v>
      </c>
      <c r="C49" s="18">
        <v>70</v>
      </c>
      <c r="D49" s="10"/>
    </row>
    <row r="50" spans="1:4" ht="15" customHeight="1" x14ac:dyDescent="0.25">
      <c r="A50" s="4" t="s">
        <v>35</v>
      </c>
      <c r="B50" s="4">
        <v>990</v>
      </c>
      <c r="C50" s="90" t="s">
        <v>63</v>
      </c>
      <c r="D50" s="10"/>
    </row>
    <row r="51" spans="1:4" ht="15" customHeight="1" x14ac:dyDescent="0.25">
      <c r="A51" s="4" t="s">
        <v>35</v>
      </c>
      <c r="B51" s="4">
        <v>990</v>
      </c>
      <c r="C51" s="90" t="s">
        <v>64</v>
      </c>
      <c r="D51" s="10"/>
    </row>
    <row r="52" spans="1:4" ht="15" customHeight="1" x14ac:dyDescent="0.25">
      <c r="A52" s="4" t="s">
        <v>35</v>
      </c>
      <c r="B52" s="4">
        <v>990</v>
      </c>
      <c r="C52" s="90" t="s">
        <v>65</v>
      </c>
      <c r="D52" s="10"/>
    </row>
    <row r="53" spans="1:4" ht="15" customHeight="1" x14ac:dyDescent="0.25">
      <c r="A53" s="4" t="s">
        <v>36</v>
      </c>
      <c r="B53" s="4">
        <v>994</v>
      </c>
      <c r="C53" s="18">
        <v>1</v>
      </c>
      <c r="D53" s="10"/>
    </row>
    <row r="54" spans="1:4" ht="15" customHeight="1" x14ac:dyDescent="0.25">
      <c r="A54" s="4" t="s">
        <v>36</v>
      </c>
      <c r="B54" s="4">
        <v>994</v>
      </c>
      <c r="C54" s="18">
        <v>2</v>
      </c>
      <c r="D54" s="10"/>
    </row>
    <row r="55" spans="1:4" ht="15" customHeight="1" x14ac:dyDescent="0.25">
      <c r="A55" s="4" t="s">
        <v>36</v>
      </c>
      <c r="B55" s="4">
        <v>994</v>
      </c>
      <c r="C55" s="18">
        <v>3</v>
      </c>
      <c r="D55" s="10">
        <v>5050</v>
      </c>
    </row>
    <row r="56" spans="1:4" ht="15" customHeight="1" x14ac:dyDescent="0.25">
      <c r="A56" s="4" t="s">
        <v>36</v>
      </c>
      <c r="B56" s="4">
        <v>994</v>
      </c>
      <c r="C56" s="18">
        <v>4</v>
      </c>
      <c r="D56" s="10">
        <v>5050</v>
      </c>
    </row>
    <row r="57" spans="1:4" ht="15" customHeight="1" x14ac:dyDescent="0.25">
      <c r="A57" s="4" t="s">
        <v>37</v>
      </c>
      <c r="B57" s="4">
        <v>55502</v>
      </c>
      <c r="C57" s="18">
        <v>1</v>
      </c>
      <c r="D57" s="10"/>
    </row>
    <row r="58" spans="1:4" ht="15" customHeight="1" x14ac:dyDescent="0.25">
      <c r="A58" s="4" t="s">
        <v>37</v>
      </c>
      <c r="B58" s="4">
        <v>55502</v>
      </c>
      <c r="C58" s="18">
        <v>2</v>
      </c>
      <c r="D58" s="10"/>
    </row>
    <row r="59" spans="1:4" ht="15" customHeight="1" x14ac:dyDescent="0.25">
      <c r="A59" s="4" t="s">
        <v>37</v>
      </c>
      <c r="B59" s="4">
        <v>55502</v>
      </c>
      <c r="C59" s="18">
        <v>3</v>
      </c>
      <c r="D59" s="10"/>
    </row>
    <row r="60" spans="1:4" ht="15" customHeight="1" x14ac:dyDescent="0.25">
      <c r="A60" s="4" t="s">
        <v>37</v>
      </c>
      <c r="B60" s="4">
        <v>55502</v>
      </c>
      <c r="C60" s="18">
        <v>4</v>
      </c>
      <c r="D60" s="10"/>
    </row>
    <row r="61" spans="1:4" ht="15" customHeight="1" x14ac:dyDescent="0.25">
      <c r="A61" s="4" t="s">
        <v>38</v>
      </c>
      <c r="B61" s="4">
        <v>6213</v>
      </c>
      <c r="C61" s="90" t="s">
        <v>66</v>
      </c>
      <c r="D61" s="10"/>
    </row>
    <row r="62" spans="1:4" ht="15" customHeight="1" x14ac:dyDescent="0.25">
      <c r="A62" s="4" t="s">
        <v>38</v>
      </c>
      <c r="B62" s="4">
        <v>6213</v>
      </c>
      <c r="C62" s="90" t="s">
        <v>67</v>
      </c>
      <c r="D62" s="10"/>
    </row>
    <row r="63" spans="1:4" ht="15" customHeight="1" x14ac:dyDescent="0.25">
      <c r="A63" s="4" t="s">
        <v>39</v>
      </c>
      <c r="B63" s="4">
        <v>997</v>
      </c>
      <c r="C63" s="18">
        <v>12</v>
      </c>
      <c r="D63" s="10"/>
    </row>
    <row r="64" spans="1:4" ht="15" customHeight="1" x14ac:dyDescent="0.25">
      <c r="A64" s="4" t="s">
        <v>40</v>
      </c>
      <c r="B64" s="4">
        <v>55229</v>
      </c>
      <c r="C64" s="90" t="s">
        <v>68</v>
      </c>
      <c r="D64" s="10"/>
    </row>
    <row r="65" spans="1:4" ht="15" customHeight="1" x14ac:dyDescent="0.25">
      <c r="A65" s="4" t="s">
        <v>40</v>
      </c>
      <c r="B65" s="4">
        <v>55229</v>
      </c>
      <c r="C65" s="90" t="s">
        <v>69</v>
      </c>
      <c r="D65" s="10"/>
    </row>
    <row r="66" spans="1:4" ht="15" customHeight="1" x14ac:dyDescent="0.25">
      <c r="A66" s="4" t="s">
        <v>40</v>
      </c>
      <c r="B66" s="4">
        <v>55229</v>
      </c>
      <c r="C66" s="90" t="s">
        <v>70</v>
      </c>
      <c r="D66" s="10"/>
    </row>
    <row r="67" spans="1:4" ht="15" customHeight="1" x14ac:dyDescent="0.25">
      <c r="A67" s="4" t="s">
        <v>40</v>
      </c>
      <c r="B67" s="4">
        <v>55229</v>
      </c>
      <c r="C67" s="90" t="s">
        <v>71</v>
      </c>
      <c r="D67" s="10"/>
    </row>
    <row r="68" spans="1:4" ht="15" customHeight="1" x14ac:dyDescent="0.25">
      <c r="A68" s="4" t="s">
        <v>40</v>
      </c>
      <c r="B68" s="4">
        <v>55229</v>
      </c>
      <c r="C68" s="90" t="s">
        <v>72</v>
      </c>
      <c r="D68" s="10"/>
    </row>
    <row r="69" spans="1:4" ht="15" customHeight="1" x14ac:dyDescent="0.25">
      <c r="A69" s="4" t="s">
        <v>40</v>
      </c>
      <c r="B69" s="4">
        <v>55229</v>
      </c>
      <c r="C69" s="90" t="s">
        <v>73</v>
      </c>
      <c r="D69" s="10"/>
    </row>
    <row r="70" spans="1:4" ht="15" customHeight="1" x14ac:dyDescent="0.25">
      <c r="A70" s="4" t="s">
        <v>40</v>
      </c>
      <c r="B70" s="4">
        <v>55229</v>
      </c>
      <c r="C70" s="90" t="s">
        <v>74</v>
      </c>
      <c r="D70" s="10"/>
    </row>
    <row r="71" spans="1:4" ht="15" customHeight="1" x14ac:dyDescent="0.25">
      <c r="A71" s="4" t="s">
        <v>40</v>
      </c>
      <c r="B71" s="4">
        <v>55229</v>
      </c>
      <c r="C71" s="90" t="s">
        <v>75</v>
      </c>
      <c r="D71" s="10"/>
    </row>
    <row r="72" spans="1:4" ht="15" customHeight="1" x14ac:dyDescent="0.25">
      <c r="A72" s="4" t="s">
        <v>41</v>
      </c>
      <c r="B72" s="4">
        <v>1007</v>
      </c>
      <c r="C72" s="90" t="s">
        <v>76</v>
      </c>
      <c r="D72" s="10"/>
    </row>
    <row r="73" spans="1:4" ht="15" customHeight="1" x14ac:dyDescent="0.25">
      <c r="A73" s="4" t="s">
        <v>41</v>
      </c>
      <c r="B73" s="4">
        <v>1007</v>
      </c>
      <c r="C73" s="90" t="s">
        <v>77</v>
      </c>
      <c r="D73" s="10"/>
    </row>
    <row r="74" spans="1:4" ht="15" customHeight="1" x14ac:dyDescent="0.25">
      <c r="A74" s="4" t="s">
        <v>41</v>
      </c>
      <c r="B74" s="4">
        <v>1007</v>
      </c>
      <c r="C74" s="90" t="s">
        <v>78</v>
      </c>
      <c r="D74" s="10"/>
    </row>
    <row r="75" spans="1:4" ht="15" customHeight="1" x14ac:dyDescent="0.25">
      <c r="A75" s="4" t="s">
        <v>42</v>
      </c>
      <c r="B75" s="4">
        <v>1008</v>
      </c>
      <c r="C75" s="18">
        <v>2</v>
      </c>
      <c r="D75" s="10"/>
    </row>
    <row r="76" spans="1:4" ht="15" customHeight="1" x14ac:dyDescent="0.25">
      <c r="A76" s="4" t="s">
        <v>42</v>
      </c>
      <c r="B76" s="4">
        <v>1008</v>
      </c>
      <c r="C76" s="18">
        <v>4</v>
      </c>
      <c r="D76" s="10"/>
    </row>
    <row r="77" spans="1:4" ht="15" customHeight="1" x14ac:dyDescent="0.25">
      <c r="A77" s="4" t="s">
        <v>43</v>
      </c>
      <c r="B77" s="4">
        <v>6085</v>
      </c>
      <c r="C77" s="18">
        <v>14</v>
      </c>
      <c r="D77" s="10"/>
    </row>
    <row r="78" spans="1:4" ht="15" customHeight="1" x14ac:dyDescent="0.25">
      <c r="A78" s="4" t="s">
        <v>43</v>
      </c>
      <c r="B78" s="4">
        <v>6085</v>
      </c>
      <c r="C78" s="18">
        <v>15</v>
      </c>
      <c r="D78" s="10"/>
    </row>
    <row r="79" spans="1:4" ht="15" customHeight="1" x14ac:dyDescent="0.25">
      <c r="A79" s="4" t="s">
        <v>43</v>
      </c>
      <c r="B79" s="4">
        <v>6085</v>
      </c>
      <c r="C79" s="90" t="s">
        <v>79</v>
      </c>
      <c r="D79" s="10"/>
    </row>
    <row r="80" spans="1:4" ht="15" customHeight="1" x14ac:dyDescent="0.25">
      <c r="A80" s="4" t="s">
        <v>43</v>
      </c>
      <c r="B80" s="4">
        <v>6085</v>
      </c>
      <c r="C80" s="90" t="s">
        <v>80</v>
      </c>
      <c r="D80" s="10"/>
    </row>
    <row r="81" spans="1:4" ht="15" customHeight="1" x14ac:dyDescent="0.25">
      <c r="A81" s="4" t="s">
        <v>43</v>
      </c>
      <c r="B81" s="4">
        <v>6085</v>
      </c>
      <c r="C81" s="18">
        <v>17</v>
      </c>
      <c r="D81" s="10"/>
    </row>
    <row r="82" spans="1:4" ht="15" customHeight="1" x14ac:dyDescent="0.25">
      <c r="A82" s="4" t="s">
        <v>43</v>
      </c>
      <c r="B82" s="4">
        <v>6085</v>
      </c>
      <c r="C82" s="18">
        <v>18</v>
      </c>
      <c r="D82" s="10"/>
    </row>
    <row r="83" spans="1:4" ht="15" customHeight="1" x14ac:dyDescent="0.25">
      <c r="A83" s="4" t="s">
        <v>44</v>
      </c>
      <c r="B83" s="4">
        <v>7335</v>
      </c>
      <c r="C83" s="90" t="s">
        <v>81</v>
      </c>
      <c r="D83" s="10"/>
    </row>
    <row r="84" spans="1:4" ht="15" customHeight="1" x14ac:dyDescent="0.25">
      <c r="A84" s="4" t="s">
        <v>44</v>
      </c>
      <c r="B84" s="4">
        <v>7335</v>
      </c>
      <c r="C84" s="90" t="s">
        <v>82</v>
      </c>
      <c r="D84" s="10"/>
    </row>
    <row r="85" spans="1:4" ht="15" customHeight="1" x14ac:dyDescent="0.25">
      <c r="A85" s="4" t="s">
        <v>45</v>
      </c>
      <c r="B85" s="4">
        <v>6166</v>
      </c>
      <c r="C85" s="90" t="s">
        <v>83</v>
      </c>
      <c r="D85" s="10">
        <v>5340</v>
      </c>
    </row>
    <row r="86" spans="1:4" ht="15" customHeight="1" x14ac:dyDescent="0.25">
      <c r="A86" s="4" t="s">
        <v>45</v>
      </c>
      <c r="B86" s="4">
        <v>6166</v>
      </c>
      <c r="C86" s="90" t="s">
        <v>84</v>
      </c>
      <c r="D86" s="10">
        <v>4660</v>
      </c>
    </row>
    <row r="87" spans="1:4" ht="15" customHeight="1" x14ac:dyDescent="0.25">
      <c r="A87" s="10" t="s">
        <v>46</v>
      </c>
      <c r="B87" s="10">
        <v>57794</v>
      </c>
      <c r="C87" s="107" t="s">
        <v>85</v>
      </c>
      <c r="D87" s="10"/>
    </row>
    <row r="88" spans="1:4" ht="15" customHeight="1" x14ac:dyDescent="0.25">
      <c r="A88" s="10" t="s">
        <v>46</v>
      </c>
      <c r="B88" s="10">
        <v>57794</v>
      </c>
      <c r="C88" s="107" t="s">
        <v>86</v>
      </c>
      <c r="D88" s="10"/>
    </row>
    <row r="89" spans="1:4" ht="15" customHeight="1" x14ac:dyDescent="0.25">
      <c r="A89" s="4" t="s">
        <v>47</v>
      </c>
      <c r="B89" s="4">
        <v>55364</v>
      </c>
      <c r="C89" s="90" t="s">
        <v>87</v>
      </c>
      <c r="D89" s="10"/>
    </row>
    <row r="90" spans="1:4" ht="15" customHeight="1" x14ac:dyDescent="0.25">
      <c r="A90" s="4" t="s">
        <v>47</v>
      </c>
      <c r="B90" s="4">
        <v>55364</v>
      </c>
      <c r="C90" s="90" t="s">
        <v>88</v>
      </c>
      <c r="D90" s="10"/>
    </row>
    <row r="91" spans="1:4" ht="15" customHeight="1" x14ac:dyDescent="0.25">
      <c r="A91" s="4" t="s">
        <v>48</v>
      </c>
      <c r="B91" s="4">
        <v>55111</v>
      </c>
      <c r="C91" s="18">
        <v>1</v>
      </c>
      <c r="D91" s="10"/>
    </row>
    <row r="92" spans="1:4" ht="15" customHeight="1" x14ac:dyDescent="0.25">
      <c r="A92" s="4" t="s">
        <v>48</v>
      </c>
      <c r="B92" s="4">
        <v>55111</v>
      </c>
      <c r="C92" s="18">
        <v>2</v>
      </c>
      <c r="D92" s="10"/>
    </row>
    <row r="93" spans="1:4" ht="15" customHeight="1" x14ac:dyDescent="0.25">
      <c r="A93" s="4" t="s">
        <v>48</v>
      </c>
      <c r="B93" s="4">
        <v>55111</v>
      </c>
      <c r="C93" s="18">
        <v>3</v>
      </c>
      <c r="D93" s="10"/>
    </row>
    <row r="94" spans="1:4" ht="15" customHeight="1" x14ac:dyDescent="0.25">
      <c r="A94" s="4" t="s">
        <v>48</v>
      </c>
      <c r="B94" s="4">
        <v>55111</v>
      </c>
      <c r="C94" s="18">
        <v>4</v>
      </c>
      <c r="D94" s="10"/>
    </row>
    <row r="95" spans="1:4" ht="15" customHeight="1" x14ac:dyDescent="0.25">
      <c r="A95" s="4" t="s">
        <v>48</v>
      </c>
      <c r="B95" s="4">
        <v>55111</v>
      </c>
      <c r="C95" s="18">
        <v>5</v>
      </c>
      <c r="D95" s="10"/>
    </row>
    <row r="96" spans="1:4" ht="15" customHeight="1" x14ac:dyDescent="0.25">
      <c r="A96" s="4" t="s">
        <v>48</v>
      </c>
      <c r="B96" s="4">
        <v>55111</v>
      </c>
      <c r="C96" s="18">
        <v>6</v>
      </c>
      <c r="D96" s="10"/>
    </row>
    <row r="97" spans="1:4" ht="15" customHeight="1" x14ac:dyDescent="0.25">
      <c r="A97" s="4" t="s">
        <v>48</v>
      </c>
      <c r="B97" s="4">
        <v>55111</v>
      </c>
      <c r="C97" s="18">
        <v>7</v>
      </c>
      <c r="D97" s="10"/>
    </row>
    <row r="98" spans="1:4" ht="15" customHeight="1" x14ac:dyDescent="0.25">
      <c r="A98" s="4" t="s">
        <v>48</v>
      </c>
      <c r="B98" s="4">
        <v>55111</v>
      </c>
      <c r="C98" s="18">
        <v>8</v>
      </c>
      <c r="D98" s="10"/>
    </row>
    <row r="99" spans="1:4" ht="15" customHeight="1" x14ac:dyDescent="0.25">
      <c r="A99" s="4" t="s">
        <v>49</v>
      </c>
      <c r="B99" s="4">
        <v>57842</v>
      </c>
      <c r="C99" s="18">
        <v>1</v>
      </c>
      <c r="D99" s="10"/>
    </row>
    <row r="100" spans="1:4" ht="15" customHeight="1" x14ac:dyDescent="0.25">
      <c r="A100" s="4" t="s">
        <v>50</v>
      </c>
      <c r="B100" s="4">
        <v>55224</v>
      </c>
      <c r="C100" s="90" t="s">
        <v>89</v>
      </c>
      <c r="D100" s="10"/>
    </row>
    <row r="101" spans="1:4" ht="15" customHeight="1" x14ac:dyDescent="0.25">
      <c r="A101" s="4" t="s">
        <v>50</v>
      </c>
      <c r="B101" s="4">
        <v>55224</v>
      </c>
      <c r="C101" s="90" t="s">
        <v>90</v>
      </c>
      <c r="D101" s="10"/>
    </row>
    <row r="102" spans="1:4" ht="15" customHeight="1" x14ac:dyDescent="0.25">
      <c r="A102" s="4" t="s">
        <v>50</v>
      </c>
      <c r="B102" s="4">
        <v>55224</v>
      </c>
      <c r="C102" s="90" t="s">
        <v>91</v>
      </c>
      <c r="D102" s="10"/>
    </row>
    <row r="103" spans="1:4" ht="15" customHeight="1" x14ac:dyDescent="0.25">
      <c r="A103" s="4" t="s">
        <v>50</v>
      </c>
      <c r="B103" s="4">
        <v>55224</v>
      </c>
      <c r="C103" s="90" t="s">
        <v>92</v>
      </c>
      <c r="D103" s="10"/>
    </row>
    <row r="104" spans="1:4" ht="15" customHeight="1" x14ac:dyDescent="0.25">
      <c r="A104" s="4" t="s">
        <v>51</v>
      </c>
      <c r="B104" s="4">
        <v>1040</v>
      </c>
      <c r="C104" s="18">
        <v>1</v>
      </c>
      <c r="D104" s="10"/>
    </row>
    <row r="105" spans="1:4" ht="15" customHeight="1" x14ac:dyDescent="0.25">
      <c r="A105" s="4" t="s">
        <v>51</v>
      </c>
      <c r="B105" s="4">
        <v>1040</v>
      </c>
      <c r="C105" s="18">
        <v>2</v>
      </c>
      <c r="D105" s="10"/>
    </row>
    <row r="106" spans="1:4" ht="15" customHeight="1" x14ac:dyDescent="0.25">
      <c r="A106" s="19" t="s">
        <v>52</v>
      </c>
      <c r="B106" s="19">
        <v>55259</v>
      </c>
      <c r="C106" s="108" t="s">
        <v>93</v>
      </c>
      <c r="D106" s="10"/>
    </row>
    <row r="107" spans="1:4" ht="15" customHeight="1" x14ac:dyDescent="0.25">
      <c r="A107" s="19" t="s">
        <v>52</v>
      </c>
      <c r="B107" s="19">
        <v>55259</v>
      </c>
      <c r="C107" s="108" t="s">
        <v>94</v>
      </c>
      <c r="D107" s="10"/>
    </row>
    <row r="108" spans="1:4" ht="15" customHeight="1" x14ac:dyDescent="0.25">
      <c r="A108" s="19" t="s">
        <v>53</v>
      </c>
      <c r="B108" s="4">
        <v>55148</v>
      </c>
      <c r="C108" s="18">
        <v>1</v>
      </c>
      <c r="D108" s="10"/>
    </row>
    <row r="109" spans="1:4" ht="15" customHeight="1" x14ac:dyDescent="0.25">
      <c r="A109" s="4" t="s">
        <v>53</v>
      </c>
      <c r="B109" s="4">
        <v>55148</v>
      </c>
      <c r="C109" s="18">
        <v>2</v>
      </c>
      <c r="D109" s="10"/>
    </row>
    <row r="110" spans="1:4" ht="15" customHeight="1" x14ac:dyDescent="0.25">
      <c r="A110" s="4" t="s">
        <v>53</v>
      </c>
      <c r="B110" s="4">
        <v>55148</v>
      </c>
      <c r="C110" s="18">
        <v>3</v>
      </c>
      <c r="D110" s="10"/>
    </row>
    <row r="111" spans="1:4" ht="15" customHeight="1" x14ac:dyDescent="0.25">
      <c r="A111" s="4" t="s">
        <v>53</v>
      </c>
      <c r="B111" s="4">
        <v>55148</v>
      </c>
      <c r="C111" s="18">
        <v>4</v>
      </c>
      <c r="D111" s="10"/>
    </row>
    <row r="112" spans="1:4" ht="15" customHeight="1" x14ac:dyDescent="0.25">
      <c r="A112" s="116" t="s">
        <v>115</v>
      </c>
      <c r="B112" s="117"/>
      <c r="C112" s="117"/>
    </row>
    <row r="113" spans="1:1" ht="15" customHeight="1" x14ac:dyDescent="0.25">
      <c r="A113" s="103"/>
    </row>
    <row r="114" spans="1:1" ht="15" customHeight="1" x14ac:dyDescent="0.25">
      <c r="A114" s="103"/>
    </row>
    <row r="115" spans="1:1" ht="15" customHeight="1" x14ac:dyDescent="0.25">
      <c r="A115" s="1"/>
    </row>
    <row r="116" spans="1:1" ht="15" customHeight="1" x14ac:dyDescent="0.25">
      <c r="A116" s="47"/>
    </row>
    <row r="117" spans="1:1" ht="15" customHeight="1" x14ac:dyDescent="0.25">
      <c r="A117" s="47"/>
    </row>
  </sheetData>
  <mergeCells count="1">
    <mergeCell ref="A112:C112"/>
  </mergeCells>
  <pageMargins left="0.7" right="0.7" top="0.75" bottom="0.75" header="0.3" footer="0.3"/>
  <pageSetup orientation="portrait" horizontalDpi="204" verticalDpi="1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22D1F-B0FD-479D-A0F9-9DAD68EEA2A0}">
  <dimension ref="A1:H122"/>
  <sheetViews>
    <sheetView zoomScale="110" zoomScaleNormal="110" workbookViewId="0">
      <selection activeCell="E1" sqref="E1"/>
    </sheetView>
  </sheetViews>
  <sheetFormatPr defaultColWidth="9.140625" defaultRowHeight="15" x14ac:dyDescent="0.25"/>
  <cols>
    <col min="1" max="1" width="34.85546875" bestFit="1" customWidth="1"/>
    <col min="2" max="2" width="9.85546875" customWidth="1"/>
    <col min="3" max="3" width="8" customWidth="1"/>
    <col min="4" max="4" width="13.28515625" customWidth="1"/>
    <col min="5" max="5" width="20.5703125" customWidth="1"/>
  </cols>
  <sheetData>
    <row r="1" spans="1:4" ht="90" x14ac:dyDescent="0.25">
      <c r="A1" s="104" t="s">
        <v>0</v>
      </c>
      <c r="B1" s="104" t="s">
        <v>1</v>
      </c>
      <c r="C1" s="104" t="s">
        <v>2</v>
      </c>
      <c r="D1" s="105" t="s">
        <v>163</v>
      </c>
    </row>
    <row r="2" spans="1:4" ht="15" customHeight="1" x14ac:dyDescent="0.25">
      <c r="A2" s="4" t="s">
        <v>21</v>
      </c>
      <c r="B2" s="4">
        <v>6137</v>
      </c>
      <c r="C2" s="4">
        <v>1</v>
      </c>
      <c r="D2" s="87"/>
    </row>
    <row r="3" spans="1:4" ht="15" customHeight="1" x14ac:dyDescent="0.25">
      <c r="A3" s="4" t="s">
        <v>21</v>
      </c>
      <c r="B3" s="4">
        <v>6137</v>
      </c>
      <c r="C3" s="4">
        <v>2</v>
      </c>
      <c r="D3" s="87"/>
    </row>
    <row r="4" spans="1:4" ht="15" customHeight="1" x14ac:dyDescent="0.25">
      <c r="A4" s="4" t="s">
        <v>21</v>
      </c>
      <c r="B4" s="4">
        <v>6137</v>
      </c>
      <c r="C4" s="4">
        <v>3</v>
      </c>
      <c r="D4" s="87"/>
    </row>
    <row r="5" spans="1:4" ht="15" customHeight="1" x14ac:dyDescent="0.25">
      <c r="A5" s="4" t="s">
        <v>21</v>
      </c>
      <c r="B5" s="4">
        <v>6137</v>
      </c>
      <c r="C5" s="4">
        <v>4</v>
      </c>
      <c r="D5" s="87"/>
    </row>
    <row r="6" spans="1:4" ht="15" customHeight="1" x14ac:dyDescent="0.25">
      <c r="A6" s="4" t="s">
        <v>22</v>
      </c>
      <c r="B6" s="4">
        <v>6705</v>
      </c>
      <c r="C6" s="4">
        <v>4</v>
      </c>
      <c r="D6" s="87"/>
    </row>
    <row r="7" spans="1:4" ht="15" customHeight="1" x14ac:dyDescent="0.25">
      <c r="A7" s="4" t="s">
        <v>23</v>
      </c>
      <c r="B7" s="4">
        <v>7336</v>
      </c>
      <c r="C7" s="11" t="s">
        <v>55</v>
      </c>
      <c r="D7" s="87"/>
    </row>
    <row r="8" spans="1:4" ht="15" customHeight="1" x14ac:dyDescent="0.25">
      <c r="A8" s="4" t="s">
        <v>23</v>
      </c>
      <c r="B8" s="4">
        <v>7336</v>
      </c>
      <c r="C8" s="11" t="s">
        <v>56</v>
      </c>
      <c r="D8" s="87"/>
    </row>
    <row r="9" spans="1:4" ht="15" customHeight="1" x14ac:dyDescent="0.25">
      <c r="A9" s="4" t="s">
        <v>23</v>
      </c>
      <c r="B9" s="4">
        <v>7336</v>
      </c>
      <c r="C9" s="11" t="s">
        <v>57</v>
      </c>
      <c r="D9" s="87"/>
    </row>
    <row r="10" spans="1:4" ht="15" customHeight="1" x14ac:dyDescent="0.25">
      <c r="A10" s="4" t="s">
        <v>24</v>
      </c>
      <c r="B10" s="4">
        <v>995</v>
      </c>
      <c r="C10" s="4">
        <v>10</v>
      </c>
      <c r="D10" s="4"/>
    </row>
    <row r="11" spans="1:4" ht="15" customHeight="1" x14ac:dyDescent="0.25">
      <c r="A11" s="4" t="s">
        <v>24</v>
      </c>
      <c r="B11" s="4">
        <v>995</v>
      </c>
      <c r="C11" s="4">
        <v>7</v>
      </c>
      <c r="D11" s="88">
        <v>827</v>
      </c>
    </row>
    <row r="12" spans="1:4" ht="15" customHeight="1" x14ac:dyDescent="0.25">
      <c r="A12" s="4" t="s">
        <v>24</v>
      </c>
      <c r="B12" s="4">
        <v>995</v>
      </c>
      <c r="C12" s="4">
        <v>8</v>
      </c>
      <c r="D12" s="88">
        <v>1419</v>
      </c>
    </row>
    <row r="13" spans="1:4" ht="15" customHeight="1" x14ac:dyDescent="0.25">
      <c r="A13" s="4" t="s">
        <v>25</v>
      </c>
      <c r="B13" s="4">
        <v>1011</v>
      </c>
      <c r="C13" s="4">
        <v>2</v>
      </c>
      <c r="D13" s="87"/>
    </row>
    <row r="14" spans="1:4" ht="15" customHeight="1" x14ac:dyDescent="0.25">
      <c r="A14" s="4" t="s">
        <v>26</v>
      </c>
      <c r="B14" s="4">
        <v>1001</v>
      </c>
      <c r="C14" s="4">
        <v>1</v>
      </c>
      <c r="D14" s="87"/>
    </row>
    <row r="15" spans="1:4" ht="15" customHeight="1" x14ac:dyDescent="0.25">
      <c r="A15" s="4" t="s">
        <v>26</v>
      </c>
      <c r="B15" s="4">
        <v>1001</v>
      </c>
      <c r="C15" s="4">
        <v>2</v>
      </c>
      <c r="D15" s="87"/>
    </row>
    <row r="16" spans="1:4" ht="15" customHeight="1" x14ac:dyDescent="0.25">
      <c r="A16" s="4" t="s">
        <v>26</v>
      </c>
      <c r="B16" s="4">
        <v>1001</v>
      </c>
      <c r="C16" s="4">
        <v>4</v>
      </c>
      <c r="D16" s="87"/>
    </row>
    <row r="17" spans="1:4" ht="15" customHeight="1" x14ac:dyDescent="0.25">
      <c r="A17" s="4" t="s">
        <v>27</v>
      </c>
      <c r="B17" s="4">
        <v>983</v>
      </c>
      <c r="C17" s="4">
        <v>1</v>
      </c>
      <c r="D17" s="87"/>
    </row>
    <row r="18" spans="1:4" ht="15" customHeight="1" x14ac:dyDescent="0.25">
      <c r="A18" s="4" t="s">
        <v>27</v>
      </c>
      <c r="B18" s="4">
        <v>983</v>
      </c>
      <c r="C18" s="4">
        <v>2</v>
      </c>
      <c r="D18" s="87"/>
    </row>
    <row r="19" spans="1:4" ht="15" customHeight="1" x14ac:dyDescent="0.25">
      <c r="A19" s="4" t="s">
        <v>27</v>
      </c>
      <c r="B19" s="4">
        <v>983</v>
      </c>
      <c r="C19" s="4">
        <v>3</v>
      </c>
      <c r="D19" s="87"/>
    </row>
    <row r="20" spans="1:4" ht="15" customHeight="1" x14ac:dyDescent="0.25">
      <c r="A20" s="4" t="s">
        <v>27</v>
      </c>
      <c r="B20" s="4">
        <v>983</v>
      </c>
      <c r="C20" s="4">
        <v>4</v>
      </c>
      <c r="D20" s="87"/>
    </row>
    <row r="21" spans="1:4" ht="15" customHeight="1" x14ac:dyDescent="0.25">
      <c r="A21" s="4" t="s">
        <v>27</v>
      </c>
      <c r="B21" s="4">
        <v>983</v>
      </c>
      <c r="C21" s="4">
        <v>5</v>
      </c>
      <c r="D21" s="87"/>
    </row>
    <row r="22" spans="1:4" ht="15" customHeight="1" x14ac:dyDescent="0.25">
      <c r="A22" s="4" t="s">
        <v>27</v>
      </c>
      <c r="B22" s="4">
        <v>983</v>
      </c>
      <c r="C22" s="4">
        <v>6</v>
      </c>
      <c r="D22" s="87"/>
    </row>
    <row r="23" spans="1:4" ht="15" customHeight="1" x14ac:dyDescent="0.25">
      <c r="A23" s="4" t="s">
        <v>28</v>
      </c>
      <c r="B23" s="4">
        <v>1004</v>
      </c>
      <c r="C23" s="13" t="s">
        <v>58</v>
      </c>
      <c r="D23" s="4"/>
    </row>
    <row r="24" spans="1:4" ht="15" customHeight="1" x14ac:dyDescent="0.25">
      <c r="A24" s="4" t="s">
        <v>28</v>
      </c>
      <c r="B24" s="4">
        <v>1004</v>
      </c>
      <c r="C24" s="13" t="s">
        <v>59</v>
      </c>
      <c r="D24" s="4"/>
    </row>
    <row r="25" spans="1:4" ht="15" customHeight="1" x14ac:dyDescent="0.25">
      <c r="A25" s="4" t="s">
        <v>29</v>
      </c>
      <c r="B25" s="4">
        <v>1012</v>
      </c>
      <c r="C25" s="4">
        <v>2</v>
      </c>
      <c r="D25" s="87"/>
    </row>
    <row r="26" spans="1:4" ht="15" customHeight="1" x14ac:dyDescent="0.25">
      <c r="A26" s="4" t="s">
        <v>29</v>
      </c>
      <c r="B26" s="4">
        <v>1012</v>
      </c>
      <c r="C26" s="4">
        <v>3</v>
      </c>
      <c r="D26" s="87"/>
    </row>
    <row r="27" spans="1:4" ht="15" customHeight="1" x14ac:dyDescent="0.25">
      <c r="A27" s="4" t="s">
        <v>30</v>
      </c>
      <c r="B27" s="4">
        <v>7759</v>
      </c>
      <c r="C27" s="11" t="s">
        <v>60</v>
      </c>
      <c r="D27" s="87"/>
    </row>
    <row r="28" spans="1:4" ht="15" customHeight="1" x14ac:dyDescent="0.25">
      <c r="A28" s="4" t="s">
        <v>30</v>
      </c>
      <c r="B28" s="4">
        <v>7759</v>
      </c>
      <c r="C28" s="11" t="s">
        <v>61</v>
      </c>
      <c r="D28" s="87"/>
    </row>
    <row r="29" spans="1:4" ht="15" customHeight="1" x14ac:dyDescent="0.25">
      <c r="A29" s="4" t="s">
        <v>30</v>
      </c>
      <c r="B29" s="4">
        <v>7759</v>
      </c>
      <c r="C29" s="11" t="s">
        <v>62</v>
      </c>
      <c r="D29" s="87"/>
    </row>
    <row r="30" spans="1:4" ht="15" customHeight="1" x14ac:dyDescent="0.25">
      <c r="A30" s="4" t="s">
        <v>30</v>
      </c>
      <c r="B30" s="4">
        <v>7759</v>
      </c>
      <c r="C30" s="11" t="s">
        <v>63</v>
      </c>
      <c r="D30" s="87"/>
    </row>
    <row r="31" spans="1:4" ht="15" customHeight="1" x14ac:dyDescent="0.25">
      <c r="A31" s="4" t="s">
        <v>31</v>
      </c>
      <c r="B31" s="4">
        <v>6113</v>
      </c>
      <c r="C31" s="4">
        <v>1</v>
      </c>
      <c r="D31" s="87"/>
    </row>
    <row r="32" spans="1:4" ht="15" customHeight="1" x14ac:dyDescent="0.25">
      <c r="A32" s="4" t="s">
        <v>31</v>
      </c>
      <c r="B32" s="4">
        <v>6113</v>
      </c>
      <c r="C32" s="4">
        <v>2</v>
      </c>
      <c r="D32" s="87"/>
    </row>
    <row r="33" spans="1:4" ht="15" customHeight="1" x14ac:dyDescent="0.25">
      <c r="A33" s="4" t="s">
        <v>31</v>
      </c>
      <c r="B33" s="4">
        <v>6113</v>
      </c>
      <c r="C33" s="4">
        <v>3</v>
      </c>
      <c r="D33" s="87"/>
    </row>
    <row r="34" spans="1:4" ht="15" customHeight="1" x14ac:dyDescent="0.25">
      <c r="A34" s="4" t="s">
        <v>31</v>
      </c>
      <c r="B34" s="4">
        <v>6113</v>
      </c>
      <c r="C34" s="4">
        <v>4</v>
      </c>
      <c r="D34" s="87"/>
    </row>
    <row r="35" spans="1:4" ht="15" customHeight="1" x14ac:dyDescent="0.25">
      <c r="A35" s="4" t="s">
        <v>31</v>
      </c>
      <c r="B35" s="4">
        <v>6113</v>
      </c>
      <c r="C35" s="4">
        <v>5</v>
      </c>
      <c r="D35" s="87"/>
    </row>
    <row r="36" spans="1:4" ht="15" customHeight="1" x14ac:dyDescent="0.25">
      <c r="A36" s="4" t="s">
        <v>32</v>
      </c>
      <c r="B36" s="4">
        <v>7763</v>
      </c>
      <c r="C36" s="4">
        <v>1</v>
      </c>
      <c r="D36" s="87"/>
    </row>
    <row r="37" spans="1:4" ht="15" customHeight="1" x14ac:dyDescent="0.25">
      <c r="A37" s="4" t="s">
        <v>32</v>
      </c>
      <c r="B37" s="4">
        <v>7763</v>
      </c>
      <c r="C37" s="4">
        <v>2</v>
      </c>
      <c r="D37" s="87"/>
    </row>
    <row r="38" spans="1:4" ht="15" customHeight="1" x14ac:dyDescent="0.25">
      <c r="A38" s="4" t="s">
        <v>32</v>
      </c>
      <c r="B38" s="4">
        <v>7763</v>
      </c>
      <c r="C38" s="4">
        <v>3</v>
      </c>
      <c r="D38" s="87"/>
    </row>
    <row r="39" spans="1:4" ht="15" customHeight="1" x14ac:dyDescent="0.25">
      <c r="A39" s="4" t="s">
        <v>33</v>
      </c>
      <c r="B39" s="4">
        <v>7948</v>
      </c>
      <c r="C39" s="4">
        <v>1</v>
      </c>
      <c r="D39" s="87"/>
    </row>
    <row r="40" spans="1:4" ht="15" customHeight="1" x14ac:dyDescent="0.25">
      <c r="A40" s="4" t="s">
        <v>33</v>
      </c>
      <c r="B40" s="4">
        <v>7948</v>
      </c>
      <c r="C40" s="4">
        <v>2</v>
      </c>
      <c r="D40" s="87"/>
    </row>
    <row r="41" spans="1:4" ht="15" customHeight="1" x14ac:dyDescent="0.25">
      <c r="A41" s="4" t="s">
        <v>33</v>
      </c>
      <c r="B41" s="4">
        <v>7948</v>
      </c>
      <c r="C41" s="4">
        <v>3</v>
      </c>
      <c r="D41" s="87"/>
    </row>
    <row r="42" spans="1:4" ht="15" customHeight="1" x14ac:dyDescent="0.25">
      <c r="A42" s="4" t="s">
        <v>33</v>
      </c>
      <c r="B42" s="4">
        <v>7948</v>
      </c>
      <c r="C42" s="4">
        <v>4</v>
      </c>
      <c r="D42" s="87"/>
    </row>
    <row r="43" spans="1:4" ht="15" customHeight="1" x14ac:dyDescent="0.25">
      <c r="A43" s="4" t="s">
        <v>33</v>
      </c>
      <c r="B43" s="4">
        <v>7948</v>
      </c>
      <c r="C43" s="4">
        <v>5</v>
      </c>
      <c r="D43" s="87"/>
    </row>
    <row r="44" spans="1:4" ht="15" customHeight="1" x14ac:dyDescent="0.25">
      <c r="A44" s="4" t="s">
        <v>33</v>
      </c>
      <c r="B44" s="4">
        <v>7948</v>
      </c>
      <c r="C44" s="4">
        <v>6</v>
      </c>
      <c r="D44" s="87"/>
    </row>
    <row r="45" spans="1:4" ht="15" customHeight="1" x14ac:dyDescent="0.25">
      <c r="A45" s="4" t="s">
        <v>34</v>
      </c>
      <c r="B45" s="4">
        <v>991</v>
      </c>
      <c r="C45" s="11" t="s">
        <v>60</v>
      </c>
      <c r="D45" s="87"/>
    </row>
    <row r="46" spans="1:4" ht="15" customHeight="1" x14ac:dyDescent="0.25">
      <c r="A46" s="4" t="s">
        <v>34</v>
      </c>
      <c r="B46" s="4">
        <v>991</v>
      </c>
      <c r="C46" s="11" t="s">
        <v>61</v>
      </c>
      <c r="D46" s="87"/>
    </row>
    <row r="47" spans="1:4" ht="15" customHeight="1" x14ac:dyDescent="0.25">
      <c r="A47" s="4" t="s">
        <v>35</v>
      </c>
      <c r="B47" s="4">
        <v>990</v>
      </c>
      <c r="C47" s="4">
        <v>50</v>
      </c>
      <c r="D47" s="87"/>
    </row>
    <row r="48" spans="1:4" ht="15" customHeight="1" x14ac:dyDescent="0.25">
      <c r="A48" s="4" t="s">
        <v>35</v>
      </c>
      <c r="B48" s="4">
        <v>990</v>
      </c>
      <c r="C48" s="4">
        <v>60</v>
      </c>
      <c r="D48" s="87"/>
    </row>
    <row r="49" spans="1:8" ht="15" customHeight="1" x14ac:dyDescent="0.25">
      <c r="A49" s="4" t="s">
        <v>35</v>
      </c>
      <c r="B49" s="4">
        <v>990</v>
      </c>
      <c r="C49" s="4">
        <v>70</v>
      </c>
      <c r="D49" s="87"/>
    </row>
    <row r="50" spans="1:8" ht="15" customHeight="1" x14ac:dyDescent="0.25">
      <c r="A50" s="4" t="s">
        <v>35</v>
      </c>
      <c r="B50" s="4">
        <v>990</v>
      </c>
      <c r="C50" s="11" t="s">
        <v>63</v>
      </c>
      <c r="D50" s="87"/>
    </row>
    <row r="51" spans="1:8" ht="15" customHeight="1" x14ac:dyDescent="0.25">
      <c r="A51" s="4" t="s">
        <v>35</v>
      </c>
      <c r="B51" s="4">
        <v>990</v>
      </c>
      <c r="C51" s="11" t="s">
        <v>64</v>
      </c>
      <c r="D51" s="87"/>
    </row>
    <row r="52" spans="1:8" ht="15" customHeight="1" x14ac:dyDescent="0.25">
      <c r="A52" s="4" t="s">
        <v>35</v>
      </c>
      <c r="B52" s="4">
        <v>990</v>
      </c>
      <c r="C52" s="11" t="s">
        <v>65</v>
      </c>
      <c r="D52" s="87"/>
    </row>
    <row r="53" spans="1:8" ht="15" customHeight="1" x14ac:dyDescent="0.25">
      <c r="A53" s="4" t="s">
        <v>36</v>
      </c>
      <c r="B53" s="4">
        <v>994</v>
      </c>
      <c r="C53" s="4">
        <v>1</v>
      </c>
      <c r="D53" s="87"/>
    </row>
    <row r="54" spans="1:8" ht="15" customHeight="1" x14ac:dyDescent="0.25">
      <c r="A54" s="4" t="s">
        <v>36</v>
      </c>
      <c r="B54" s="4">
        <v>994</v>
      </c>
      <c r="C54" s="4">
        <v>2</v>
      </c>
      <c r="D54" s="87"/>
    </row>
    <row r="55" spans="1:8" ht="15" customHeight="1" x14ac:dyDescent="0.25">
      <c r="A55" s="4" t="s">
        <v>36</v>
      </c>
      <c r="B55" s="4">
        <v>994</v>
      </c>
      <c r="C55" s="4">
        <v>3</v>
      </c>
      <c r="D55" s="87">
        <v>4250</v>
      </c>
    </row>
    <row r="56" spans="1:8" ht="15" customHeight="1" x14ac:dyDescent="0.25">
      <c r="A56" s="4" t="s">
        <v>36</v>
      </c>
      <c r="B56" s="4">
        <v>994</v>
      </c>
      <c r="C56" s="4">
        <v>4</v>
      </c>
      <c r="D56" s="87">
        <v>4250</v>
      </c>
    </row>
    <row r="57" spans="1:8" ht="15" customHeight="1" x14ac:dyDescent="0.25">
      <c r="A57" s="4" t="s">
        <v>37</v>
      </c>
      <c r="B57" s="4">
        <v>55502</v>
      </c>
      <c r="C57" s="4">
        <v>1</v>
      </c>
      <c r="D57" s="87"/>
    </row>
    <row r="58" spans="1:8" ht="15" customHeight="1" x14ac:dyDescent="0.25">
      <c r="A58" s="4" t="s">
        <v>37</v>
      </c>
      <c r="B58" s="4">
        <v>55502</v>
      </c>
      <c r="C58" s="4">
        <v>2</v>
      </c>
      <c r="D58" s="87"/>
    </row>
    <row r="59" spans="1:8" ht="15" customHeight="1" x14ac:dyDescent="0.25">
      <c r="A59" s="4" t="s">
        <v>37</v>
      </c>
      <c r="B59" s="4">
        <v>55502</v>
      </c>
      <c r="C59" s="4">
        <v>3</v>
      </c>
      <c r="D59" s="87"/>
    </row>
    <row r="60" spans="1:8" ht="15" customHeight="1" thickBot="1" x14ac:dyDescent="0.3">
      <c r="A60" s="4" t="s">
        <v>37</v>
      </c>
      <c r="B60" s="4">
        <v>55502</v>
      </c>
      <c r="C60" s="4">
        <v>4</v>
      </c>
      <c r="D60" s="89"/>
    </row>
    <row r="61" spans="1:8" ht="15" customHeight="1" x14ac:dyDescent="0.25">
      <c r="A61" s="4" t="s">
        <v>38</v>
      </c>
      <c r="B61" s="4">
        <v>6213</v>
      </c>
      <c r="C61" s="90" t="s">
        <v>66</v>
      </c>
      <c r="D61" s="91">
        <v>1950</v>
      </c>
      <c r="E61" s="121" t="s">
        <v>143</v>
      </c>
      <c r="F61" s="122"/>
      <c r="G61" s="122"/>
      <c r="H61" s="123"/>
    </row>
    <row r="62" spans="1:8" ht="15" customHeight="1" thickBot="1" x14ac:dyDescent="0.3">
      <c r="A62" s="4" t="s">
        <v>38</v>
      </c>
      <c r="B62" s="4">
        <v>6213</v>
      </c>
      <c r="C62" s="90" t="s">
        <v>67</v>
      </c>
      <c r="D62" s="92">
        <v>1926</v>
      </c>
      <c r="E62" s="124"/>
      <c r="F62" s="125"/>
      <c r="G62" s="125"/>
      <c r="H62" s="126"/>
    </row>
    <row r="63" spans="1:8" ht="15" customHeight="1" x14ac:dyDescent="0.25">
      <c r="A63" s="4" t="s">
        <v>39</v>
      </c>
      <c r="B63" s="4">
        <v>997</v>
      </c>
      <c r="C63" s="4">
        <v>12</v>
      </c>
      <c r="D63" s="93">
        <v>1977</v>
      </c>
      <c r="E63" s="1"/>
    </row>
    <row r="64" spans="1:8" ht="15" customHeight="1" x14ac:dyDescent="0.25">
      <c r="A64" s="4" t="s">
        <v>40</v>
      </c>
      <c r="B64" s="4">
        <v>55229</v>
      </c>
      <c r="C64" s="11" t="s">
        <v>68</v>
      </c>
      <c r="D64" s="87"/>
      <c r="E64" s="1"/>
    </row>
    <row r="65" spans="1:5" ht="15" customHeight="1" x14ac:dyDescent="0.25">
      <c r="A65" s="4" t="s">
        <v>40</v>
      </c>
      <c r="B65" s="4">
        <v>55229</v>
      </c>
      <c r="C65" s="11" t="s">
        <v>69</v>
      </c>
      <c r="D65" s="87"/>
      <c r="E65" s="1"/>
    </row>
    <row r="66" spans="1:5" ht="15" customHeight="1" x14ac:dyDescent="0.25">
      <c r="A66" s="4" t="s">
        <v>40</v>
      </c>
      <c r="B66" s="4">
        <v>55229</v>
      </c>
      <c r="C66" s="11" t="s">
        <v>70</v>
      </c>
      <c r="D66" s="87"/>
      <c r="E66" s="1"/>
    </row>
    <row r="67" spans="1:5" ht="15" customHeight="1" x14ac:dyDescent="0.25">
      <c r="A67" s="4" t="s">
        <v>40</v>
      </c>
      <c r="B67" s="4">
        <v>55229</v>
      </c>
      <c r="C67" s="11" t="s">
        <v>71</v>
      </c>
      <c r="D67" s="87"/>
    </row>
    <row r="68" spans="1:5" ht="15" customHeight="1" x14ac:dyDescent="0.25">
      <c r="A68" s="4" t="s">
        <v>40</v>
      </c>
      <c r="B68" s="4">
        <v>55229</v>
      </c>
      <c r="C68" s="11" t="s">
        <v>72</v>
      </c>
      <c r="D68" s="87"/>
    </row>
    <row r="69" spans="1:5" ht="15" customHeight="1" x14ac:dyDescent="0.25">
      <c r="A69" s="4" t="s">
        <v>40</v>
      </c>
      <c r="B69" s="4">
        <v>55229</v>
      </c>
      <c r="C69" s="11" t="s">
        <v>73</v>
      </c>
      <c r="D69" s="87"/>
    </row>
    <row r="70" spans="1:5" ht="15" customHeight="1" x14ac:dyDescent="0.25">
      <c r="A70" s="4" t="s">
        <v>40</v>
      </c>
      <c r="B70" s="4">
        <v>55229</v>
      </c>
      <c r="C70" s="11" t="s">
        <v>74</v>
      </c>
      <c r="D70" s="87"/>
    </row>
    <row r="71" spans="1:5" ht="15" customHeight="1" x14ac:dyDescent="0.25">
      <c r="A71" s="4" t="s">
        <v>40</v>
      </c>
      <c r="B71" s="4">
        <v>55229</v>
      </c>
      <c r="C71" s="11" t="s">
        <v>75</v>
      </c>
      <c r="D71" s="87"/>
    </row>
    <row r="72" spans="1:5" ht="15" customHeight="1" x14ac:dyDescent="0.25">
      <c r="A72" s="4" t="s">
        <v>41</v>
      </c>
      <c r="B72" s="4">
        <v>1007</v>
      </c>
      <c r="C72" s="11" t="s">
        <v>76</v>
      </c>
      <c r="D72" s="87"/>
    </row>
    <row r="73" spans="1:5" ht="15" customHeight="1" x14ac:dyDescent="0.25">
      <c r="A73" s="4" t="s">
        <v>41</v>
      </c>
      <c r="B73" s="4">
        <v>1007</v>
      </c>
      <c r="C73" s="11" t="s">
        <v>77</v>
      </c>
      <c r="D73" s="87"/>
    </row>
    <row r="74" spans="1:5" ht="15" customHeight="1" x14ac:dyDescent="0.25">
      <c r="A74" s="4" t="s">
        <v>41</v>
      </c>
      <c r="B74" s="4">
        <v>1007</v>
      </c>
      <c r="C74" s="11" t="s">
        <v>78</v>
      </c>
      <c r="D74" s="87"/>
    </row>
    <row r="75" spans="1:5" ht="15" customHeight="1" x14ac:dyDescent="0.25">
      <c r="A75" s="4" t="s">
        <v>42</v>
      </c>
      <c r="B75" s="4">
        <v>1008</v>
      </c>
      <c r="C75" s="4">
        <v>2</v>
      </c>
      <c r="D75" s="88"/>
    </row>
    <row r="76" spans="1:5" ht="15" customHeight="1" thickBot="1" x14ac:dyDescent="0.3">
      <c r="A76" s="4" t="s">
        <v>42</v>
      </c>
      <c r="B76" s="4">
        <v>1008</v>
      </c>
      <c r="C76" s="94">
        <v>4</v>
      </c>
      <c r="D76" s="89"/>
    </row>
    <row r="77" spans="1:5" ht="15" customHeight="1" x14ac:dyDescent="0.25">
      <c r="A77" s="4" t="s">
        <v>43</v>
      </c>
      <c r="B77" s="18">
        <v>6085</v>
      </c>
      <c r="C77" s="95">
        <v>14</v>
      </c>
      <c r="D77" s="96">
        <v>2120</v>
      </c>
      <c r="E77" s="118" t="s">
        <v>137</v>
      </c>
    </row>
    <row r="78" spans="1:5" ht="15" customHeight="1" x14ac:dyDescent="0.25">
      <c r="A78" s="4" t="s">
        <v>43</v>
      </c>
      <c r="B78" s="18">
        <v>6085</v>
      </c>
      <c r="C78" s="97">
        <v>15</v>
      </c>
      <c r="D78" s="88">
        <v>2501</v>
      </c>
      <c r="E78" s="119"/>
    </row>
    <row r="79" spans="1:5" ht="15" customHeight="1" x14ac:dyDescent="0.25">
      <c r="A79" s="4" t="s">
        <v>43</v>
      </c>
      <c r="B79" s="18">
        <v>6085</v>
      </c>
      <c r="C79" s="98" t="s">
        <v>79</v>
      </c>
      <c r="D79" s="88"/>
      <c r="E79" s="119"/>
    </row>
    <row r="80" spans="1:5" ht="15" customHeight="1" x14ac:dyDescent="0.25">
      <c r="A80" s="4" t="s">
        <v>43</v>
      </c>
      <c r="B80" s="18">
        <v>6085</v>
      </c>
      <c r="C80" s="98" t="s">
        <v>80</v>
      </c>
      <c r="D80" s="88"/>
      <c r="E80" s="119"/>
    </row>
    <row r="81" spans="1:5" ht="15" customHeight="1" x14ac:dyDescent="0.25">
      <c r="A81" s="4" t="s">
        <v>43</v>
      </c>
      <c r="B81" s="18">
        <v>6085</v>
      </c>
      <c r="C81" s="97">
        <v>17</v>
      </c>
      <c r="D81" s="88">
        <v>1989</v>
      </c>
      <c r="E81" s="119"/>
    </row>
    <row r="82" spans="1:5" ht="15" customHeight="1" thickBot="1" x14ac:dyDescent="0.3">
      <c r="A82" s="4" t="s">
        <v>43</v>
      </c>
      <c r="B82" s="18">
        <v>6085</v>
      </c>
      <c r="C82" s="99">
        <v>18</v>
      </c>
      <c r="D82" s="100">
        <v>2037</v>
      </c>
      <c r="E82" s="120"/>
    </row>
    <row r="83" spans="1:5" ht="15" customHeight="1" x14ac:dyDescent="0.25">
      <c r="A83" s="4" t="s">
        <v>44</v>
      </c>
      <c r="B83" s="4">
        <v>7335</v>
      </c>
      <c r="C83" s="14" t="s">
        <v>81</v>
      </c>
      <c r="D83" s="101"/>
    </row>
    <row r="84" spans="1:5" ht="15" customHeight="1" x14ac:dyDescent="0.25">
      <c r="A84" s="4" t="s">
        <v>44</v>
      </c>
      <c r="B84" s="4">
        <v>7335</v>
      </c>
      <c r="C84" s="11" t="s">
        <v>82</v>
      </c>
      <c r="D84" s="87"/>
    </row>
    <row r="85" spans="1:5" ht="15" customHeight="1" x14ac:dyDescent="0.25">
      <c r="A85" s="4" t="s">
        <v>45</v>
      </c>
      <c r="B85" s="4">
        <v>6166</v>
      </c>
      <c r="C85" s="11" t="s">
        <v>83</v>
      </c>
      <c r="D85" s="87"/>
    </row>
    <row r="86" spans="1:5" ht="15" customHeight="1" x14ac:dyDescent="0.25">
      <c r="A86" s="4" t="s">
        <v>45</v>
      </c>
      <c r="B86" s="4">
        <v>6166</v>
      </c>
      <c r="C86" s="11" t="s">
        <v>84</v>
      </c>
      <c r="D86" s="87"/>
    </row>
    <row r="87" spans="1:5" ht="15" customHeight="1" x14ac:dyDescent="0.25">
      <c r="A87" s="10" t="s">
        <v>46</v>
      </c>
      <c r="B87" s="10">
        <v>57794</v>
      </c>
      <c r="C87" s="44" t="s">
        <v>85</v>
      </c>
      <c r="D87" s="87"/>
    </row>
    <row r="88" spans="1:5" ht="15" customHeight="1" x14ac:dyDescent="0.25">
      <c r="A88" s="10" t="s">
        <v>46</v>
      </c>
      <c r="B88" s="10">
        <v>57794</v>
      </c>
      <c r="C88" s="44" t="s">
        <v>86</v>
      </c>
      <c r="D88" s="87"/>
    </row>
    <row r="89" spans="1:5" ht="15" customHeight="1" x14ac:dyDescent="0.25">
      <c r="A89" s="4" t="s">
        <v>47</v>
      </c>
      <c r="B89" s="4">
        <v>55364</v>
      </c>
      <c r="C89" s="11" t="s">
        <v>87</v>
      </c>
      <c r="D89" s="87"/>
    </row>
    <row r="90" spans="1:5" ht="15" customHeight="1" x14ac:dyDescent="0.25">
      <c r="A90" s="4" t="s">
        <v>47</v>
      </c>
      <c r="B90" s="4">
        <v>55364</v>
      </c>
      <c r="C90" s="11" t="s">
        <v>88</v>
      </c>
      <c r="D90" s="87"/>
    </row>
    <row r="91" spans="1:5" ht="15" customHeight="1" x14ac:dyDescent="0.25">
      <c r="A91" s="4" t="s">
        <v>48</v>
      </c>
      <c r="B91" s="4">
        <v>55111</v>
      </c>
      <c r="C91" s="4">
        <v>1</v>
      </c>
      <c r="D91" s="87"/>
    </row>
    <row r="92" spans="1:5" ht="15" customHeight="1" x14ac:dyDescent="0.25">
      <c r="A92" s="4" t="s">
        <v>48</v>
      </c>
      <c r="B92" s="4">
        <v>55111</v>
      </c>
      <c r="C92" s="4">
        <v>2</v>
      </c>
      <c r="D92" s="87"/>
    </row>
    <row r="93" spans="1:5" ht="15" customHeight="1" x14ac:dyDescent="0.25">
      <c r="A93" s="4" t="s">
        <v>48</v>
      </c>
      <c r="B93" s="4">
        <v>55111</v>
      </c>
      <c r="C93" s="4">
        <v>3</v>
      </c>
      <c r="D93" s="87"/>
    </row>
    <row r="94" spans="1:5" ht="15" customHeight="1" x14ac:dyDescent="0.25">
      <c r="A94" s="4" t="s">
        <v>48</v>
      </c>
      <c r="B94" s="4">
        <v>55111</v>
      </c>
      <c r="C94" s="4">
        <v>4</v>
      </c>
      <c r="D94" s="87"/>
    </row>
    <row r="95" spans="1:5" ht="15" customHeight="1" x14ac:dyDescent="0.25">
      <c r="A95" s="4" t="s">
        <v>48</v>
      </c>
      <c r="B95" s="4">
        <v>55111</v>
      </c>
      <c r="C95" s="4">
        <v>5</v>
      </c>
      <c r="D95" s="87"/>
    </row>
    <row r="96" spans="1:5" ht="15" customHeight="1" x14ac:dyDescent="0.25">
      <c r="A96" s="4" t="s">
        <v>48</v>
      </c>
      <c r="B96" s="4">
        <v>55111</v>
      </c>
      <c r="C96" s="4">
        <v>6</v>
      </c>
      <c r="D96" s="87"/>
    </row>
    <row r="97" spans="1:4" ht="15" customHeight="1" x14ac:dyDescent="0.25">
      <c r="A97" s="4" t="s">
        <v>48</v>
      </c>
      <c r="B97" s="4">
        <v>55111</v>
      </c>
      <c r="C97" s="4">
        <v>7</v>
      </c>
      <c r="D97" s="87"/>
    </row>
    <row r="98" spans="1:4" ht="15" customHeight="1" x14ac:dyDescent="0.25">
      <c r="A98" s="4" t="s">
        <v>48</v>
      </c>
      <c r="B98" s="4">
        <v>55111</v>
      </c>
      <c r="C98" s="4">
        <v>8</v>
      </c>
      <c r="D98" s="87"/>
    </row>
    <row r="99" spans="1:4" ht="15" customHeight="1" x14ac:dyDescent="0.25">
      <c r="A99" s="4" t="s">
        <v>49</v>
      </c>
      <c r="B99" s="4">
        <v>57842</v>
      </c>
      <c r="C99" s="4">
        <v>1</v>
      </c>
      <c r="D99" s="87"/>
    </row>
    <row r="100" spans="1:4" ht="15" customHeight="1" x14ac:dyDescent="0.25">
      <c r="A100" s="4" t="s">
        <v>50</v>
      </c>
      <c r="B100" s="4">
        <v>55224</v>
      </c>
      <c r="C100" s="11" t="s">
        <v>89</v>
      </c>
      <c r="D100" s="87"/>
    </row>
    <row r="101" spans="1:4" ht="15" customHeight="1" x14ac:dyDescent="0.25">
      <c r="A101" s="4" t="s">
        <v>50</v>
      </c>
      <c r="B101" s="4">
        <v>55224</v>
      </c>
      <c r="C101" s="11" t="s">
        <v>90</v>
      </c>
      <c r="D101" s="87"/>
    </row>
    <row r="102" spans="1:4" ht="15" customHeight="1" x14ac:dyDescent="0.25">
      <c r="A102" s="4" t="s">
        <v>50</v>
      </c>
      <c r="B102" s="4">
        <v>55224</v>
      </c>
      <c r="C102" s="11" t="s">
        <v>91</v>
      </c>
      <c r="D102" s="87"/>
    </row>
    <row r="103" spans="1:4" ht="15" customHeight="1" x14ac:dyDescent="0.25">
      <c r="A103" s="4" t="s">
        <v>50</v>
      </c>
      <c r="B103" s="4">
        <v>55224</v>
      </c>
      <c r="C103" s="11" t="s">
        <v>92</v>
      </c>
      <c r="D103" s="87"/>
    </row>
    <row r="104" spans="1:4" ht="15" customHeight="1" x14ac:dyDescent="0.25">
      <c r="A104" s="4" t="s">
        <v>51</v>
      </c>
      <c r="B104" s="4">
        <v>1040</v>
      </c>
      <c r="C104" s="4">
        <v>1</v>
      </c>
      <c r="D104" s="87"/>
    </row>
    <row r="105" spans="1:4" ht="15" customHeight="1" x14ac:dyDescent="0.25">
      <c r="A105" s="4" t="s">
        <v>51</v>
      </c>
      <c r="B105" s="4">
        <v>1040</v>
      </c>
      <c r="C105" s="4">
        <v>2</v>
      </c>
      <c r="D105" s="87"/>
    </row>
    <row r="106" spans="1:4" ht="15" customHeight="1" x14ac:dyDescent="0.25">
      <c r="A106" s="19" t="s">
        <v>52</v>
      </c>
      <c r="B106" s="19">
        <v>55259</v>
      </c>
      <c r="C106" s="20" t="s">
        <v>93</v>
      </c>
      <c r="D106" s="87"/>
    </row>
    <row r="107" spans="1:4" ht="15" customHeight="1" x14ac:dyDescent="0.25">
      <c r="A107" s="19" t="s">
        <v>52</v>
      </c>
      <c r="B107" s="19">
        <v>55259</v>
      </c>
      <c r="C107" s="20" t="s">
        <v>94</v>
      </c>
      <c r="D107" s="87"/>
    </row>
    <row r="108" spans="1:4" ht="15" customHeight="1" x14ac:dyDescent="0.25">
      <c r="A108" s="19" t="s">
        <v>53</v>
      </c>
      <c r="B108" s="4">
        <v>55148</v>
      </c>
      <c r="C108" s="4">
        <v>1</v>
      </c>
      <c r="D108" s="87"/>
    </row>
    <row r="109" spans="1:4" ht="15" customHeight="1" x14ac:dyDescent="0.25">
      <c r="A109" s="4" t="s">
        <v>53</v>
      </c>
      <c r="B109" s="4">
        <v>55148</v>
      </c>
      <c r="C109" s="4">
        <v>2</v>
      </c>
      <c r="D109" s="87"/>
    </row>
    <row r="110" spans="1:4" ht="15" customHeight="1" x14ac:dyDescent="0.25">
      <c r="A110" s="4" t="s">
        <v>53</v>
      </c>
      <c r="B110" s="4">
        <v>55148</v>
      </c>
      <c r="C110" s="4">
        <v>3</v>
      </c>
      <c r="D110" s="87"/>
    </row>
    <row r="111" spans="1:4" ht="15" customHeight="1" x14ac:dyDescent="0.25">
      <c r="A111" s="4" t="s">
        <v>53</v>
      </c>
      <c r="B111" s="4">
        <v>55148</v>
      </c>
      <c r="C111" s="4">
        <v>4</v>
      </c>
      <c r="D111" s="87"/>
    </row>
    <row r="112" spans="1:4" ht="15" customHeight="1" x14ac:dyDescent="0.25">
      <c r="A112" s="116" t="s">
        <v>115</v>
      </c>
      <c r="B112" s="117"/>
      <c r="C112" s="117"/>
      <c r="D112" s="102"/>
    </row>
    <row r="113" spans="1:4" ht="15" customHeight="1" x14ac:dyDescent="0.25">
      <c r="A113" s="103"/>
      <c r="D113" s="53"/>
    </row>
    <row r="114" spans="1:4" ht="15" customHeight="1" x14ac:dyDescent="0.25">
      <c r="A114" s="103"/>
      <c r="D114" s="53"/>
    </row>
    <row r="115" spans="1:4" ht="15" customHeight="1" x14ac:dyDescent="0.25">
      <c r="A115" s="1"/>
    </row>
    <row r="116" spans="1:4" ht="15" customHeight="1" x14ac:dyDescent="0.25">
      <c r="A116" s="47"/>
    </row>
    <row r="117" spans="1:4" ht="15" customHeight="1" x14ac:dyDescent="0.25">
      <c r="A117" s="47"/>
    </row>
    <row r="118" spans="1:4" ht="15" customHeight="1" x14ac:dyDescent="0.25"/>
    <row r="119" spans="1:4" ht="15" customHeight="1" x14ac:dyDescent="0.25"/>
    <row r="120" spans="1:4" ht="15" customHeight="1" x14ac:dyDescent="0.25"/>
    <row r="121" spans="1:4" ht="15" customHeight="1" x14ac:dyDescent="0.25"/>
    <row r="122" spans="1:4" ht="15" customHeight="1" x14ac:dyDescent="0.25"/>
  </sheetData>
  <mergeCells count="3">
    <mergeCell ref="A112:C112"/>
    <mergeCell ref="E77:E82"/>
    <mergeCell ref="E61:H6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E394-B8E6-486D-92C1-C2937BD68C8E}">
  <dimension ref="A1:I114"/>
  <sheetViews>
    <sheetView workbookViewId="0">
      <selection sqref="A1:I1"/>
    </sheetView>
  </sheetViews>
  <sheetFormatPr defaultColWidth="11.85546875" defaultRowHeight="15" x14ac:dyDescent="0.25"/>
  <cols>
    <col min="1" max="1" width="34.85546875" bestFit="1" customWidth="1"/>
    <col min="6" max="7" width="11.85546875" style="46"/>
    <col min="9" max="9" width="11.85546875" style="51"/>
  </cols>
  <sheetData>
    <row r="1" spans="1:9" s="1" customFormat="1" ht="50.25" customHeight="1" x14ac:dyDescent="0.25">
      <c r="A1" s="104" t="s">
        <v>0</v>
      </c>
      <c r="B1" s="104" t="s">
        <v>1</v>
      </c>
      <c r="C1" s="104" t="s">
        <v>2</v>
      </c>
      <c r="D1" s="105" t="s">
        <v>118</v>
      </c>
      <c r="E1" s="105" t="s">
        <v>119</v>
      </c>
      <c r="F1" s="105" t="s">
        <v>116</v>
      </c>
      <c r="G1" s="105" t="s">
        <v>117</v>
      </c>
      <c r="H1" s="105" t="s">
        <v>144</v>
      </c>
      <c r="I1" s="105" t="s">
        <v>145</v>
      </c>
    </row>
    <row r="2" spans="1:9" s="1" customFormat="1" ht="15" customHeight="1" x14ac:dyDescent="0.25">
      <c r="A2" s="4" t="s">
        <v>21</v>
      </c>
      <c r="B2" s="4">
        <v>6137</v>
      </c>
      <c r="C2" s="4">
        <v>1</v>
      </c>
      <c r="D2" s="4"/>
      <c r="E2" s="38"/>
      <c r="F2" s="39"/>
      <c r="G2" s="39"/>
      <c r="H2" s="49">
        <v>0</v>
      </c>
      <c r="I2" s="49"/>
    </row>
    <row r="3" spans="1:9" s="1" customFormat="1" ht="15" customHeight="1" x14ac:dyDescent="0.25">
      <c r="A3" s="4" t="s">
        <v>21</v>
      </c>
      <c r="B3" s="4">
        <v>6137</v>
      </c>
      <c r="C3" s="4">
        <v>2</v>
      </c>
      <c r="D3" s="4"/>
      <c r="E3" s="38"/>
      <c r="F3" s="39"/>
      <c r="G3" s="39"/>
      <c r="H3" s="49">
        <v>0</v>
      </c>
      <c r="I3" s="49"/>
    </row>
    <row r="4" spans="1:9" s="1" customFormat="1" ht="15" customHeight="1" x14ac:dyDescent="0.25">
      <c r="A4" s="4" t="s">
        <v>21</v>
      </c>
      <c r="B4" s="4">
        <v>6137</v>
      </c>
      <c r="C4" s="4">
        <v>3</v>
      </c>
      <c r="D4" s="4"/>
      <c r="E4" s="38"/>
      <c r="F4" s="39"/>
      <c r="G4" s="39"/>
      <c r="H4" s="4"/>
      <c r="I4" s="49"/>
    </row>
    <row r="5" spans="1:9" s="1" customFormat="1" ht="15" customHeight="1" x14ac:dyDescent="0.25">
      <c r="A5" s="4" t="s">
        <v>21</v>
      </c>
      <c r="B5" s="4">
        <v>6137</v>
      </c>
      <c r="C5" s="4">
        <v>4</v>
      </c>
      <c r="D5" s="4"/>
      <c r="E5" s="38"/>
      <c r="F5" s="39"/>
      <c r="G5" s="39"/>
      <c r="H5" s="4"/>
      <c r="I5" s="49"/>
    </row>
    <row r="6" spans="1:9" s="1" customFormat="1" ht="15" customHeight="1" x14ac:dyDescent="0.25">
      <c r="A6" s="4" t="s">
        <v>22</v>
      </c>
      <c r="B6" s="4">
        <v>6705</v>
      </c>
      <c r="C6" s="4">
        <v>4</v>
      </c>
      <c r="D6" s="4"/>
      <c r="E6" s="38"/>
      <c r="F6" s="39"/>
      <c r="G6" s="39"/>
      <c r="H6" s="4"/>
      <c r="I6" s="49"/>
    </row>
    <row r="7" spans="1:9" s="1" customFormat="1" ht="15" customHeight="1" x14ac:dyDescent="0.25">
      <c r="A7" s="4" t="s">
        <v>23</v>
      </c>
      <c r="B7" s="4">
        <v>7336</v>
      </c>
      <c r="C7" s="11" t="s">
        <v>55</v>
      </c>
      <c r="D7" s="11"/>
      <c r="E7" s="38"/>
      <c r="F7" s="39"/>
      <c r="G7" s="39"/>
      <c r="H7" s="4"/>
      <c r="I7" s="49"/>
    </row>
    <row r="8" spans="1:9" s="1" customFormat="1" ht="15" customHeight="1" x14ac:dyDescent="0.25">
      <c r="A8" s="4" t="s">
        <v>23</v>
      </c>
      <c r="B8" s="4">
        <v>7336</v>
      </c>
      <c r="C8" s="11" t="s">
        <v>56</v>
      </c>
      <c r="D8" s="11"/>
      <c r="E8" s="38"/>
      <c r="F8" s="39"/>
      <c r="G8" s="39"/>
      <c r="H8" s="4"/>
      <c r="I8" s="49"/>
    </row>
    <row r="9" spans="1:9" s="1" customFormat="1" ht="15" customHeight="1" x14ac:dyDescent="0.25">
      <c r="A9" s="4" t="s">
        <v>23</v>
      </c>
      <c r="B9" s="4">
        <v>7336</v>
      </c>
      <c r="C9" s="11" t="s">
        <v>57</v>
      </c>
      <c r="D9" s="11"/>
      <c r="E9" s="38"/>
      <c r="F9" s="39"/>
      <c r="G9" s="39"/>
      <c r="H9" s="4"/>
      <c r="I9" s="49"/>
    </row>
    <row r="10" spans="1:9" s="1" customFormat="1" ht="15" customHeight="1" x14ac:dyDescent="0.25">
      <c r="A10" s="4" t="s">
        <v>24</v>
      </c>
      <c r="B10" s="4">
        <v>995</v>
      </c>
      <c r="C10" s="4">
        <v>10</v>
      </c>
      <c r="D10" s="4"/>
      <c r="E10" s="40">
        <v>0</v>
      </c>
      <c r="F10" s="39"/>
      <c r="G10" s="39"/>
      <c r="H10" s="4"/>
      <c r="I10" s="49"/>
    </row>
    <row r="11" spans="1:9" s="1" customFormat="1" ht="15" customHeight="1" x14ac:dyDescent="0.25">
      <c r="A11" s="4" t="s">
        <v>24</v>
      </c>
      <c r="B11" s="4">
        <v>995</v>
      </c>
      <c r="C11" s="4">
        <v>7</v>
      </c>
      <c r="D11" s="4"/>
      <c r="E11" s="40">
        <v>0</v>
      </c>
      <c r="F11" s="39"/>
      <c r="G11" s="39"/>
      <c r="H11" s="4"/>
      <c r="I11" s="49"/>
    </row>
    <row r="12" spans="1:9" s="1" customFormat="1" ht="15" customHeight="1" x14ac:dyDescent="0.25">
      <c r="A12" s="4" t="s">
        <v>24</v>
      </c>
      <c r="B12" s="4">
        <v>995</v>
      </c>
      <c r="C12" s="4">
        <v>8</v>
      </c>
      <c r="D12" s="4"/>
      <c r="E12" s="40">
        <v>0</v>
      </c>
      <c r="F12" s="39"/>
      <c r="G12" s="39"/>
      <c r="H12" s="4"/>
      <c r="I12" s="49"/>
    </row>
    <row r="13" spans="1:9" s="1" customFormat="1" ht="15" customHeight="1" x14ac:dyDescent="0.25">
      <c r="A13" s="4" t="s">
        <v>25</v>
      </c>
      <c r="B13" s="4">
        <v>1011</v>
      </c>
      <c r="C13" s="4">
        <v>2</v>
      </c>
      <c r="D13" s="4"/>
      <c r="E13" s="40">
        <v>0</v>
      </c>
      <c r="F13" s="39"/>
      <c r="G13" s="39"/>
      <c r="H13" s="4"/>
      <c r="I13" s="49"/>
    </row>
    <row r="14" spans="1:9" s="1" customFormat="1" ht="15" customHeight="1" x14ac:dyDescent="0.25">
      <c r="A14" s="4" t="s">
        <v>26</v>
      </c>
      <c r="B14" s="4">
        <v>1001</v>
      </c>
      <c r="C14" s="4">
        <v>1</v>
      </c>
      <c r="D14" s="4"/>
      <c r="E14" s="38"/>
      <c r="F14" s="39"/>
      <c r="G14" s="39"/>
      <c r="H14" s="4"/>
      <c r="I14" s="49"/>
    </row>
    <row r="15" spans="1:9" s="1" customFormat="1" ht="15" customHeight="1" x14ac:dyDescent="0.25">
      <c r="A15" s="4" t="s">
        <v>26</v>
      </c>
      <c r="B15" s="4">
        <v>1001</v>
      </c>
      <c r="C15" s="4">
        <v>2</v>
      </c>
      <c r="D15" s="4"/>
      <c r="E15" s="38"/>
      <c r="F15" s="39"/>
      <c r="G15" s="39"/>
      <c r="H15" s="4"/>
      <c r="I15" s="49"/>
    </row>
    <row r="16" spans="1:9" s="1" customFormat="1" ht="15" customHeight="1" x14ac:dyDescent="0.25">
      <c r="A16" s="4" t="s">
        <v>26</v>
      </c>
      <c r="B16" s="4">
        <v>1001</v>
      </c>
      <c r="C16" s="4">
        <v>4</v>
      </c>
      <c r="D16" s="4"/>
      <c r="E16" s="38"/>
      <c r="F16" s="39"/>
      <c r="G16" s="39"/>
      <c r="H16" s="4"/>
      <c r="I16" s="49"/>
    </row>
    <row r="17" spans="1:9" s="1" customFormat="1" ht="15" customHeight="1" x14ac:dyDescent="0.25">
      <c r="A17" s="4" t="s">
        <v>27</v>
      </c>
      <c r="B17" s="4">
        <v>983</v>
      </c>
      <c r="C17" s="4">
        <v>1</v>
      </c>
      <c r="D17" s="4"/>
      <c r="E17" s="38"/>
      <c r="F17" s="39"/>
      <c r="G17" s="39"/>
      <c r="H17" s="4"/>
      <c r="I17" s="49"/>
    </row>
    <row r="18" spans="1:9" s="1" customFormat="1" ht="15" customHeight="1" x14ac:dyDescent="0.25">
      <c r="A18" s="4" t="s">
        <v>27</v>
      </c>
      <c r="B18" s="4">
        <v>983</v>
      </c>
      <c r="C18" s="4">
        <v>2</v>
      </c>
      <c r="D18" s="4"/>
      <c r="E18" s="38"/>
      <c r="F18" s="39"/>
      <c r="G18" s="39"/>
      <c r="H18" s="4"/>
      <c r="I18" s="49"/>
    </row>
    <row r="19" spans="1:9" s="1" customFormat="1" ht="15" customHeight="1" x14ac:dyDescent="0.25">
      <c r="A19" s="4" t="s">
        <v>27</v>
      </c>
      <c r="B19" s="4">
        <v>983</v>
      </c>
      <c r="C19" s="4">
        <v>3</v>
      </c>
      <c r="D19" s="4"/>
      <c r="E19" s="38"/>
      <c r="F19" s="39"/>
      <c r="G19" s="39"/>
      <c r="H19" s="4"/>
      <c r="I19" s="49"/>
    </row>
    <row r="20" spans="1:9" s="1" customFormat="1" ht="15" customHeight="1" x14ac:dyDescent="0.25">
      <c r="A20" s="4" t="s">
        <v>27</v>
      </c>
      <c r="B20" s="4">
        <v>983</v>
      </c>
      <c r="C20" s="4">
        <v>4</v>
      </c>
      <c r="D20" s="4"/>
      <c r="E20" s="38"/>
      <c r="F20" s="39"/>
      <c r="G20" s="39"/>
      <c r="H20" s="4"/>
      <c r="I20" s="49"/>
    </row>
    <row r="21" spans="1:9" s="1" customFormat="1" ht="15" customHeight="1" x14ac:dyDescent="0.25">
      <c r="A21" s="4" t="s">
        <v>27</v>
      </c>
      <c r="B21" s="4">
        <v>983</v>
      </c>
      <c r="C21" s="4">
        <v>5</v>
      </c>
      <c r="D21" s="4"/>
      <c r="E21" s="38"/>
      <c r="F21" s="39"/>
      <c r="G21" s="39"/>
      <c r="H21" s="4"/>
      <c r="I21" s="49"/>
    </row>
    <row r="22" spans="1:9" s="1" customFormat="1" ht="15" customHeight="1" x14ac:dyDescent="0.25">
      <c r="A22" s="4" t="s">
        <v>27</v>
      </c>
      <c r="B22" s="4">
        <v>983</v>
      </c>
      <c r="C22" s="4">
        <v>6</v>
      </c>
      <c r="D22" s="4"/>
      <c r="E22" s="38"/>
      <c r="F22" s="39"/>
      <c r="G22" s="39"/>
      <c r="H22" s="4"/>
      <c r="I22" s="49"/>
    </row>
    <row r="23" spans="1:9" s="1" customFormat="1" ht="15" customHeight="1" x14ac:dyDescent="0.25">
      <c r="A23" s="4" t="s">
        <v>28</v>
      </c>
      <c r="B23" s="4">
        <v>1004</v>
      </c>
      <c r="C23" s="13" t="s">
        <v>58</v>
      </c>
      <c r="D23" s="13"/>
      <c r="E23" s="41"/>
      <c r="F23" s="39"/>
      <c r="G23" s="39"/>
      <c r="H23" s="4"/>
      <c r="I23" s="49"/>
    </row>
    <row r="24" spans="1:9" s="1" customFormat="1" ht="15" customHeight="1" x14ac:dyDescent="0.25">
      <c r="A24" s="4" t="s">
        <v>28</v>
      </c>
      <c r="B24" s="4">
        <v>1004</v>
      </c>
      <c r="C24" s="13" t="s">
        <v>59</v>
      </c>
      <c r="D24" s="13"/>
      <c r="E24" s="41"/>
      <c r="F24" s="39"/>
      <c r="G24" s="39"/>
      <c r="H24" s="4"/>
      <c r="I24" s="49"/>
    </row>
    <row r="25" spans="1:9" s="1" customFormat="1" ht="15" customHeight="1" x14ac:dyDescent="0.25">
      <c r="A25" s="4" t="s">
        <v>29</v>
      </c>
      <c r="B25" s="4">
        <v>1012</v>
      </c>
      <c r="C25" s="4">
        <v>2</v>
      </c>
      <c r="D25" s="4"/>
      <c r="E25" s="42"/>
      <c r="F25" s="39"/>
      <c r="G25" s="39"/>
      <c r="H25" s="4"/>
      <c r="I25" s="49"/>
    </row>
    <row r="26" spans="1:9" s="1" customFormat="1" ht="15" customHeight="1" x14ac:dyDescent="0.25">
      <c r="A26" s="4" t="s">
        <v>29</v>
      </c>
      <c r="B26" s="4">
        <v>1012</v>
      </c>
      <c r="C26" s="4">
        <v>3</v>
      </c>
      <c r="D26" s="4"/>
      <c r="E26" s="42"/>
      <c r="F26" s="39"/>
      <c r="G26" s="39"/>
      <c r="H26" s="4"/>
      <c r="I26" s="49"/>
    </row>
    <row r="27" spans="1:9" s="1" customFormat="1" ht="15" customHeight="1" x14ac:dyDescent="0.25">
      <c r="A27" s="4" t="s">
        <v>30</v>
      </c>
      <c r="B27" s="4">
        <v>7759</v>
      </c>
      <c r="C27" s="11" t="s">
        <v>60</v>
      </c>
      <c r="D27" s="11"/>
      <c r="E27" s="43"/>
      <c r="F27" s="39"/>
      <c r="G27" s="39"/>
      <c r="H27" s="4"/>
      <c r="I27" s="49"/>
    </row>
    <row r="28" spans="1:9" s="1" customFormat="1" ht="15" customHeight="1" x14ac:dyDescent="0.25">
      <c r="A28" s="4" t="s">
        <v>30</v>
      </c>
      <c r="B28" s="4">
        <v>7759</v>
      </c>
      <c r="C28" s="11" t="s">
        <v>61</v>
      </c>
      <c r="D28" s="11"/>
      <c r="E28" s="42"/>
      <c r="F28" s="39"/>
      <c r="G28" s="39"/>
      <c r="H28" s="4"/>
      <c r="I28" s="49"/>
    </row>
    <row r="29" spans="1:9" s="1" customFormat="1" ht="15" customHeight="1" x14ac:dyDescent="0.25">
      <c r="A29" s="4" t="s">
        <v>30</v>
      </c>
      <c r="B29" s="4">
        <v>7759</v>
      </c>
      <c r="C29" s="11" t="s">
        <v>62</v>
      </c>
      <c r="D29" s="11"/>
      <c r="E29" s="42"/>
      <c r="F29" s="39"/>
      <c r="G29" s="39"/>
      <c r="H29" s="4"/>
      <c r="I29" s="49"/>
    </row>
    <row r="30" spans="1:9" s="1" customFormat="1" ht="15" customHeight="1" x14ac:dyDescent="0.25">
      <c r="A30" s="4" t="s">
        <v>30</v>
      </c>
      <c r="B30" s="4">
        <v>7759</v>
      </c>
      <c r="C30" s="11" t="s">
        <v>63</v>
      </c>
      <c r="D30" s="11"/>
      <c r="E30" s="42"/>
      <c r="F30" s="39"/>
      <c r="G30" s="39"/>
      <c r="H30" s="4"/>
      <c r="I30" s="49"/>
    </row>
    <row r="31" spans="1:9" s="1" customFormat="1" ht="15" customHeight="1" x14ac:dyDescent="0.25">
      <c r="A31" s="4" t="s">
        <v>31</v>
      </c>
      <c r="B31" s="4">
        <v>6113</v>
      </c>
      <c r="C31" s="4">
        <v>1</v>
      </c>
      <c r="D31" s="4"/>
      <c r="E31" s="42"/>
      <c r="F31" s="39"/>
      <c r="G31" s="39"/>
      <c r="H31" s="4"/>
      <c r="I31" s="49"/>
    </row>
    <row r="32" spans="1:9" s="1" customFormat="1" ht="15" customHeight="1" x14ac:dyDescent="0.25">
      <c r="A32" s="4" t="s">
        <v>31</v>
      </c>
      <c r="B32" s="4">
        <v>6113</v>
      </c>
      <c r="C32" s="4">
        <v>2</v>
      </c>
      <c r="D32" s="4"/>
      <c r="E32" s="42"/>
      <c r="F32" s="39"/>
      <c r="G32" s="39"/>
      <c r="H32" s="4"/>
      <c r="I32" s="49"/>
    </row>
    <row r="33" spans="1:9" s="1" customFormat="1" ht="15" customHeight="1" x14ac:dyDescent="0.25">
      <c r="A33" s="4" t="s">
        <v>31</v>
      </c>
      <c r="B33" s="4">
        <v>6113</v>
      </c>
      <c r="C33" s="4">
        <v>3</v>
      </c>
      <c r="D33" s="4"/>
      <c r="E33" s="42"/>
      <c r="F33" s="39"/>
      <c r="G33" s="39"/>
      <c r="H33" s="4"/>
      <c r="I33" s="49"/>
    </row>
    <row r="34" spans="1:9" s="1" customFormat="1" ht="15" customHeight="1" x14ac:dyDescent="0.25">
      <c r="A34" s="4" t="s">
        <v>31</v>
      </c>
      <c r="B34" s="4">
        <v>6113</v>
      </c>
      <c r="C34" s="4">
        <v>4</v>
      </c>
      <c r="D34" s="4"/>
      <c r="E34" s="42"/>
      <c r="F34" s="39"/>
      <c r="G34" s="39"/>
      <c r="H34" s="4"/>
      <c r="I34" s="49"/>
    </row>
    <row r="35" spans="1:9" s="1" customFormat="1" ht="15" customHeight="1" x14ac:dyDescent="0.25">
      <c r="A35" s="4" t="s">
        <v>31</v>
      </c>
      <c r="B35" s="4">
        <v>6113</v>
      </c>
      <c r="C35" s="4">
        <v>5</v>
      </c>
      <c r="D35" s="4"/>
      <c r="E35" s="42"/>
      <c r="F35" s="39"/>
      <c r="G35" s="39"/>
      <c r="H35" s="4"/>
      <c r="I35" s="49"/>
    </row>
    <row r="36" spans="1:9" s="1" customFormat="1" ht="15" customHeight="1" x14ac:dyDescent="0.25">
      <c r="A36" s="4" t="s">
        <v>32</v>
      </c>
      <c r="B36" s="4">
        <v>7763</v>
      </c>
      <c r="C36" s="4">
        <v>1</v>
      </c>
      <c r="D36" s="4"/>
      <c r="E36" s="42"/>
      <c r="F36" s="39"/>
      <c r="G36" s="39"/>
      <c r="H36" s="4"/>
      <c r="I36" s="49"/>
    </row>
    <row r="37" spans="1:9" s="1" customFormat="1" ht="15" customHeight="1" x14ac:dyDescent="0.25">
      <c r="A37" s="4" t="s">
        <v>32</v>
      </c>
      <c r="B37" s="4">
        <v>7763</v>
      </c>
      <c r="C37" s="4">
        <v>2</v>
      </c>
      <c r="D37" s="4"/>
      <c r="E37" s="42"/>
      <c r="F37" s="39"/>
      <c r="G37" s="39"/>
      <c r="H37" s="4"/>
      <c r="I37" s="49"/>
    </row>
    <row r="38" spans="1:9" s="1" customFormat="1" ht="15" customHeight="1" x14ac:dyDescent="0.25">
      <c r="A38" s="4" t="s">
        <v>32</v>
      </c>
      <c r="B38" s="4">
        <v>7763</v>
      </c>
      <c r="C38" s="4">
        <v>3</v>
      </c>
      <c r="D38" s="4"/>
      <c r="E38" s="42"/>
      <c r="F38" s="39"/>
      <c r="G38" s="39"/>
      <c r="H38" s="4"/>
      <c r="I38" s="49"/>
    </row>
    <row r="39" spans="1:9" s="1" customFormat="1" ht="15" customHeight="1" x14ac:dyDescent="0.25">
      <c r="A39" s="4" t="s">
        <v>33</v>
      </c>
      <c r="B39" s="4">
        <v>7948</v>
      </c>
      <c r="C39" s="4">
        <v>1</v>
      </c>
      <c r="D39" s="4"/>
      <c r="E39" s="42"/>
      <c r="F39" s="39"/>
      <c r="G39" s="39"/>
      <c r="H39" s="4"/>
      <c r="I39" s="49"/>
    </row>
    <row r="40" spans="1:9" s="1" customFormat="1" ht="15" customHeight="1" x14ac:dyDescent="0.25">
      <c r="A40" s="4" t="s">
        <v>33</v>
      </c>
      <c r="B40" s="4">
        <v>7948</v>
      </c>
      <c r="C40" s="4">
        <v>2</v>
      </c>
      <c r="D40" s="4"/>
      <c r="E40" s="42"/>
      <c r="F40" s="39"/>
      <c r="G40" s="39"/>
      <c r="H40" s="4"/>
      <c r="I40" s="49"/>
    </row>
    <row r="41" spans="1:9" s="1" customFormat="1" ht="15" customHeight="1" x14ac:dyDescent="0.25">
      <c r="A41" s="4" t="s">
        <v>33</v>
      </c>
      <c r="B41" s="4">
        <v>7948</v>
      </c>
      <c r="C41" s="4">
        <v>3</v>
      </c>
      <c r="D41" s="4"/>
      <c r="E41" s="42"/>
      <c r="F41" s="39"/>
      <c r="G41" s="39"/>
      <c r="H41" s="4"/>
      <c r="I41" s="49"/>
    </row>
    <row r="42" spans="1:9" s="1" customFormat="1" ht="15" customHeight="1" x14ac:dyDescent="0.25">
      <c r="A42" s="4" t="s">
        <v>33</v>
      </c>
      <c r="B42" s="4">
        <v>7948</v>
      </c>
      <c r="C42" s="4">
        <v>4</v>
      </c>
      <c r="D42" s="4"/>
      <c r="E42" s="42"/>
      <c r="F42" s="39"/>
      <c r="G42" s="39"/>
      <c r="H42" s="4"/>
      <c r="I42" s="49"/>
    </row>
    <row r="43" spans="1:9" s="1" customFormat="1" ht="15" customHeight="1" x14ac:dyDescent="0.25">
      <c r="A43" s="4" t="s">
        <v>33</v>
      </c>
      <c r="B43" s="4">
        <v>7948</v>
      </c>
      <c r="C43" s="4">
        <v>5</v>
      </c>
      <c r="D43" s="4"/>
      <c r="E43" s="42"/>
      <c r="F43" s="39"/>
      <c r="G43" s="39"/>
      <c r="H43" s="4"/>
      <c r="I43" s="49"/>
    </row>
    <row r="44" spans="1:9" s="1" customFormat="1" ht="15" customHeight="1" x14ac:dyDescent="0.25">
      <c r="A44" s="4" t="s">
        <v>33</v>
      </c>
      <c r="B44" s="4">
        <v>7948</v>
      </c>
      <c r="C44" s="4">
        <v>6</v>
      </c>
      <c r="D44" s="4"/>
      <c r="E44" s="42"/>
      <c r="F44" s="39"/>
      <c r="G44" s="39"/>
      <c r="H44" s="4"/>
      <c r="I44" s="49"/>
    </row>
    <row r="45" spans="1:9" s="1" customFormat="1" ht="15" customHeight="1" x14ac:dyDescent="0.25">
      <c r="A45" s="4" t="s">
        <v>34</v>
      </c>
      <c r="B45" s="4">
        <v>991</v>
      </c>
      <c r="C45" s="11" t="s">
        <v>60</v>
      </c>
      <c r="D45" s="11"/>
      <c r="E45" s="42"/>
      <c r="F45" s="39"/>
      <c r="G45" s="39"/>
      <c r="H45" s="4"/>
      <c r="I45" s="49"/>
    </row>
    <row r="46" spans="1:9" s="1" customFormat="1" ht="15" customHeight="1" x14ac:dyDescent="0.25">
      <c r="A46" s="4" t="s">
        <v>34</v>
      </c>
      <c r="B46" s="4">
        <v>991</v>
      </c>
      <c r="C46" s="11" t="s">
        <v>61</v>
      </c>
      <c r="D46" s="11"/>
      <c r="E46" s="42"/>
      <c r="F46" s="39"/>
      <c r="G46" s="39"/>
      <c r="H46" s="4"/>
      <c r="I46" s="49"/>
    </row>
    <row r="47" spans="1:9" s="1" customFormat="1" ht="15" customHeight="1" x14ac:dyDescent="0.25">
      <c r="A47" s="4" t="s">
        <v>35</v>
      </c>
      <c r="B47" s="4">
        <v>990</v>
      </c>
      <c r="C47" s="4">
        <v>50</v>
      </c>
      <c r="D47" s="4"/>
      <c r="E47" s="42"/>
      <c r="F47" s="39"/>
      <c r="G47" s="39"/>
      <c r="H47" s="4"/>
      <c r="I47" s="49"/>
    </row>
    <row r="48" spans="1:9" s="1" customFormat="1" ht="15" customHeight="1" x14ac:dyDescent="0.25">
      <c r="A48" s="4" t="s">
        <v>35</v>
      </c>
      <c r="B48" s="4">
        <v>990</v>
      </c>
      <c r="C48" s="4">
        <v>60</v>
      </c>
      <c r="D48" s="4"/>
      <c r="E48" s="42"/>
      <c r="F48" s="39"/>
      <c r="G48" s="39"/>
      <c r="H48" s="4"/>
      <c r="I48" s="49"/>
    </row>
    <row r="49" spans="1:9" s="1" customFormat="1" ht="15" customHeight="1" x14ac:dyDescent="0.25">
      <c r="A49" s="4" t="s">
        <v>35</v>
      </c>
      <c r="B49" s="4">
        <v>990</v>
      </c>
      <c r="C49" s="4">
        <v>70</v>
      </c>
      <c r="D49" s="4"/>
      <c r="E49" s="42"/>
      <c r="F49" s="39"/>
      <c r="G49" s="39"/>
      <c r="H49" s="4"/>
      <c r="I49" s="49"/>
    </row>
    <row r="50" spans="1:9" s="1" customFormat="1" ht="15" customHeight="1" x14ac:dyDescent="0.25">
      <c r="A50" s="4" t="s">
        <v>35</v>
      </c>
      <c r="B50" s="4">
        <v>990</v>
      </c>
      <c r="C50" s="11" t="s">
        <v>63</v>
      </c>
      <c r="D50" s="11"/>
      <c r="E50" s="42"/>
      <c r="F50" s="39"/>
      <c r="G50" s="39"/>
      <c r="H50" s="4"/>
      <c r="I50" s="49"/>
    </row>
    <row r="51" spans="1:9" s="1" customFormat="1" ht="15" customHeight="1" x14ac:dyDescent="0.25">
      <c r="A51" s="4" t="s">
        <v>35</v>
      </c>
      <c r="B51" s="4">
        <v>990</v>
      </c>
      <c r="C51" s="11" t="s">
        <v>64</v>
      </c>
      <c r="D51" s="11"/>
      <c r="E51" s="42"/>
      <c r="F51" s="39"/>
      <c r="G51" s="39"/>
      <c r="H51" s="4"/>
      <c r="I51" s="49"/>
    </row>
    <row r="52" spans="1:9" s="1" customFormat="1" ht="15" customHeight="1" x14ac:dyDescent="0.25">
      <c r="A52" s="4" t="s">
        <v>35</v>
      </c>
      <c r="B52" s="4">
        <v>990</v>
      </c>
      <c r="C52" s="11" t="s">
        <v>65</v>
      </c>
      <c r="D52" s="11"/>
      <c r="E52" s="42"/>
      <c r="F52" s="39"/>
      <c r="G52" s="39"/>
      <c r="H52" s="4"/>
      <c r="I52" s="49"/>
    </row>
    <row r="53" spans="1:9" s="1" customFormat="1" ht="15" customHeight="1" x14ac:dyDescent="0.25">
      <c r="A53" s="4" t="s">
        <v>36</v>
      </c>
      <c r="B53" s="4">
        <v>994</v>
      </c>
      <c r="C53" s="4">
        <v>1</v>
      </c>
      <c r="D53" s="4"/>
      <c r="E53" s="42"/>
      <c r="F53" s="3">
        <v>0</v>
      </c>
      <c r="G53" s="39"/>
      <c r="H53" s="4"/>
      <c r="I53" s="49"/>
    </row>
    <row r="54" spans="1:9" s="1" customFormat="1" ht="15" customHeight="1" x14ac:dyDescent="0.25">
      <c r="A54" s="4" t="s">
        <v>36</v>
      </c>
      <c r="B54" s="4">
        <v>994</v>
      </c>
      <c r="C54" s="4">
        <v>2</v>
      </c>
      <c r="D54" s="4"/>
      <c r="E54" s="42"/>
      <c r="G54" s="39"/>
      <c r="H54" s="3">
        <v>0</v>
      </c>
      <c r="I54" s="49"/>
    </row>
    <row r="55" spans="1:9" s="1" customFormat="1" ht="15" customHeight="1" x14ac:dyDescent="0.25">
      <c r="A55" s="4" t="s">
        <v>36</v>
      </c>
      <c r="B55" s="4">
        <v>994</v>
      </c>
      <c r="C55" s="4">
        <v>3</v>
      </c>
      <c r="D55" s="4"/>
      <c r="E55" s="42"/>
      <c r="F55" s="39"/>
      <c r="G55" s="39"/>
      <c r="H55" s="4"/>
      <c r="I55" s="49"/>
    </row>
    <row r="56" spans="1:9" s="1" customFormat="1" ht="15" customHeight="1" x14ac:dyDescent="0.25">
      <c r="A56" s="4" t="s">
        <v>36</v>
      </c>
      <c r="B56" s="4">
        <v>994</v>
      </c>
      <c r="C56" s="4">
        <v>4</v>
      </c>
      <c r="D56" s="4"/>
      <c r="E56" s="42"/>
      <c r="F56" s="39"/>
      <c r="G56" s="39"/>
      <c r="H56" s="4"/>
      <c r="I56" s="49"/>
    </row>
    <row r="57" spans="1:9" s="1" customFormat="1" ht="15" customHeight="1" x14ac:dyDescent="0.25">
      <c r="A57" s="4" t="s">
        <v>37</v>
      </c>
      <c r="B57" s="4">
        <v>55502</v>
      </c>
      <c r="C57" s="4">
        <v>1</v>
      </c>
      <c r="D57" s="4"/>
      <c r="E57" s="42"/>
      <c r="F57" s="39"/>
      <c r="G57" s="39"/>
      <c r="H57" s="4"/>
      <c r="I57" s="49"/>
    </row>
    <row r="58" spans="1:9" s="1" customFormat="1" ht="15" customHeight="1" x14ac:dyDescent="0.25">
      <c r="A58" s="4" t="s">
        <v>37</v>
      </c>
      <c r="B58" s="4">
        <v>55502</v>
      </c>
      <c r="C58" s="4">
        <v>2</v>
      </c>
      <c r="D58" s="4"/>
      <c r="E58" s="42"/>
      <c r="F58" s="39"/>
      <c r="G58" s="39"/>
      <c r="H58" s="4"/>
      <c r="I58" s="49"/>
    </row>
    <row r="59" spans="1:9" s="1" customFormat="1" ht="15" customHeight="1" x14ac:dyDescent="0.25">
      <c r="A59" s="4" t="s">
        <v>37</v>
      </c>
      <c r="B59" s="4">
        <v>55502</v>
      </c>
      <c r="C59" s="4">
        <v>3</v>
      </c>
      <c r="D59" s="4"/>
      <c r="E59" s="42"/>
      <c r="F59" s="39"/>
      <c r="G59" s="39"/>
      <c r="H59" s="4"/>
      <c r="I59" s="49"/>
    </row>
    <row r="60" spans="1:9" s="1" customFormat="1" ht="15" customHeight="1" x14ac:dyDescent="0.25">
      <c r="A60" s="4" t="s">
        <v>37</v>
      </c>
      <c r="B60" s="4">
        <v>55502</v>
      </c>
      <c r="C60" s="4">
        <v>4</v>
      </c>
      <c r="D60" s="4"/>
      <c r="E60" s="42"/>
      <c r="F60" s="39"/>
      <c r="G60" s="39"/>
      <c r="H60" s="4"/>
      <c r="I60" s="49"/>
    </row>
    <row r="61" spans="1:9" s="1" customFormat="1" ht="15" customHeight="1" x14ac:dyDescent="0.25">
      <c r="A61" s="4" t="s">
        <v>38</v>
      </c>
      <c r="B61" s="4">
        <v>6213</v>
      </c>
      <c r="C61" s="11" t="s">
        <v>66</v>
      </c>
      <c r="D61" s="11"/>
      <c r="E61" s="42"/>
      <c r="F61" s="39"/>
      <c r="G61" s="39"/>
      <c r="H61" s="4"/>
      <c r="I61" s="49"/>
    </row>
    <row r="62" spans="1:9" s="1" customFormat="1" ht="15" customHeight="1" x14ac:dyDescent="0.25">
      <c r="A62" s="4" t="s">
        <v>38</v>
      </c>
      <c r="B62" s="4">
        <v>6213</v>
      </c>
      <c r="C62" s="11" t="s">
        <v>67</v>
      </c>
      <c r="D62" s="11"/>
      <c r="E62" s="42"/>
      <c r="F62" s="39"/>
      <c r="G62" s="39"/>
      <c r="H62" s="4"/>
      <c r="I62" s="49"/>
    </row>
    <row r="63" spans="1:9" s="1" customFormat="1" ht="15" customHeight="1" x14ac:dyDescent="0.25">
      <c r="A63" s="4" t="s">
        <v>39</v>
      </c>
      <c r="B63" s="4">
        <v>997</v>
      </c>
      <c r="C63" s="4">
        <v>12</v>
      </c>
      <c r="D63" s="4"/>
      <c r="E63" s="42"/>
      <c r="F63" s="39"/>
      <c r="G63" s="39"/>
      <c r="H63" s="4"/>
      <c r="I63" s="49"/>
    </row>
    <row r="64" spans="1:9" s="1" customFormat="1" ht="15" customHeight="1" x14ac:dyDescent="0.25">
      <c r="A64" s="4" t="s">
        <v>40</v>
      </c>
      <c r="B64" s="4">
        <v>55229</v>
      </c>
      <c r="C64" s="11" t="s">
        <v>68</v>
      </c>
      <c r="D64" s="11"/>
      <c r="E64" s="42"/>
      <c r="F64" s="39"/>
      <c r="G64" s="39"/>
      <c r="H64" s="4"/>
      <c r="I64" s="49"/>
    </row>
    <row r="65" spans="1:9" s="1" customFormat="1" ht="15" customHeight="1" x14ac:dyDescent="0.25">
      <c r="A65" s="4" t="s">
        <v>40</v>
      </c>
      <c r="B65" s="4">
        <v>55229</v>
      </c>
      <c r="C65" s="11" t="s">
        <v>69</v>
      </c>
      <c r="D65" s="11"/>
      <c r="E65" s="42"/>
      <c r="F65" s="39"/>
      <c r="G65" s="39"/>
      <c r="H65" s="4"/>
      <c r="I65" s="49"/>
    </row>
    <row r="66" spans="1:9" s="1" customFormat="1" ht="15" customHeight="1" x14ac:dyDescent="0.25">
      <c r="A66" s="4" t="s">
        <v>40</v>
      </c>
      <c r="B66" s="4">
        <v>55229</v>
      </c>
      <c r="C66" s="11" t="s">
        <v>70</v>
      </c>
      <c r="D66" s="11"/>
      <c r="E66" s="42"/>
      <c r="F66" s="39"/>
      <c r="G66" s="39"/>
      <c r="H66" s="4"/>
      <c r="I66" s="49"/>
    </row>
    <row r="67" spans="1:9" s="1" customFormat="1" ht="15" customHeight="1" x14ac:dyDescent="0.25">
      <c r="A67" s="4" t="s">
        <v>40</v>
      </c>
      <c r="B67" s="4">
        <v>55229</v>
      </c>
      <c r="C67" s="11" t="s">
        <v>71</v>
      </c>
      <c r="D67" s="11"/>
      <c r="E67" s="42"/>
      <c r="F67" s="39"/>
      <c r="G67" s="39"/>
      <c r="H67" s="4"/>
      <c r="I67" s="49"/>
    </row>
    <row r="68" spans="1:9" s="1" customFormat="1" ht="15" customHeight="1" x14ac:dyDescent="0.25">
      <c r="A68" s="4" t="s">
        <v>40</v>
      </c>
      <c r="B68" s="4">
        <v>55229</v>
      </c>
      <c r="C68" s="11" t="s">
        <v>72</v>
      </c>
      <c r="D68" s="11"/>
      <c r="E68" s="42"/>
      <c r="F68" s="39"/>
      <c r="G68" s="39"/>
      <c r="H68" s="4"/>
      <c r="I68" s="49"/>
    </row>
    <row r="69" spans="1:9" s="1" customFormat="1" ht="15" customHeight="1" x14ac:dyDescent="0.25">
      <c r="A69" s="4" t="s">
        <v>40</v>
      </c>
      <c r="B69" s="4">
        <v>55229</v>
      </c>
      <c r="C69" s="11" t="s">
        <v>73</v>
      </c>
      <c r="D69" s="11"/>
      <c r="E69" s="42"/>
      <c r="F69" s="39"/>
      <c r="G69" s="39"/>
      <c r="H69" s="4"/>
      <c r="I69" s="49"/>
    </row>
    <row r="70" spans="1:9" s="1" customFormat="1" ht="15" customHeight="1" x14ac:dyDescent="0.25">
      <c r="A70" s="4" t="s">
        <v>40</v>
      </c>
      <c r="B70" s="4">
        <v>55229</v>
      </c>
      <c r="C70" s="11" t="s">
        <v>74</v>
      </c>
      <c r="D70" s="11"/>
      <c r="E70" s="42"/>
      <c r="F70" s="39"/>
      <c r="G70" s="39"/>
      <c r="H70" s="4"/>
      <c r="I70" s="49"/>
    </row>
    <row r="71" spans="1:9" s="1" customFormat="1" ht="15" customHeight="1" x14ac:dyDescent="0.25">
      <c r="A71" s="4" t="s">
        <v>40</v>
      </c>
      <c r="B71" s="4">
        <v>55229</v>
      </c>
      <c r="C71" s="11" t="s">
        <v>75</v>
      </c>
      <c r="D71" s="11"/>
      <c r="E71" s="42"/>
      <c r="F71" s="39"/>
      <c r="G71" s="39"/>
      <c r="H71" s="4"/>
      <c r="I71" s="49"/>
    </row>
    <row r="72" spans="1:9" s="1" customFormat="1" ht="15" customHeight="1" x14ac:dyDescent="0.25">
      <c r="A72" s="4" t="s">
        <v>41</v>
      </c>
      <c r="B72" s="4">
        <v>1007</v>
      </c>
      <c r="C72" s="11" t="s">
        <v>76</v>
      </c>
      <c r="D72" s="11"/>
      <c r="E72" s="42"/>
      <c r="F72" s="39"/>
      <c r="G72" s="39"/>
      <c r="H72" s="4"/>
      <c r="I72" s="49"/>
    </row>
    <row r="73" spans="1:9" s="1" customFormat="1" ht="15" customHeight="1" x14ac:dyDescent="0.25">
      <c r="A73" s="4" t="s">
        <v>41</v>
      </c>
      <c r="B73" s="4">
        <v>1007</v>
      </c>
      <c r="C73" s="11" t="s">
        <v>77</v>
      </c>
      <c r="D73" s="11"/>
      <c r="E73" s="42"/>
      <c r="F73" s="39"/>
      <c r="G73" s="39"/>
      <c r="H73" s="4"/>
      <c r="I73" s="49"/>
    </row>
    <row r="74" spans="1:9" s="1" customFormat="1" ht="15" customHeight="1" x14ac:dyDescent="0.25">
      <c r="A74" s="4" t="s">
        <v>41</v>
      </c>
      <c r="B74" s="4">
        <v>1007</v>
      </c>
      <c r="C74" s="11" t="s">
        <v>78</v>
      </c>
      <c r="D74" s="11"/>
      <c r="E74" s="42"/>
      <c r="F74" s="39"/>
      <c r="G74" s="39"/>
      <c r="H74" s="4"/>
      <c r="I74" s="49"/>
    </row>
    <row r="75" spans="1:9" s="1" customFormat="1" ht="15" customHeight="1" x14ac:dyDescent="0.25">
      <c r="A75" s="4" t="s">
        <v>42</v>
      </c>
      <c r="B75" s="4">
        <v>1008</v>
      </c>
      <c r="C75" s="4">
        <v>2</v>
      </c>
      <c r="D75" s="4"/>
      <c r="E75" s="42"/>
      <c r="F75" s="3">
        <v>0</v>
      </c>
      <c r="G75" s="39"/>
      <c r="H75" s="4"/>
      <c r="I75" s="49"/>
    </row>
    <row r="76" spans="1:9" s="1" customFormat="1" ht="15" customHeight="1" x14ac:dyDescent="0.25">
      <c r="A76" s="4" t="s">
        <v>42</v>
      </c>
      <c r="B76" s="4">
        <v>1008</v>
      </c>
      <c r="C76" s="4">
        <v>4</v>
      </c>
      <c r="D76" s="4"/>
      <c r="E76" s="42"/>
      <c r="F76" s="3">
        <v>0</v>
      </c>
      <c r="G76" s="39"/>
      <c r="H76" s="4"/>
      <c r="I76" s="49"/>
    </row>
    <row r="77" spans="1:9" s="1" customFormat="1" ht="15" customHeight="1" x14ac:dyDescent="0.25">
      <c r="A77" s="4" t="s">
        <v>43</v>
      </c>
      <c r="B77" s="4">
        <v>6085</v>
      </c>
      <c r="C77" s="4">
        <v>14</v>
      </c>
      <c r="D77" s="4"/>
      <c r="E77" s="42">
        <v>0</v>
      </c>
      <c r="F77" s="3"/>
      <c r="G77" s="39"/>
      <c r="H77" s="4"/>
      <c r="I77" s="49"/>
    </row>
    <row r="78" spans="1:9" s="1" customFormat="1" ht="15" customHeight="1" x14ac:dyDescent="0.25">
      <c r="A78" s="4" t="s">
        <v>43</v>
      </c>
      <c r="B78" s="4">
        <v>6085</v>
      </c>
      <c r="C78" s="4">
        <v>15</v>
      </c>
      <c r="D78" s="4"/>
      <c r="E78" s="42"/>
      <c r="F78" s="3">
        <v>0</v>
      </c>
      <c r="G78" s="3"/>
      <c r="H78" s="4"/>
      <c r="I78" s="49"/>
    </row>
    <row r="79" spans="1:9" s="1" customFormat="1" ht="15" customHeight="1" x14ac:dyDescent="0.25">
      <c r="A79" s="4" t="s">
        <v>43</v>
      </c>
      <c r="B79" s="4">
        <v>6085</v>
      </c>
      <c r="C79" s="11" t="s">
        <v>79</v>
      </c>
      <c r="D79" s="11"/>
      <c r="E79" s="42"/>
      <c r="F79" s="39"/>
      <c r="G79" s="39"/>
      <c r="H79" s="4"/>
      <c r="I79" s="49"/>
    </row>
    <row r="80" spans="1:9" s="1" customFormat="1" ht="15" customHeight="1" x14ac:dyDescent="0.25">
      <c r="A80" s="4" t="s">
        <v>43</v>
      </c>
      <c r="B80" s="4">
        <v>6085</v>
      </c>
      <c r="C80" s="11" t="s">
        <v>80</v>
      </c>
      <c r="D80" s="11"/>
      <c r="E80" s="42"/>
      <c r="F80" s="39"/>
      <c r="G80" s="39"/>
      <c r="H80" s="4"/>
      <c r="I80" s="49"/>
    </row>
    <row r="81" spans="1:9" s="1" customFormat="1" ht="15" customHeight="1" x14ac:dyDescent="0.25">
      <c r="A81" s="4" t="s">
        <v>43</v>
      </c>
      <c r="B81" s="4">
        <v>6085</v>
      </c>
      <c r="C81" s="4">
        <v>17</v>
      </c>
      <c r="D81" s="4"/>
      <c r="E81" s="42"/>
      <c r="F81" s="39"/>
      <c r="G81" s="39"/>
      <c r="H81" s="4"/>
      <c r="I81" s="49"/>
    </row>
    <row r="82" spans="1:9" s="1" customFormat="1" ht="15" customHeight="1" x14ac:dyDescent="0.25">
      <c r="A82" s="4" t="s">
        <v>43</v>
      </c>
      <c r="B82" s="4">
        <v>6085</v>
      </c>
      <c r="C82" s="4">
        <v>18</v>
      </c>
      <c r="D82" s="4"/>
      <c r="E82" s="42"/>
      <c r="F82" s="39"/>
      <c r="G82" s="39"/>
      <c r="H82" s="4"/>
      <c r="I82" s="49"/>
    </row>
    <row r="83" spans="1:9" s="1" customFormat="1" ht="15" customHeight="1" x14ac:dyDescent="0.25">
      <c r="A83" s="4" t="s">
        <v>44</v>
      </c>
      <c r="B83" s="4">
        <v>7335</v>
      </c>
      <c r="C83" s="11" t="s">
        <v>81</v>
      </c>
      <c r="D83" s="11"/>
      <c r="E83" s="42"/>
      <c r="F83" s="39"/>
      <c r="G83" s="39"/>
      <c r="H83" s="4"/>
      <c r="I83" s="49"/>
    </row>
    <row r="84" spans="1:9" s="1" customFormat="1" ht="15" customHeight="1" x14ac:dyDescent="0.25">
      <c r="A84" s="4" t="s">
        <v>44</v>
      </c>
      <c r="B84" s="4">
        <v>7335</v>
      </c>
      <c r="C84" s="11" t="s">
        <v>82</v>
      </c>
      <c r="D84" s="11"/>
      <c r="E84" s="42"/>
      <c r="F84" s="39"/>
      <c r="G84" s="39"/>
      <c r="H84" s="4"/>
      <c r="I84" s="49"/>
    </row>
    <row r="85" spans="1:9" s="1" customFormat="1" ht="15" customHeight="1" x14ac:dyDescent="0.25">
      <c r="A85" s="4" t="s">
        <v>45</v>
      </c>
      <c r="B85" s="4">
        <v>6166</v>
      </c>
      <c r="C85" s="11" t="s">
        <v>83</v>
      </c>
      <c r="D85" s="11"/>
      <c r="E85" s="42"/>
      <c r="F85" s="39"/>
      <c r="G85" s="39"/>
      <c r="H85" s="4"/>
      <c r="I85" s="49"/>
    </row>
    <row r="86" spans="1:9" s="1" customFormat="1" ht="15" customHeight="1" x14ac:dyDescent="0.25">
      <c r="A86" s="4" t="s">
        <v>45</v>
      </c>
      <c r="B86" s="4">
        <v>6166</v>
      </c>
      <c r="C86" s="11" t="s">
        <v>84</v>
      </c>
      <c r="D86" s="11"/>
      <c r="E86" s="42"/>
      <c r="F86" s="39"/>
      <c r="G86" s="39"/>
      <c r="H86" s="4"/>
      <c r="I86" s="49"/>
    </row>
    <row r="87" spans="1:9" s="1" customFormat="1" ht="15" customHeight="1" x14ac:dyDescent="0.25">
      <c r="A87" s="10" t="s">
        <v>46</v>
      </c>
      <c r="B87" s="10">
        <v>57794</v>
      </c>
      <c r="C87" s="44" t="s">
        <v>85</v>
      </c>
      <c r="D87" s="44"/>
      <c r="E87" s="42"/>
      <c r="F87" s="39"/>
      <c r="G87" s="39"/>
      <c r="H87" s="4"/>
      <c r="I87" s="49"/>
    </row>
    <row r="88" spans="1:9" s="1" customFormat="1" ht="15" customHeight="1" x14ac:dyDescent="0.25">
      <c r="A88" s="10" t="s">
        <v>46</v>
      </c>
      <c r="B88" s="10">
        <v>57794</v>
      </c>
      <c r="C88" s="44" t="s">
        <v>86</v>
      </c>
      <c r="D88" s="44"/>
      <c r="E88" s="42"/>
      <c r="F88" s="39"/>
      <c r="G88" s="39"/>
      <c r="H88" s="4"/>
      <c r="I88" s="49"/>
    </row>
    <row r="89" spans="1:9" s="1" customFormat="1" ht="15" customHeight="1" x14ac:dyDescent="0.25">
      <c r="A89" s="4" t="s">
        <v>47</v>
      </c>
      <c r="B89" s="4">
        <v>55364</v>
      </c>
      <c r="C89" s="11" t="s">
        <v>87</v>
      </c>
      <c r="D89" s="11"/>
      <c r="E89" s="42"/>
      <c r="F89" s="39"/>
      <c r="G89" s="39"/>
      <c r="H89" s="4"/>
      <c r="I89" s="49"/>
    </row>
    <row r="90" spans="1:9" s="1" customFormat="1" ht="15" customHeight="1" x14ac:dyDescent="0.25">
      <c r="A90" s="4" t="s">
        <v>47</v>
      </c>
      <c r="B90" s="4">
        <v>55364</v>
      </c>
      <c r="C90" s="11" t="s">
        <v>88</v>
      </c>
      <c r="D90" s="11"/>
      <c r="E90" s="42"/>
      <c r="F90" s="39"/>
      <c r="G90" s="39"/>
      <c r="H90" s="4"/>
      <c r="I90" s="49"/>
    </row>
    <row r="91" spans="1:9" s="1" customFormat="1" ht="15" customHeight="1" x14ac:dyDescent="0.25">
      <c r="A91" s="4" t="s">
        <v>48</v>
      </c>
      <c r="B91" s="4">
        <v>55111</v>
      </c>
      <c r="C91" s="4">
        <v>1</v>
      </c>
      <c r="D91" s="4"/>
      <c r="E91" s="38"/>
      <c r="F91" s="39"/>
      <c r="G91" s="39"/>
      <c r="H91" s="4"/>
      <c r="I91" s="49"/>
    </row>
    <row r="92" spans="1:9" s="1" customFormat="1" ht="15" customHeight="1" x14ac:dyDescent="0.25">
      <c r="A92" s="4" t="s">
        <v>48</v>
      </c>
      <c r="B92" s="4">
        <v>55111</v>
      </c>
      <c r="C92" s="4">
        <v>2</v>
      </c>
      <c r="D92" s="4"/>
      <c r="E92" s="38"/>
      <c r="F92" s="39"/>
      <c r="G92" s="39"/>
      <c r="H92" s="4"/>
      <c r="I92" s="49"/>
    </row>
    <row r="93" spans="1:9" s="1" customFormat="1" ht="15" customHeight="1" x14ac:dyDescent="0.25">
      <c r="A93" s="4" t="s">
        <v>48</v>
      </c>
      <c r="B93" s="4">
        <v>55111</v>
      </c>
      <c r="C93" s="4">
        <v>3</v>
      </c>
      <c r="D93" s="4"/>
      <c r="E93" s="38"/>
      <c r="F93" s="39"/>
      <c r="G93" s="39"/>
      <c r="H93" s="4"/>
      <c r="I93" s="49"/>
    </row>
    <row r="94" spans="1:9" s="1" customFormat="1" ht="15" customHeight="1" x14ac:dyDescent="0.25">
      <c r="A94" s="4" t="s">
        <v>48</v>
      </c>
      <c r="B94" s="4">
        <v>55111</v>
      </c>
      <c r="C94" s="4">
        <v>4</v>
      </c>
      <c r="D94" s="4"/>
      <c r="E94" s="38"/>
      <c r="F94" s="39"/>
      <c r="G94" s="39"/>
      <c r="H94" s="4"/>
      <c r="I94" s="49"/>
    </row>
    <row r="95" spans="1:9" s="1" customFormat="1" ht="15" customHeight="1" x14ac:dyDescent="0.25">
      <c r="A95" s="4" t="s">
        <v>48</v>
      </c>
      <c r="B95" s="4">
        <v>55111</v>
      </c>
      <c r="C95" s="4">
        <v>5</v>
      </c>
      <c r="D95" s="4"/>
      <c r="E95" s="38"/>
      <c r="F95" s="39"/>
      <c r="G95" s="39"/>
      <c r="H95" s="4"/>
      <c r="I95" s="49"/>
    </row>
    <row r="96" spans="1:9" s="1" customFormat="1" ht="15" customHeight="1" x14ac:dyDescent="0.25">
      <c r="A96" s="4" t="s">
        <v>48</v>
      </c>
      <c r="B96" s="4">
        <v>55111</v>
      </c>
      <c r="C96" s="4">
        <v>6</v>
      </c>
      <c r="D96" s="4"/>
      <c r="E96" s="38"/>
      <c r="F96" s="39"/>
      <c r="G96" s="39"/>
      <c r="H96" s="4"/>
      <c r="I96" s="49"/>
    </row>
    <row r="97" spans="1:9" s="1" customFormat="1" ht="15" customHeight="1" x14ac:dyDescent="0.25">
      <c r="A97" s="4" t="s">
        <v>48</v>
      </c>
      <c r="B97" s="4">
        <v>55111</v>
      </c>
      <c r="C97" s="4">
        <v>7</v>
      </c>
      <c r="D97" s="4"/>
      <c r="E97" s="38"/>
      <c r="F97" s="39"/>
      <c r="G97" s="39"/>
      <c r="H97" s="4"/>
      <c r="I97" s="49"/>
    </row>
    <row r="98" spans="1:9" s="1" customFormat="1" ht="15" customHeight="1" x14ac:dyDescent="0.25">
      <c r="A98" s="4" t="s">
        <v>48</v>
      </c>
      <c r="B98" s="4">
        <v>55111</v>
      </c>
      <c r="C98" s="4">
        <v>8</v>
      </c>
      <c r="D98" s="4"/>
      <c r="E98" s="38"/>
      <c r="F98" s="39"/>
      <c r="G98" s="39"/>
      <c r="H98" s="4"/>
      <c r="I98" s="49"/>
    </row>
    <row r="99" spans="1:9" s="1" customFormat="1" ht="15" customHeight="1" x14ac:dyDescent="0.25">
      <c r="A99" s="4" t="s">
        <v>49</v>
      </c>
      <c r="B99" s="4">
        <v>57842</v>
      </c>
      <c r="C99" s="4">
        <v>1</v>
      </c>
      <c r="D99" s="4"/>
      <c r="E99" s="42"/>
      <c r="F99" s="39"/>
      <c r="G99" s="39"/>
      <c r="H99" s="4"/>
      <c r="I99" s="49"/>
    </row>
    <row r="100" spans="1:9" s="1" customFormat="1" ht="15" customHeight="1" x14ac:dyDescent="0.25">
      <c r="A100" s="4" t="s">
        <v>50</v>
      </c>
      <c r="B100" s="4">
        <v>55224</v>
      </c>
      <c r="C100" s="11" t="s">
        <v>89</v>
      </c>
      <c r="D100" s="11"/>
      <c r="E100" s="42"/>
      <c r="F100" s="39"/>
      <c r="G100" s="39"/>
      <c r="H100" s="4"/>
      <c r="I100" s="49"/>
    </row>
    <row r="101" spans="1:9" s="1" customFormat="1" ht="15" customHeight="1" x14ac:dyDescent="0.25">
      <c r="A101" s="4" t="s">
        <v>50</v>
      </c>
      <c r="B101" s="4">
        <v>55224</v>
      </c>
      <c r="C101" s="11" t="s">
        <v>90</v>
      </c>
      <c r="D101" s="11"/>
      <c r="E101" s="42"/>
      <c r="F101" s="39"/>
      <c r="G101" s="39"/>
      <c r="H101" s="4"/>
      <c r="I101" s="49"/>
    </row>
    <row r="102" spans="1:9" s="1" customFormat="1" ht="15" customHeight="1" x14ac:dyDescent="0.25">
      <c r="A102" s="4" t="s">
        <v>50</v>
      </c>
      <c r="B102" s="4">
        <v>55224</v>
      </c>
      <c r="C102" s="11" t="s">
        <v>91</v>
      </c>
      <c r="D102" s="11"/>
      <c r="E102" s="42"/>
      <c r="F102" s="39"/>
      <c r="G102" s="39"/>
      <c r="H102" s="4"/>
      <c r="I102" s="49"/>
    </row>
    <row r="103" spans="1:9" s="1" customFormat="1" ht="15" customHeight="1" x14ac:dyDescent="0.25">
      <c r="A103" s="4" t="s">
        <v>50</v>
      </c>
      <c r="B103" s="4">
        <v>55224</v>
      </c>
      <c r="C103" s="11" t="s">
        <v>92</v>
      </c>
      <c r="D103" s="11"/>
      <c r="E103" s="42"/>
      <c r="F103" s="39"/>
      <c r="G103" s="39"/>
      <c r="H103" s="4"/>
      <c r="I103" s="49"/>
    </row>
    <row r="104" spans="1:9" s="1" customFormat="1" ht="15" customHeight="1" x14ac:dyDescent="0.25">
      <c r="A104" s="4" t="s">
        <v>51</v>
      </c>
      <c r="B104" s="4">
        <v>1040</v>
      </c>
      <c r="C104" s="4">
        <v>1</v>
      </c>
      <c r="D104" s="4"/>
      <c r="E104" s="42"/>
      <c r="F104" s="39"/>
      <c r="G104" s="39"/>
      <c r="H104" s="4"/>
      <c r="I104" s="49"/>
    </row>
    <row r="105" spans="1:9" s="1" customFormat="1" ht="15" customHeight="1" x14ac:dyDescent="0.25">
      <c r="A105" s="4" t="s">
        <v>51</v>
      </c>
      <c r="B105" s="4">
        <v>1040</v>
      </c>
      <c r="C105" s="4">
        <v>2</v>
      </c>
      <c r="D105" s="4"/>
      <c r="E105" s="42"/>
      <c r="F105" s="39"/>
      <c r="G105" s="39"/>
      <c r="H105" s="4"/>
      <c r="I105" s="49"/>
    </row>
    <row r="106" spans="1:9" s="1" customFormat="1" ht="15" customHeight="1" x14ac:dyDescent="0.25">
      <c r="A106" s="19" t="s">
        <v>52</v>
      </c>
      <c r="B106" s="19">
        <v>55259</v>
      </c>
      <c r="C106" s="20" t="s">
        <v>93</v>
      </c>
      <c r="D106" s="20"/>
      <c r="E106" s="41"/>
      <c r="F106" s="39"/>
      <c r="G106" s="39"/>
      <c r="H106" s="4"/>
      <c r="I106" s="49"/>
    </row>
    <row r="107" spans="1:9" s="1" customFormat="1" ht="15" customHeight="1" x14ac:dyDescent="0.25">
      <c r="A107" s="19" t="s">
        <v>52</v>
      </c>
      <c r="B107" s="19">
        <v>55259</v>
      </c>
      <c r="C107" s="20" t="s">
        <v>94</v>
      </c>
      <c r="D107" s="20"/>
      <c r="E107" s="41"/>
      <c r="F107" s="39"/>
      <c r="G107" s="39"/>
      <c r="H107" s="4"/>
      <c r="I107" s="49"/>
    </row>
    <row r="108" spans="1:9" s="1" customFormat="1" ht="15" customHeight="1" x14ac:dyDescent="0.25">
      <c r="A108" s="19" t="s">
        <v>53</v>
      </c>
      <c r="B108" s="4">
        <v>55148</v>
      </c>
      <c r="C108" s="4">
        <v>1</v>
      </c>
      <c r="D108" s="4"/>
      <c r="E108" s="42"/>
      <c r="F108" s="39"/>
      <c r="G108" s="39"/>
      <c r="H108" s="4"/>
      <c r="I108" s="49"/>
    </row>
    <row r="109" spans="1:9" s="1" customFormat="1" ht="15" customHeight="1" x14ac:dyDescent="0.25">
      <c r="A109" s="4" t="s">
        <v>53</v>
      </c>
      <c r="B109" s="4">
        <v>55148</v>
      </c>
      <c r="C109" s="4">
        <v>2</v>
      </c>
      <c r="D109" s="4"/>
      <c r="E109" s="42"/>
      <c r="F109" s="39"/>
      <c r="G109" s="39"/>
      <c r="H109" s="4"/>
      <c r="I109" s="49"/>
    </row>
    <row r="110" spans="1:9" ht="15" customHeight="1" x14ac:dyDescent="0.25">
      <c r="A110" s="4" t="s">
        <v>53</v>
      </c>
      <c r="B110" s="4">
        <v>55148</v>
      </c>
      <c r="C110" s="4">
        <v>3</v>
      </c>
      <c r="D110" s="4"/>
      <c r="E110" s="38"/>
      <c r="F110" s="45"/>
      <c r="G110" s="45"/>
      <c r="H110" s="10"/>
      <c r="I110" s="50"/>
    </row>
    <row r="111" spans="1:9" ht="15" customHeight="1" x14ac:dyDescent="0.25">
      <c r="A111" s="4" t="s">
        <v>53</v>
      </c>
      <c r="B111" s="4">
        <v>55148</v>
      </c>
      <c r="C111" s="4">
        <v>4</v>
      </c>
      <c r="D111" s="4"/>
      <c r="E111" s="38"/>
      <c r="F111" s="45"/>
      <c r="G111" s="45"/>
      <c r="H111" s="10"/>
      <c r="I111" s="50"/>
    </row>
    <row r="112" spans="1:9" x14ac:dyDescent="0.25">
      <c r="A112" s="1"/>
    </row>
    <row r="113" spans="1:1" x14ac:dyDescent="0.25">
      <c r="A113" s="47"/>
    </row>
    <row r="114" spans="1:1" x14ac:dyDescent="0.25">
      <c r="A114" s="47"/>
    </row>
  </sheetData>
  <phoneticPr fontId="10" type="noConversion"/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SO2 Annual Allocations</vt:lpstr>
      <vt:lpstr>NOx Annual Allocations</vt:lpstr>
      <vt:lpstr>Annual Heat Inputs</vt:lpstr>
      <vt:lpstr>SO2 Annual Emissions</vt:lpstr>
      <vt:lpstr>NOx Annual Emissions</vt:lpstr>
      <vt:lpstr>SO2 Consent Decree Caps</vt:lpstr>
      <vt:lpstr>NOx Consent Decree Caps</vt:lpstr>
      <vt:lpstr>Retirement 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Ferguson, Leslie</cp:lastModifiedBy>
  <dcterms:created xsi:type="dcterms:W3CDTF">2023-02-20T19:18:57Z</dcterms:created>
  <dcterms:modified xsi:type="dcterms:W3CDTF">2025-06-04T13:22:11Z</dcterms:modified>
</cp:coreProperties>
</file>