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gov-my.sharepoint.com/personal/lferguso_idem_in_gov/Documents/Documents/CSAPR/"/>
    </mc:Choice>
  </mc:AlternateContent>
  <xr:revisionPtr revIDLastSave="143" documentId="8_{E679106F-08F0-4637-879A-8317C612EFC1}" xr6:coauthVersionLast="47" xr6:coauthVersionMax="47" xr10:uidLastSave="{7FA0C7D5-2A8C-4090-B5BC-D5504507047A}"/>
  <bookViews>
    <workbookView xWindow="-120" yWindow="-120" windowWidth="29040" windowHeight="15840" tabRatio="603" firstSheet="4" activeTab="8" xr2:uid="{2C15DFC5-64D3-400C-BCDA-D551437F1E3B}"/>
  </bookViews>
  <sheets>
    <sheet name="Summary" sheetId="1" r:id="rId1"/>
    <sheet name="SO2 Annual Allocations" sheetId="2" r:id="rId2"/>
    <sheet name="NOx Annual Allocations" sheetId="3" r:id="rId3"/>
    <sheet name="Annual Heat Inputs" sheetId="4" r:id="rId4"/>
    <sheet name="SO2 Annual Emissions" sheetId="5" r:id="rId5"/>
    <sheet name="NOx Annual Emissions" sheetId="6" r:id="rId6"/>
    <sheet name="SO2 Consent Decree Caps" sheetId="7" r:id="rId7"/>
    <sheet name="NOx Consent Decree Caps" sheetId="8" r:id="rId8"/>
    <sheet name="Retirement Adjustment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2" l="1"/>
  <c r="I54" i="3"/>
  <c r="U56" i="3"/>
  <c r="U55" i="3"/>
  <c r="W55" i="3"/>
  <c r="X55" i="3" s="1"/>
  <c r="W56" i="3"/>
  <c r="X56" i="3" s="1"/>
  <c r="Q56" i="3"/>
  <c r="Q55" i="3"/>
  <c r="O56" i="3"/>
  <c r="O55" i="3"/>
  <c r="S55" i="3" l="1"/>
  <c r="S56" i="3"/>
  <c r="D55" i="1" l="1"/>
  <c r="D56" i="1"/>
  <c r="AP55" i="2"/>
  <c r="AP56" i="2"/>
  <c r="M56" i="2"/>
  <c r="O56" i="2" s="1"/>
  <c r="Q56" i="2" s="1"/>
  <c r="S56" i="2" s="1"/>
  <c r="U56" i="2" s="1"/>
  <c r="W56" i="2" s="1"/>
  <c r="Y56" i="2" s="1"/>
  <c r="AA56" i="2" s="1"/>
  <c r="AC56" i="2" s="1"/>
  <c r="AE56" i="2" s="1"/>
  <c r="AG56" i="2" s="1"/>
  <c r="AI56" i="2" s="1"/>
  <c r="AK56" i="2" s="1"/>
  <c r="AM56" i="2" s="1"/>
  <c r="AO56" i="2" s="1"/>
  <c r="M55" i="2"/>
  <c r="O55" i="2" s="1"/>
  <c r="Q55" i="2" s="1"/>
  <c r="S55" i="2" s="1"/>
  <c r="U55" i="2" s="1"/>
  <c r="W55" i="2" s="1"/>
  <c r="Y55" i="2" s="1"/>
  <c r="AA55" i="2" s="1"/>
  <c r="AC55" i="2" s="1"/>
  <c r="AE55" i="2" s="1"/>
  <c r="AG55" i="2" s="1"/>
  <c r="AI55" i="2" s="1"/>
  <c r="AK55" i="2" s="1"/>
  <c r="AM55" i="2" s="1"/>
  <c r="H108" i="2"/>
  <c r="I108" i="2" s="1"/>
  <c r="K108" i="2" s="1"/>
  <c r="D111" i="2"/>
  <c r="F111" i="2" s="1"/>
  <c r="D110" i="2"/>
  <c r="F110" i="2" s="1"/>
  <c r="D109" i="2"/>
  <c r="F109" i="2" s="1"/>
  <c r="D108" i="2"/>
  <c r="F108" i="2" s="1"/>
  <c r="D107" i="2"/>
  <c r="F107" i="2" s="1"/>
  <c r="H107" i="2" s="1"/>
  <c r="I107" i="2" s="1"/>
  <c r="D106" i="2"/>
  <c r="F106" i="2" s="1"/>
  <c r="D105" i="2"/>
  <c r="F105" i="2" s="1"/>
  <c r="D104" i="2"/>
  <c r="F104" i="2" s="1"/>
  <c r="D103" i="2"/>
  <c r="F103" i="2" s="1"/>
  <c r="D102" i="2"/>
  <c r="F102" i="2" s="1"/>
  <c r="D101" i="2"/>
  <c r="F101" i="2" s="1"/>
  <c r="H101" i="2" s="1"/>
  <c r="I101" i="2" s="1"/>
  <c r="D100" i="2"/>
  <c r="F100" i="2" s="1"/>
  <c r="D99" i="2"/>
  <c r="F99" i="2" s="1"/>
  <c r="D98" i="2"/>
  <c r="F98" i="2" s="1"/>
  <c r="D97" i="2"/>
  <c r="F97" i="2" s="1"/>
  <c r="D96" i="2"/>
  <c r="F96" i="2" s="1"/>
  <c r="H96" i="2" s="1"/>
  <c r="I96" i="2" s="1"/>
  <c r="K96" i="2" s="1"/>
  <c r="D95" i="2"/>
  <c r="F95" i="2" s="1"/>
  <c r="D94" i="2"/>
  <c r="F94" i="2" s="1"/>
  <c r="D93" i="2"/>
  <c r="F93" i="2" s="1"/>
  <c r="D92" i="2"/>
  <c r="F92" i="2" s="1"/>
  <c r="D91" i="2"/>
  <c r="F91" i="2" s="1"/>
  <c r="D90" i="2"/>
  <c r="F90" i="2" s="1"/>
  <c r="H90" i="2" s="1"/>
  <c r="I90" i="2" s="1"/>
  <c r="K90" i="2" s="1"/>
  <c r="D89" i="2"/>
  <c r="F89" i="2" s="1"/>
  <c r="H89" i="2" s="1"/>
  <c r="I89" i="2" s="1"/>
  <c r="D88" i="2"/>
  <c r="F88" i="2" s="1"/>
  <c r="D87" i="2"/>
  <c r="F87" i="2" s="1"/>
  <c r="D86" i="2"/>
  <c r="F86" i="2" s="1"/>
  <c r="H86" i="2" s="1"/>
  <c r="I86" i="2" s="1"/>
  <c r="K86" i="2" s="1"/>
  <c r="M86" i="2" s="1"/>
  <c r="O86" i="2" s="1"/>
  <c r="Q86" i="2" s="1"/>
  <c r="S86" i="2" s="1"/>
  <c r="U86" i="2" s="1"/>
  <c r="W86" i="2" s="1"/>
  <c r="Y86" i="2" s="1"/>
  <c r="AA86" i="2" s="1"/>
  <c r="AC86" i="2" s="1"/>
  <c r="AE86" i="2" s="1"/>
  <c r="AG86" i="2" s="1"/>
  <c r="AI86" i="2" s="1"/>
  <c r="AK86" i="2" s="1"/>
  <c r="AM86" i="2" s="1"/>
  <c r="D85" i="2"/>
  <c r="F85" i="2" s="1"/>
  <c r="H85" i="2" s="1"/>
  <c r="I85" i="2" s="1"/>
  <c r="K85" i="2" s="1"/>
  <c r="M85" i="2" s="1"/>
  <c r="O85" i="2" s="1"/>
  <c r="Q85" i="2" s="1"/>
  <c r="S85" i="2" s="1"/>
  <c r="U85" i="2" s="1"/>
  <c r="W85" i="2" s="1"/>
  <c r="Y85" i="2" s="1"/>
  <c r="AA85" i="2" s="1"/>
  <c r="AC85" i="2" s="1"/>
  <c r="AE85" i="2" s="1"/>
  <c r="AG85" i="2" s="1"/>
  <c r="AI85" i="2" s="1"/>
  <c r="AK85" i="2" s="1"/>
  <c r="AM85" i="2" s="1"/>
  <c r="AO85" i="2" s="1"/>
  <c r="D85" i="1" s="1"/>
  <c r="D84" i="2"/>
  <c r="F84" i="2" s="1"/>
  <c r="H84" i="2" s="1"/>
  <c r="I84" i="2" s="1"/>
  <c r="D83" i="2"/>
  <c r="F83" i="2" s="1"/>
  <c r="H83" i="2" s="1"/>
  <c r="I83" i="2" s="1"/>
  <c r="K83" i="2" s="1"/>
  <c r="D82" i="2"/>
  <c r="F82" i="2" s="1"/>
  <c r="D81" i="2"/>
  <c r="F81" i="2" s="1"/>
  <c r="D80" i="2"/>
  <c r="F80" i="2" s="1"/>
  <c r="D79" i="2"/>
  <c r="F79" i="2" s="1"/>
  <c r="D78" i="2"/>
  <c r="F78" i="2" s="1"/>
  <c r="H78" i="2" s="1"/>
  <c r="I78" i="2" s="1"/>
  <c r="K78" i="2" s="1"/>
  <c r="M78" i="2" s="1"/>
  <c r="O78" i="2" s="1"/>
  <c r="Q78" i="2" s="1"/>
  <c r="S78" i="2" s="1"/>
  <c r="U78" i="2" s="1"/>
  <c r="W78" i="2" s="1"/>
  <c r="Y78" i="2" s="1"/>
  <c r="AA78" i="2" s="1"/>
  <c r="AC78" i="2" s="1"/>
  <c r="AE78" i="2" s="1"/>
  <c r="AG78" i="2" s="1"/>
  <c r="AI78" i="2" s="1"/>
  <c r="AK78" i="2" s="1"/>
  <c r="AM78" i="2" s="1"/>
  <c r="D77" i="2"/>
  <c r="F77" i="2" s="1"/>
  <c r="H77" i="2" s="1"/>
  <c r="I77" i="2" s="1"/>
  <c r="K77" i="2" s="1"/>
  <c r="M77" i="2" s="1"/>
  <c r="O77" i="2" s="1"/>
  <c r="Q77" i="2" s="1"/>
  <c r="S77" i="2" s="1"/>
  <c r="U77" i="2" s="1"/>
  <c r="W77" i="2" s="1"/>
  <c r="Y77" i="2" s="1"/>
  <c r="AA77" i="2" s="1"/>
  <c r="AC77" i="2" s="1"/>
  <c r="AE77" i="2" s="1"/>
  <c r="AG77" i="2" s="1"/>
  <c r="AI77" i="2" s="1"/>
  <c r="AK77" i="2" s="1"/>
  <c r="AM77" i="2" s="1"/>
  <c r="D76" i="2"/>
  <c r="F76" i="2" s="1"/>
  <c r="H76" i="2" s="1"/>
  <c r="I76" i="2" s="1"/>
  <c r="K76" i="2" s="1"/>
  <c r="M76" i="2" s="1"/>
  <c r="O76" i="2" s="1"/>
  <c r="Q76" i="2" s="1"/>
  <c r="S76" i="2" s="1"/>
  <c r="U76" i="2" s="1"/>
  <c r="W76" i="2" s="1"/>
  <c r="Y76" i="2" s="1"/>
  <c r="AA76" i="2" s="1"/>
  <c r="AC76" i="2" s="1"/>
  <c r="AE76" i="2" s="1"/>
  <c r="AG76" i="2" s="1"/>
  <c r="AI76" i="2" s="1"/>
  <c r="AK76" i="2" s="1"/>
  <c r="AM76" i="2" s="1"/>
  <c r="D75" i="2"/>
  <c r="F75" i="2" s="1"/>
  <c r="H75" i="2" s="1"/>
  <c r="I75" i="2" s="1"/>
  <c r="K75" i="2" s="1"/>
  <c r="M75" i="2" s="1"/>
  <c r="O75" i="2" s="1"/>
  <c r="Q75" i="2" s="1"/>
  <c r="S75" i="2" s="1"/>
  <c r="U75" i="2" s="1"/>
  <c r="W75" i="2" s="1"/>
  <c r="Y75" i="2" s="1"/>
  <c r="AA75" i="2" s="1"/>
  <c r="AC75" i="2" s="1"/>
  <c r="AE75" i="2" s="1"/>
  <c r="AG75" i="2" s="1"/>
  <c r="AI75" i="2" s="1"/>
  <c r="AK75" i="2" s="1"/>
  <c r="AM75" i="2" s="1"/>
  <c r="D74" i="2"/>
  <c r="F74" i="2" s="1"/>
  <c r="D73" i="2"/>
  <c r="F73" i="2" s="1"/>
  <c r="D72" i="2"/>
  <c r="F72" i="2" s="1"/>
  <c r="H72" i="2" s="1"/>
  <c r="I72" i="2" s="1"/>
  <c r="K72" i="2" s="1"/>
  <c r="D71" i="2"/>
  <c r="F71" i="2" s="1"/>
  <c r="H71" i="2" s="1"/>
  <c r="I71" i="2" s="1"/>
  <c r="D70" i="2"/>
  <c r="F70" i="2" s="1"/>
  <c r="D69" i="2"/>
  <c r="F69" i="2" s="1"/>
  <c r="D68" i="2"/>
  <c r="F68" i="2" s="1"/>
  <c r="D67" i="2"/>
  <c r="F67" i="2" s="1"/>
  <c r="D66" i="2"/>
  <c r="F66" i="2" s="1"/>
  <c r="H66" i="2" s="1"/>
  <c r="I66" i="2" s="1"/>
  <c r="D65" i="2"/>
  <c r="F65" i="2" s="1"/>
  <c r="D64" i="2"/>
  <c r="F64" i="2" s="1"/>
  <c r="D63" i="2"/>
  <c r="F63" i="2" s="1"/>
  <c r="D62" i="2"/>
  <c r="F62" i="2" s="1"/>
  <c r="D61" i="2"/>
  <c r="F61" i="2" s="1"/>
  <c r="D60" i="2"/>
  <c r="F60" i="2" s="1"/>
  <c r="H60" i="2" s="1"/>
  <c r="I60" i="2" s="1"/>
  <c r="K60" i="2" s="1"/>
  <c r="D59" i="2"/>
  <c r="F59" i="2" s="1"/>
  <c r="H59" i="2" s="1"/>
  <c r="I59" i="2" s="1"/>
  <c r="D58" i="2"/>
  <c r="F58" i="2" s="1"/>
  <c r="D57" i="2"/>
  <c r="F57" i="2" s="1"/>
  <c r="D56" i="2"/>
  <c r="F56" i="2" s="1"/>
  <c r="H56" i="2" s="1"/>
  <c r="I56" i="2" s="1"/>
  <c r="D55" i="2"/>
  <c r="F55" i="2" s="1"/>
  <c r="H55" i="2" s="1"/>
  <c r="I55" i="2" s="1"/>
  <c r="D54" i="2"/>
  <c r="F54" i="2" s="1"/>
  <c r="H54" i="2" s="1"/>
  <c r="K54" i="2" s="1"/>
  <c r="M54" i="2" s="1"/>
  <c r="O54" i="2" s="1"/>
  <c r="Q54" i="2" s="1"/>
  <c r="S54" i="2" s="1"/>
  <c r="U54" i="2" s="1"/>
  <c r="W54" i="2" s="1"/>
  <c r="Y54" i="2" s="1"/>
  <c r="AA54" i="2" s="1"/>
  <c r="AC54" i="2" s="1"/>
  <c r="AE54" i="2" s="1"/>
  <c r="AG54" i="2" s="1"/>
  <c r="AI54" i="2" s="1"/>
  <c r="AK54" i="2" s="1"/>
  <c r="AM54" i="2" s="1"/>
  <c r="D53" i="2"/>
  <c r="F53" i="2" s="1"/>
  <c r="H53" i="2" s="1"/>
  <c r="I53" i="2" s="1"/>
  <c r="K53" i="2" s="1"/>
  <c r="M53" i="2" s="1"/>
  <c r="O53" i="2" s="1"/>
  <c r="Q53" i="2" s="1"/>
  <c r="S53" i="2" s="1"/>
  <c r="U53" i="2" s="1"/>
  <c r="W53" i="2" s="1"/>
  <c r="Y53" i="2" s="1"/>
  <c r="AA53" i="2" s="1"/>
  <c r="AC53" i="2" s="1"/>
  <c r="AE53" i="2" s="1"/>
  <c r="AG53" i="2" s="1"/>
  <c r="AI53" i="2" s="1"/>
  <c r="AK53" i="2" s="1"/>
  <c r="AM53" i="2" s="1"/>
  <c r="D52" i="2"/>
  <c r="F52" i="2" s="1"/>
  <c r="D51" i="2"/>
  <c r="F51" i="2" s="1"/>
  <c r="D50" i="2"/>
  <c r="F50" i="2" s="1"/>
  <c r="H50" i="2" s="1"/>
  <c r="I50" i="2" s="1"/>
  <c r="K50" i="2" s="1"/>
  <c r="D49" i="2"/>
  <c r="F49" i="2" s="1"/>
  <c r="D48" i="2"/>
  <c r="F48" i="2" s="1"/>
  <c r="H48" i="2" s="1"/>
  <c r="I48" i="2" s="1"/>
  <c r="D47" i="2"/>
  <c r="F47" i="2" s="1"/>
  <c r="D46" i="2"/>
  <c r="F46" i="2" s="1"/>
  <c r="D45" i="2"/>
  <c r="F45" i="2" s="1"/>
  <c r="D44" i="2"/>
  <c r="F44" i="2" s="1"/>
  <c r="D43" i="2"/>
  <c r="F43" i="2" s="1"/>
  <c r="D42" i="2"/>
  <c r="F42" i="2" s="1"/>
  <c r="H42" i="2" s="1"/>
  <c r="I42" i="2" s="1"/>
  <c r="D41" i="2"/>
  <c r="F41" i="2" s="1"/>
  <c r="H41" i="2" s="1"/>
  <c r="I41" i="2" s="1"/>
  <c r="D40" i="2"/>
  <c r="F40" i="2" s="1"/>
  <c r="D39" i="2"/>
  <c r="F39" i="2" s="1"/>
  <c r="D38" i="2"/>
  <c r="F38" i="2" s="1"/>
  <c r="D37" i="2"/>
  <c r="F37" i="2" s="1"/>
  <c r="D36" i="2"/>
  <c r="F36" i="2" s="1"/>
  <c r="H36" i="2" s="1"/>
  <c r="I36" i="2" s="1"/>
  <c r="D35" i="2"/>
  <c r="F35" i="2" s="1"/>
  <c r="H35" i="2" s="1"/>
  <c r="I35" i="2" s="1"/>
  <c r="D34" i="2"/>
  <c r="F34" i="2" s="1"/>
  <c r="D33" i="2"/>
  <c r="F33" i="2" s="1"/>
  <c r="D32" i="2"/>
  <c r="F32" i="2" s="1"/>
  <c r="H32" i="2" s="1"/>
  <c r="I32" i="2" s="1"/>
  <c r="K32" i="2" s="1"/>
  <c r="D31" i="2"/>
  <c r="F31" i="2" s="1"/>
  <c r="D30" i="2"/>
  <c r="F30" i="2" s="1"/>
  <c r="H30" i="2" s="1"/>
  <c r="I30" i="2" s="1"/>
  <c r="D29" i="2"/>
  <c r="F29" i="2" s="1"/>
  <c r="H29" i="2" s="1"/>
  <c r="I29" i="2" s="1"/>
  <c r="D28" i="2"/>
  <c r="F28" i="2" s="1"/>
  <c r="D27" i="2"/>
  <c r="F27" i="2" s="1"/>
  <c r="D26" i="2"/>
  <c r="F26" i="2" s="1"/>
  <c r="D25" i="2"/>
  <c r="F25" i="2" s="1"/>
  <c r="D24" i="2"/>
  <c r="F24" i="2" s="1"/>
  <c r="H24" i="2" s="1"/>
  <c r="I24" i="2" s="1"/>
  <c r="D23" i="2"/>
  <c r="F23" i="2" s="1"/>
  <c r="H23" i="2" s="1"/>
  <c r="I23" i="2" s="1"/>
  <c r="D22" i="2"/>
  <c r="F22" i="2" s="1"/>
  <c r="D21" i="2"/>
  <c r="F21" i="2" s="1"/>
  <c r="D20" i="2"/>
  <c r="F20" i="2" s="1"/>
  <c r="D19" i="2"/>
  <c r="F19" i="2" s="1"/>
  <c r="D18" i="2"/>
  <c r="F18" i="2" s="1"/>
  <c r="H18" i="2" s="1"/>
  <c r="I18" i="2" s="1"/>
  <c r="D17" i="2"/>
  <c r="F17" i="2" s="1"/>
  <c r="H17" i="2" s="1"/>
  <c r="I17" i="2" s="1"/>
  <c r="D16" i="2"/>
  <c r="F16" i="2" s="1"/>
  <c r="H16" i="2" s="1"/>
  <c r="I16" i="2" s="1"/>
  <c r="D15" i="2"/>
  <c r="F15" i="2" s="1"/>
  <c r="D14" i="2"/>
  <c r="F14" i="2" s="1"/>
  <c r="D13" i="2"/>
  <c r="F13" i="2" s="1"/>
  <c r="H13" i="2" s="1"/>
  <c r="I13" i="2" s="1"/>
  <c r="K13" i="2" s="1"/>
  <c r="M13" i="2" s="1"/>
  <c r="O13" i="2" s="1"/>
  <c r="Q13" i="2" s="1"/>
  <c r="S13" i="2" s="1"/>
  <c r="U13" i="2" s="1"/>
  <c r="W13" i="2" s="1"/>
  <c r="Y13" i="2" s="1"/>
  <c r="AA13" i="2" s="1"/>
  <c r="AC13" i="2" s="1"/>
  <c r="AE13" i="2" s="1"/>
  <c r="AG13" i="2" s="1"/>
  <c r="AI13" i="2" s="1"/>
  <c r="AK13" i="2" s="1"/>
  <c r="AM13" i="2" s="1"/>
  <c r="D12" i="2"/>
  <c r="F12" i="2" s="1"/>
  <c r="H12" i="2" s="1"/>
  <c r="I12" i="2" s="1"/>
  <c r="K12" i="2" s="1"/>
  <c r="M12" i="2" s="1"/>
  <c r="O12" i="2" s="1"/>
  <c r="Q12" i="2" s="1"/>
  <c r="S12" i="2" s="1"/>
  <c r="U12" i="2" s="1"/>
  <c r="W12" i="2" s="1"/>
  <c r="Y12" i="2" s="1"/>
  <c r="AA12" i="2" s="1"/>
  <c r="AC12" i="2" s="1"/>
  <c r="AE12" i="2" s="1"/>
  <c r="AG12" i="2" s="1"/>
  <c r="AI12" i="2" s="1"/>
  <c r="AK12" i="2" s="1"/>
  <c r="AM12" i="2" s="1"/>
  <c r="D11" i="2"/>
  <c r="F11" i="2" s="1"/>
  <c r="H11" i="2" s="1"/>
  <c r="I11" i="2" s="1"/>
  <c r="K11" i="2" s="1"/>
  <c r="M11" i="2" s="1"/>
  <c r="O11" i="2" s="1"/>
  <c r="Q11" i="2" s="1"/>
  <c r="S11" i="2" s="1"/>
  <c r="U11" i="2" s="1"/>
  <c r="W11" i="2" s="1"/>
  <c r="Y11" i="2" s="1"/>
  <c r="AA11" i="2" s="1"/>
  <c r="AC11" i="2" s="1"/>
  <c r="AE11" i="2" s="1"/>
  <c r="AG11" i="2" s="1"/>
  <c r="AI11" i="2" s="1"/>
  <c r="AK11" i="2" s="1"/>
  <c r="AM11" i="2" s="1"/>
  <c r="D10" i="2"/>
  <c r="F10" i="2" s="1"/>
  <c r="H10" i="2" s="1"/>
  <c r="I10" i="2" s="1"/>
  <c r="K10" i="2" s="1"/>
  <c r="M10" i="2" s="1"/>
  <c r="O10" i="2" s="1"/>
  <c r="Q10" i="2" s="1"/>
  <c r="S10" i="2" s="1"/>
  <c r="U10" i="2" s="1"/>
  <c r="W10" i="2" s="1"/>
  <c r="Y10" i="2" s="1"/>
  <c r="AA10" i="2" s="1"/>
  <c r="AC10" i="2" s="1"/>
  <c r="AE10" i="2" s="1"/>
  <c r="AG10" i="2" s="1"/>
  <c r="AI10" i="2" s="1"/>
  <c r="AK10" i="2" s="1"/>
  <c r="AM10" i="2" s="1"/>
  <c r="D9" i="2"/>
  <c r="F9" i="2" s="1"/>
  <c r="D8" i="2"/>
  <c r="F8" i="2" s="1"/>
  <c r="D7" i="2"/>
  <c r="F7" i="2" s="1"/>
  <c r="D6" i="2"/>
  <c r="F6" i="2" s="1"/>
  <c r="D5" i="2"/>
  <c r="F5" i="2" s="1"/>
  <c r="H5" i="2" s="1"/>
  <c r="I5" i="2" s="1"/>
  <c r="K5" i="2" s="1"/>
  <c r="D4" i="2"/>
  <c r="F4" i="2" s="1"/>
  <c r="D3" i="2"/>
  <c r="F3" i="2" s="1"/>
  <c r="D2" i="2"/>
  <c r="AP86" i="2" l="1"/>
  <c r="AP75" i="2"/>
  <c r="AP10" i="2"/>
  <c r="AP85" i="2"/>
  <c r="AO86" i="2"/>
  <c r="D86" i="1" s="1"/>
  <c r="AO11" i="2"/>
  <c r="D11" i="1" s="1"/>
  <c r="AO53" i="2"/>
  <c r="D53" i="1" s="1"/>
  <c r="AO54" i="2"/>
  <c r="D54" i="1" s="1"/>
  <c r="AO77" i="2"/>
  <c r="D77" i="1" s="1"/>
  <c r="AO12" i="2"/>
  <c r="D12" i="1" s="1"/>
  <c r="AO78" i="2"/>
  <c r="D78" i="1" s="1"/>
  <c r="AO55" i="2"/>
  <c r="AO13" i="2"/>
  <c r="D13" i="1" s="1"/>
  <c r="H102" i="2"/>
  <c r="I102" i="2" s="1"/>
  <c r="K102" i="2" s="1"/>
  <c r="M102" i="2" s="1"/>
  <c r="O102" i="2" s="1"/>
  <c r="Q102" i="2" s="1"/>
  <c r="S102" i="2" s="1"/>
  <c r="U102" i="2" s="1"/>
  <c r="W102" i="2" s="1"/>
  <c r="Y102" i="2" s="1"/>
  <c r="AA102" i="2" s="1"/>
  <c r="AC102" i="2" s="1"/>
  <c r="AE102" i="2" s="1"/>
  <c r="AG102" i="2" s="1"/>
  <c r="AI102" i="2" s="1"/>
  <c r="AK102" i="2" s="1"/>
  <c r="AM102" i="2" s="1"/>
  <c r="AO76" i="2"/>
  <c r="D76" i="1" s="1"/>
  <c r="AO10" i="2"/>
  <c r="D10" i="1" s="1"/>
  <c r="K41" i="2"/>
  <c r="M41" i="2" s="1"/>
  <c r="O41" i="2" s="1"/>
  <c r="Q41" i="2" s="1"/>
  <c r="S41" i="2" s="1"/>
  <c r="U41" i="2" s="1"/>
  <c r="W41" i="2" s="1"/>
  <c r="Y41" i="2" s="1"/>
  <c r="AA41" i="2" s="1"/>
  <c r="AC41" i="2" s="1"/>
  <c r="AE41" i="2" s="1"/>
  <c r="AG41" i="2" s="1"/>
  <c r="AI41" i="2" s="1"/>
  <c r="AK41" i="2" s="1"/>
  <c r="AM41" i="2" s="1"/>
  <c r="H95" i="2"/>
  <c r="I95" i="2" s="1"/>
  <c r="K95" i="2" s="1"/>
  <c r="M95" i="2" s="1"/>
  <c r="O95" i="2" s="1"/>
  <c r="Q95" i="2" s="1"/>
  <c r="S95" i="2" s="1"/>
  <c r="U95" i="2" s="1"/>
  <c r="W95" i="2" s="1"/>
  <c r="Y95" i="2" s="1"/>
  <c r="AA95" i="2" s="1"/>
  <c r="AC95" i="2" s="1"/>
  <c r="AE95" i="2" s="1"/>
  <c r="AG95" i="2" s="1"/>
  <c r="AI95" i="2" s="1"/>
  <c r="AK95" i="2" s="1"/>
  <c r="AM95" i="2" s="1"/>
  <c r="AO75" i="2"/>
  <c r="D75" i="1" s="1"/>
  <c r="H61" i="2"/>
  <c r="I61" i="2" s="1"/>
  <c r="K61" i="2" s="1"/>
  <c r="M61" i="2" s="1"/>
  <c r="O61" i="2" s="1"/>
  <c r="Q61" i="2" s="1"/>
  <c r="S61" i="2" s="1"/>
  <c r="U61" i="2" s="1"/>
  <c r="W61" i="2" s="1"/>
  <c r="Y61" i="2" s="1"/>
  <c r="AA61" i="2" s="1"/>
  <c r="AC61" i="2" s="1"/>
  <c r="AE61" i="2" s="1"/>
  <c r="AG61" i="2" s="1"/>
  <c r="AI61" i="2" s="1"/>
  <c r="AK61" i="2" s="1"/>
  <c r="AM61" i="2" s="1"/>
  <c r="H34" i="2"/>
  <c r="I34" i="2" s="1"/>
  <c r="K34" i="2" s="1"/>
  <c r="M34" i="2" s="1"/>
  <c r="O34" i="2" s="1"/>
  <c r="Q34" i="2" s="1"/>
  <c r="S34" i="2" s="1"/>
  <c r="U34" i="2" s="1"/>
  <c r="W34" i="2" s="1"/>
  <c r="Y34" i="2" s="1"/>
  <c r="AA34" i="2" s="1"/>
  <c r="AC34" i="2" s="1"/>
  <c r="AE34" i="2" s="1"/>
  <c r="AG34" i="2" s="1"/>
  <c r="AI34" i="2" s="1"/>
  <c r="AK34" i="2" s="1"/>
  <c r="AM34" i="2" s="1"/>
  <c r="H52" i="2"/>
  <c r="I52" i="2" s="1"/>
  <c r="K52" i="2" s="1"/>
  <c r="M52" i="2" s="1"/>
  <c r="O52" i="2" s="1"/>
  <c r="Q52" i="2" s="1"/>
  <c r="S52" i="2" s="1"/>
  <c r="U52" i="2" s="1"/>
  <c r="W52" i="2" s="1"/>
  <c r="Y52" i="2" s="1"/>
  <c r="AA52" i="2" s="1"/>
  <c r="AC52" i="2" s="1"/>
  <c r="AE52" i="2" s="1"/>
  <c r="AG52" i="2" s="1"/>
  <c r="AI52" i="2" s="1"/>
  <c r="AK52" i="2" s="1"/>
  <c r="AM52" i="2" s="1"/>
  <c r="H88" i="2"/>
  <c r="I88" i="2" s="1"/>
  <c r="K88" i="2" s="1"/>
  <c r="M88" i="2" s="1"/>
  <c r="O88" i="2" s="1"/>
  <c r="Q88" i="2" s="1"/>
  <c r="S88" i="2" s="1"/>
  <c r="U88" i="2" s="1"/>
  <c r="W88" i="2" s="1"/>
  <c r="Y88" i="2" s="1"/>
  <c r="AA88" i="2" s="1"/>
  <c r="AC88" i="2" s="1"/>
  <c r="AE88" i="2" s="1"/>
  <c r="AG88" i="2" s="1"/>
  <c r="AI88" i="2" s="1"/>
  <c r="AK88" i="2" s="1"/>
  <c r="AM88" i="2" s="1"/>
  <c r="H106" i="2"/>
  <c r="I106" i="2" s="1"/>
  <c r="K106" i="2" s="1"/>
  <c r="M106" i="2" s="1"/>
  <c r="O106" i="2" s="1"/>
  <c r="Q106" i="2" s="1"/>
  <c r="S106" i="2" s="1"/>
  <c r="U106" i="2" s="1"/>
  <c r="W106" i="2" s="1"/>
  <c r="Y106" i="2" s="1"/>
  <c r="AA106" i="2" s="1"/>
  <c r="AC106" i="2" s="1"/>
  <c r="AE106" i="2" s="1"/>
  <c r="AG106" i="2" s="1"/>
  <c r="AI106" i="2" s="1"/>
  <c r="AK106" i="2" s="1"/>
  <c r="AM106" i="2" s="1"/>
  <c r="H79" i="2"/>
  <c r="I79" i="2" s="1"/>
  <c r="K79" i="2" s="1"/>
  <c r="M79" i="2"/>
  <c r="O79" i="2" s="1"/>
  <c r="Q79" i="2" s="1"/>
  <c r="S79" i="2" s="1"/>
  <c r="U79" i="2" s="1"/>
  <c r="W79" i="2" s="1"/>
  <c r="Y79" i="2" s="1"/>
  <c r="AA79" i="2" s="1"/>
  <c r="AC79" i="2" s="1"/>
  <c r="AE79" i="2" s="1"/>
  <c r="AG79" i="2" s="1"/>
  <c r="AI79" i="2" s="1"/>
  <c r="AK79" i="2" s="1"/>
  <c r="AM79" i="2" s="1"/>
  <c r="H92" i="2"/>
  <c r="I92" i="2" s="1"/>
  <c r="K92" i="2" s="1"/>
  <c r="M92" i="2" s="1"/>
  <c r="O92" i="2" s="1"/>
  <c r="Q92" i="2" s="1"/>
  <c r="S92" i="2" s="1"/>
  <c r="U92" i="2" s="1"/>
  <c r="W92" i="2" s="1"/>
  <c r="Y92" i="2" s="1"/>
  <c r="AA92" i="2" s="1"/>
  <c r="AC92" i="2" s="1"/>
  <c r="AE92" i="2" s="1"/>
  <c r="AG92" i="2" s="1"/>
  <c r="AI92" i="2" s="1"/>
  <c r="AK92" i="2" s="1"/>
  <c r="AM92" i="2" s="1"/>
  <c r="H28" i="2"/>
  <c r="I28" i="2" s="1"/>
  <c r="K28" i="2" s="1"/>
  <c r="M28" i="2" s="1"/>
  <c r="O28" i="2" s="1"/>
  <c r="Q28" i="2" s="1"/>
  <c r="S28" i="2" s="1"/>
  <c r="U28" i="2" s="1"/>
  <c r="W28" i="2" s="1"/>
  <c r="Y28" i="2" s="1"/>
  <c r="AA28" i="2" s="1"/>
  <c r="AC28" i="2" s="1"/>
  <c r="AE28" i="2" s="1"/>
  <c r="AG28" i="2" s="1"/>
  <c r="AI28" i="2" s="1"/>
  <c r="AK28" i="2" s="1"/>
  <c r="AM28" i="2" s="1"/>
  <c r="H39" i="2"/>
  <c r="I39" i="2" s="1"/>
  <c r="K39" i="2" s="1"/>
  <c r="M39" i="2" s="1"/>
  <c r="O39" i="2" s="1"/>
  <c r="Q39" i="2" s="1"/>
  <c r="S39" i="2" s="1"/>
  <c r="U39" i="2" s="1"/>
  <c r="W39" i="2" s="1"/>
  <c r="Y39" i="2" s="1"/>
  <c r="AA39" i="2" s="1"/>
  <c r="AC39" i="2" s="1"/>
  <c r="AE39" i="2" s="1"/>
  <c r="AG39" i="2" s="1"/>
  <c r="AI39" i="2" s="1"/>
  <c r="AK39" i="2" s="1"/>
  <c r="AM39" i="2" s="1"/>
  <c r="H82" i="2"/>
  <c r="I82" i="2" s="1"/>
  <c r="H93" i="2"/>
  <c r="I93" i="2" s="1"/>
  <c r="K93" i="2" s="1"/>
  <c r="M93" i="2" s="1"/>
  <c r="O93" i="2" s="1"/>
  <c r="Q93" i="2" s="1"/>
  <c r="S93" i="2" s="1"/>
  <c r="U93" i="2" s="1"/>
  <c r="W93" i="2" s="1"/>
  <c r="Y93" i="2" s="1"/>
  <c r="AA93" i="2" s="1"/>
  <c r="AC93" i="2" s="1"/>
  <c r="AE93" i="2" s="1"/>
  <c r="AG93" i="2" s="1"/>
  <c r="AI93" i="2" s="1"/>
  <c r="AK93" i="2" s="1"/>
  <c r="AM93" i="2" s="1"/>
  <c r="H109" i="2"/>
  <c r="I109" i="2" s="1"/>
  <c r="K109" i="2" s="1"/>
  <c r="M109" i="2" s="1"/>
  <c r="O109" i="2" s="1"/>
  <c r="Q109" i="2" s="1"/>
  <c r="S109" i="2" s="1"/>
  <c r="U109" i="2" s="1"/>
  <c r="W109" i="2" s="1"/>
  <c r="Y109" i="2" s="1"/>
  <c r="AA109" i="2" s="1"/>
  <c r="AC109" i="2" s="1"/>
  <c r="AE109" i="2" s="1"/>
  <c r="AG109" i="2" s="1"/>
  <c r="AI109" i="2" s="1"/>
  <c r="AK109" i="2" s="1"/>
  <c r="AM109" i="2" s="1"/>
  <c r="H65" i="2"/>
  <c r="I65" i="2" s="1"/>
  <c r="K65" i="2" s="1"/>
  <c r="M65" i="2" s="1"/>
  <c r="O65" i="2" s="1"/>
  <c r="Q65" i="2" s="1"/>
  <c r="S65" i="2" s="1"/>
  <c r="U65" i="2" s="1"/>
  <c r="W65" i="2" s="1"/>
  <c r="Y65" i="2" s="1"/>
  <c r="AA65" i="2" s="1"/>
  <c r="AC65" i="2" s="1"/>
  <c r="AE65" i="2" s="1"/>
  <c r="AG65" i="2" s="1"/>
  <c r="AI65" i="2" s="1"/>
  <c r="AK65" i="2" s="1"/>
  <c r="AM65" i="2" s="1"/>
  <c r="H47" i="2"/>
  <c r="I47" i="2" s="1"/>
  <c r="M5" i="2"/>
  <c r="O5" i="2" s="1"/>
  <c r="Q5" i="2" s="1"/>
  <c r="S5" i="2" s="1"/>
  <c r="U5" i="2" s="1"/>
  <c r="W5" i="2" s="1"/>
  <c r="Y5" i="2" s="1"/>
  <c r="AA5" i="2" s="1"/>
  <c r="AC5" i="2" s="1"/>
  <c r="AE5" i="2" s="1"/>
  <c r="AG5" i="2" s="1"/>
  <c r="AI5" i="2" s="1"/>
  <c r="AK5" i="2" s="1"/>
  <c r="AM5" i="2" s="1"/>
  <c r="K17" i="2"/>
  <c r="M17" i="2" s="1"/>
  <c r="O17" i="2" s="1"/>
  <c r="Q17" i="2" s="1"/>
  <c r="S17" i="2" s="1"/>
  <c r="U17" i="2" s="1"/>
  <c r="W17" i="2" s="1"/>
  <c r="Y17" i="2" s="1"/>
  <c r="AA17" i="2" s="1"/>
  <c r="AC17" i="2" s="1"/>
  <c r="AE17" i="2" s="1"/>
  <c r="AG17" i="2" s="1"/>
  <c r="AI17" i="2" s="1"/>
  <c r="AK17" i="2" s="1"/>
  <c r="AM17" i="2" s="1"/>
  <c r="K29" i="2"/>
  <c r="M29" i="2" s="1"/>
  <c r="O29" i="2" s="1"/>
  <c r="Q29" i="2" s="1"/>
  <c r="S29" i="2" s="1"/>
  <c r="U29" i="2" s="1"/>
  <c r="W29" i="2" s="1"/>
  <c r="Y29" i="2" s="1"/>
  <c r="AA29" i="2" s="1"/>
  <c r="AC29" i="2" s="1"/>
  <c r="AE29" i="2" s="1"/>
  <c r="AG29" i="2" s="1"/>
  <c r="AI29" i="2" s="1"/>
  <c r="AK29" i="2" s="1"/>
  <c r="AM29" i="2" s="1"/>
  <c r="H40" i="2"/>
  <c r="I40" i="2" s="1"/>
  <c r="K40" i="2" s="1"/>
  <c r="M40" i="2" s="1"/>
  <c r="O40" i="2" s="1"/>
  <c r="Q40" i="2" s="1"/>
  <c r="S40" i="2" s="1"/>
  <c r="U40" i="2" s="1"/>
  <c r="W40" i="2" s="1"/>
  <c r="Y40" i="2" s="1"/>
  <c r="AA40" i="2" s="1"/>
  <c r="AC40" i="2" s="1"/>
  <c r="AE40" i="2" s="1"/>
  <c r="AG40" i="2" s="1"/>
  <c r="AI40" i="2" s="1"/>
  <c r="AK40" i="2" s="1"/>
  <c r="AM40" i="2" s="1"/>
  <c r="H67" i="2"/>
  <c r="I67" i="2" s="1"/>
  <c r="K67" i="2" s="1"/>
  <c r="M67" i="2" s="1"/>
  <c r="O67" i="2" s="1"/>
  <c r="Q67" i="2" s="1"/>
  <c r="S67" i="2" s="1"/>
  <c r="U67" i="2" s="1"/>
  <c r="W67" i="2" s="1"/>
  <c r="Y67" i="2" s="1"/>
  <c r="AA67" i="2" s="1"/>
  <c r="AC67" i="2" s="1"/>
  <c r="AE67" i="2" s="1"/>
  <c r="AG67" i="2" s="1"/>
  <c r="AI67" i="2" s="1"/>
  <c r="AK67" i="2" s="1"/>
  <c r="AM67" i="2" s="1"/>
  <c r="M83" i="2"/>
  <c r="O83" i="2" s="1"/>
  <c r="Q83" i="2" s="1"/>
  <c r="S83" i="2" s="1"/>
  <c r="U83" i="2" s="1"/>
  <c r="W83" i="2" s="1"/>
  <c r="Y83" i="2" s="1"/>
  <c r="AA83" i="2" s="1"/>
  <c r="AC83" i="2" s="1"/>
  <c r="AE83" i="2" s="1"/>
  <c r="AG83" i="2" s="1"/>
  <c r="AI83" i="2" s="1"/>
  <c r="AK83" i="2" s="1"/>
  <c r="AM83" i="2" s="1"/>
  <c r="H94" i="2"/>
  <c r="I94" i="2" s="1"/>
  <c r="K94" i="2" s="1"/>
  <c r="M94" i="2" s="1"/>
  <c r="O94" i="2" s="1"/>
  <c r="Q94" i="2" s="1"/>
  <c r="S94" i="2" s="1"/>
  <c r="U94" i="2" s="1"/>
  <c r="W94" i="2" s="1"/>
  <c r="Y94" i="2" s="1"/>
  <c r="AA94" i="2" s="1"/>
  <c r="AC94" i="2" s="1"/>
  <c r="AE94" i="2" s="1"/>
  <c r="AG94" i="2" s="1"/>
  <c r="AI94" i="2" s="1"/>
  <c r="AK94" i="2" s="1"/>
  <c r="AM94" i="2" s="1"/>
  <c r="H110" i="2"/>
  <c r="I110" i="2" s="1"/>
  <c r="K110" i="2" s="1"/>
  <c r="M110" i="2" s="1"/>
  <c r="O110" i="2" s="1"/>
  <c r="Q110" i="2" s="1"/>
  <c r="S110" i="2" s="1"/>
  <c r="U110" i="2" s="1"/>
  <c r="W110" i="2" s="1"/>
  <c r="Y110" i="2" s="1"/>
  <c r="AA110" i="2" s="1"/>
  <c r="AC110" i="2" s="1"/>
  <c r="AE110" i="2" s="1"/>
  <c r="AG110" i="2" s="1"/>
  <c r="AI110" i="2" s="1"/>
  <c r="AK110" i="2" s="1"/>
  <c r="AM110" i="2" s="1"/>
  <c r="H6" i="2"/>
  <c r="I6" i="2" s="1"/>
  <c r="K6" i="2" s="1"/>
  <c r="M6" i="2" s="1"/>
  <c r="O6" i="2" s="1"/>
  <c r="Q6" i="2" s="1"/>
  <c r="S6" i="2" s="1"/>
  <c r="U6" i="2" s="1"/>
  <c r="W6" i="2" s="1"/>
  <c r="Y6" i="2" s="1"/>
  <c r="AA6" i="2" s="1"/>
  <c r="AC6" i="2" s="1"/>
  <c r="AE6" i="2" s="1"/>
  <c r="AG6" i="2" s="1"/>
  <c r="AI6" i="2" s="1"/>
  <c r="AK6" i="2" s="1"/>
  <c r="AM6" i="2" s="1"/>
  <c r="K66" i="2"/>
  <c r="M66" i="2" s="1"/>
  <c r="O66" i="2" s="1"/>
  <c r="Q66" i="2" s="1"/>
  <c r="S66" i="2" s="1"/>
  <c r="U66" i="2" s="1"/>
  <c r="W66" i="2" s="1"/>
  <c r="Y66" i="2" s="1"/>
  <c r="AA66" i="2" s="1"/>
  <c r="AC66" i="2" s="1"/>
  <c r="AE66" i="2" s="1"/>
  <c r="AG66" i="2" s="1"/>
  <c r="AI66" i="2" s="1"/>
  <c r="AK66" i="2" s="1"/>
  <c r="AM66" i="2" s="1"/>
  <c r="K24" i="2"/>
  <c r="M24" i="2" s="1"/>
  <c r="O24" i="2" s="1"/>
  <c r="Q24" i="2" s="1"/>
  <c r="S24" i="2" s="1"/>
  <c r="U24" i="2" s="1"/>
  <c r="W24" i="2" s="1"/>
  <c r="Y24" i="2" s="1"/>
  <c r="AA24" i="2" s="1"/>
  <c r="AC24" i="2" s="1"/>
  <c r="AE24" i="2" s="1"/>
  <c r="AG24" i="2" s="1"/>
  <c r="AI24" i="2" s="1"/>
  <c r="AK24" i="2" s="1"/>
  <c r="AM24" i="2" s="1"/>
  <c r="H57" i="2"/>
  <c r="I57" i="2" s="1"/>
  <c r="K57" i="2" s="1"/>
  <c r="M57" i="2" s="1"/>
  <c r="O57" i="2" s="1"/>
  <c r="Q57" i="2" s="1"/>
  <c r="S57" i="2" s="1"/>
  <c r="U57" i="2" s="1"/>
  <c r="W57" i="2" s="1"/>
  <c r="Y57" i="2" s="1"/>
  <c r="AA57" i="2" s="1"/>
  <c r="AC57" i="2" s="1"/>
  <c r="AE57" i="2" s="1"/>
  <c r="AG57" i="2" s="1"/>
  <c r="AI57" i="2" s="1"/>
  <c r="AK57" i="2" s="1"/>
  <c r="AM57" i="2" s="1"/>
  <c r="H73" i="2"/>
  <c r="I73" i="2" s="1"/>
  <c r="K73" i="2" s="1"/>
  <c r="M73" i="2" s="1"/>
  <c r="O73" i="2" s="1"/>
  <c r="Q73" i="2" s="1"/>
  <c r="S73" i="2" s="1"/>
  <c r="U73" i="2" s="1"/>
  <c r="W73" i="2" s="1"/>
  <c r="Y73" i="2" s="1"/>
  <c r="AA73" i="2" s="1"/>
  <c r="AC73" i="2" s="1"/>
  <c r="AE73" i="2" s="1"/>
  <c r="AG73" i="2" s="1"/>
  <c r="AI73" i="2" s="1"/>
  <c r="AK73" i="2" s="1"/>
  <c r="AM73" i="2" s="1"/>
  <c r="K84" i="2"/>
  <c r="M84" i="2" s="1"/>
  <c r="O84" i="2" s="1"/>
  <c r="Q84" i="2" s="1"/>
  <c r="S84" i="2" s="1"/>
  <c r="U84" i="2" s="1"/>
  <c r="W84" i="2" s="1"/>
  <c r="Y84" i="2" s="1"/>
  <c r="AA84" i="2" s="1"/>
  <c r="AC84" i="2" s="1"/>
  <c r="AE84" i="2" s="1"/>
  <c r="AG84" i="2" s="1"/>
  <c r="AI84" i="2" s="1"/>
  <c r="AK84" i="2" s="1"/>
  <c r="AM84" i="2" s="1"/>
  <c r="K100" i="2"/>
  <c r="M100" i="2" s="1"/>
  <c r="O100" i="2" s="1"/>
  <c r="Q100" i="2" s="1"/>
  <c r="S100" i="2" s="1"/>
  <c r="U100" i="2" s="1"/>
  <c r="W100" i="2" s="1"/>
  <c r="Y100" i="2" s="1"/>
  <c r="AA100" i="2" s="1"/>
  <c r="AC100" i="2" s="1"/>
  <c r="AE100" i="2" s="1"/>
  <c r="AG100" i="2" s="1"/>
  <c r="AI100" i="2" s="1"/>
  <c r="AK100" i="2" s="1"/>
  <c r="AM100" i="2" s="1"/>
  <c r="H100" i="2"/>
  <c r="I100" i="2" s="1"/>
  <c r="H111" i="2"/>
  <c r="I111" i="2" s="1"/>
  <c r="K111" i="2" s="1"/>
  <c r="M111" i="2" s="1"/>
  <c r="O111" i="2" s="1"/>
  <c r="Q111" i="2" s="1"/>
  <c r="S111" i="2" s="1"/>
  <c r="U111" i="2" s="1"/>
  <c r="W111" i="2" s="1"/>
  <c r="Y111" i="2" s="1"/>
  <c r="AA111" i="2" s="1"/>
  <c r="AC111" i="2" s="1"/>
  <c r="AE111" i="2" s="1"/>
  <c r="AG111" i="2" s="1"/>
  <c r="AI111" i="2" s="1"/>
  <c r="AK111" i="2" s="1"/>
  <c r="AM111" i="2" s="1"/>
  <c r="H97" i="2"/>
  <c r="I97" i="2" s="1"/>
  <c r="K97" i="2" s="1"/>
  <c r="M97" i="2" s="1"/>
  <c r="O97" i="2" s="1"/>
  <c r="Q97" i="2" s="1"/>
  <c r="S97" i="2" s="1"/>
  <c r="U97" i="2" s="1"/>
  <c r="W97" i="2" s="1"/>
  <c r="Y97" i="2" s="1"/>
  <c r="AA97" i="2" s="1"/>
  <c r="AC97" i="2" s="1"/>
  <c r="AE97" i="2" s="1"/>
  <c r="AG97" i="2" s="1"/>
  <c r="AI97" i="2" s="1"/>
  <c r="AK97" i="2" s="1"/>
  <c r="AM97" i="2" s="1"/>
  <c r="K30" i="2"/>
  <c r="M30" i="2" s="1"/>
  <c r="O30" i="2" s="1"/>
  <c r="Q30" i="2" s="1"/>
  <c r="S30" i="2" s="1"/>
  <c r="U30" i="2" s="1"/>
  <c r="W30" i="2" s="1"/>
  <c r="Y30" i="2" s="1"/>
  <c r="AA30" i="2" s="1"/>
  <c r="AC30" i="2" s="1"/>
  <c r="AE30" i="2" s="1"/>
  <c r="AG30" i="2" s="1"/>
  <c r="AI30" i="2" s="1"/>
  <c r="AK30" i="2" s="1"/>
  <c r="AM30" i="2" s="1"/>
  <c r="H46" i="2"/>
  <c r="I46" i="2" s="1"/>
  <c r="K46" i="2" s="1"/>
  <c r="M46" i="2" s="1"/>
  <c r="O46" i="2" s="1"/>
  <c r="Q46" i="2" s="1"/>
  <c r="S46" i="2" s="1"/>
  <c r="U46" i="2" s="1"/>
  <c r="W46" i="2" s="1"/>
  <c r="Y46" i="2" s="1"/>
  <c r="AA46" i="2" s="1"/>
  <c r="AC46" i="2" s="1"/>
  <c r="AE46" i="2" s="1"/>
  <c r="AG46" i="2" s="1"/>
  <c r="AI46" i="2" s="1"/>
  <c r="AK46" i="2" s="1"/>
  <c r="AM46" i="2" s="1"/>
  <c r="H7" i="2"/>
  <c r="I7" i="2" s="1"/>
  <c r="K7" i="2" s="1"/>
  <c r="M7" i="2" s="1"/>
  <c r="O7" i="2" s="1"/>
  <c r="Q7" i="2" s="1"/>
  <c r="S7" i="2" s="1"/>
  <c r="U7" i="2" s="1"/>
  <c r="W7" i="2" s="1"/>
  <c r="Y7" i="2" s="1"/>
  <c r="AA7" i="2" s="1"/>
  <c r="AC7" i="2" s="1"/>
  <c r="AE7" i="2" s="1"/>
  <c r="AG7" i="2" s="1"/>
  <c r="AI7" i="2" s="1"/>
  <c r="AK7" i="2" s="1"/>
  <c r="AM7" i="2" s="1"/>
  <c r="H25" i="2"/>
  <c r="I25" i="2" s="1"/>
  <c r="K25" i="2" s="1"/>
  <c r="M25" i="2" s="1"/>
  <c r="O25" i="2" s="1"/>
  <c r="Q25" i="2" s="1"/>
  <c r="S25" i="2" s="1"/>
  <c r="U25" i="2" s="1"/>
  <c r="W25" i="2" s="1"/>
  <c r="Y25" i="2" s="1"/>
  <c r="AA25" i="2" s="1"/>
  <c r="AC25" i="2" s="1"/>
  <c r="AE25" i="2" s="1"/>
  <c r="AG25" i="2" s="1"/>
  <c r="AI25" i="2" s="1"/>
  <c r="AK25" i="2" s="1"/>
  <c r="AM25" i="2" s="1"/>
  <c r="H31" i="2"/>
  <c r="I31" i="2" s="1"/>
  <c r="K31" i="2"/>
  <c r="M31" i="2" s="1"/>
  <c r="O31" i="2" s="1"/>
  <c r="Q31" i="2" s="1"/>
  <c r="S31" i="2" s="1"/>
  <c r="U31" i="2" s="1"/>
  <c r="W31" i="2" s="1"/>
  <c r="Y31" i="2" s="1"/>
  <c r="AA31" i="2" s="1"/>
  <c r="AC31" i="2" s="1"/>
  <c r="AE31" i="2" s="1"/>
  <c r="AG31" i="2" s="1"/>
  <c r="AI31" i="2" s="1"/>
  <c r="AK31" i="2" s="1"/>
  <c r="AM31" i="2" s="1"/>
  <c r="K47" i="2"/>
  <c r="M47" i="2" s="1"/>
  <c r="O47" i="2" s="1"/>
  <c r="Q47" i="2" s="1"/>
  <c r="S47" i="2" s="1"/>
  <c r="U47" i="2" s="1"/>
  <c r="W47" i="2" s="1"/>
  <c r="Y47" i="2" s="1"/>
  <c r="AA47" i="2" s="1"/>
  <c r="AC47" i="2" s="1"/>
  <c r="AE47" i="2" s="1"/>
  <c r="AG47" i="2" s="1"/>
  <c r="AI47" i="2" s="1"/>
  <c r="AK47" i="2" s="1"/>
  <c r="AM47" i="2" s="1"/>
  <c r="H58" i="2"/>
  <c r="I58" i="2" s="1"/>
  <c r="K58" i="2" s="1"/>
  <c r="M58" i="2" s="1"/>
  <c r="O58" i="2" s="1"/>
  <c r="Q58" i="2" s="1"/>
  <c r="S58" i="2" s="1"/>
  <c r="U58" i="2" s="1"/>
  <c r="W58" i="2" s="1"/>
  <c r="Y58" i="2" s="1"/>
  <c r="AA58" i="2" s="1"/>
  <c r="AC58" i="2" s="1"/>
  <c r="AE58" i="2" s="1"/>
  <c r="AG58" i="2" s="1"/>
  <c r="AI58" i="2" s="1"/>
  <c r="AK58" i="2" s="1"/>
  <c r="AM58" i="2" s="1"/>
  <c r="H74" i="2"/>
  <c r="I74" i="2" s="1"/>
  <c r="K74" i="2" s="1"/>
  <c r="M74" i="2" s="1"/>
  <c r="O74" i="2" s="1"/>
  <c r="Q74" i="2" s="1"/>
  <c r="S74" i="2" s="1"/>
  <c r="U74" i="2" s="1"/>
  <c r="W74" i="2" s="1"/>
  <c r="Y74" i="2" s="1"/>
  <c r="AA74" i="2" s="1"/>
  <c r="AC74" i="2" s="1"/>
  <c r="AE74" i="2" s="1"/>
  <c r="AG74" i="2" s="1"/>
  <c r="AI74" i="2" s="1"/>
  <c r="AK74" i="2" s="1"/>
  <c r="AM74" i="2" s="1"/>
  <c r="M96" i="2"/>
  <c r="O96" i="2" s="1"/>
  <c r="Q96" i="2" s="1"/>
  <c r="S96" i="2" s="1"/>
  <c r="U96" i="2" s="1"/>
  <c r="W96" i="2" s="1"/>
  <c r="Y96" i="2" s="1"/>
  <c r="AA96" i="2" s="1"/>
  <c r="AC96" i="2" s="1"/>
  <c r="AE96" i="2" s="1"/>
  <c r="AG96" i="2" s="1"/>
  <c r="AI96" i="2" s="1"/>
  <c r="AK96" i="2" s="1"/>
  <c r="AM96" i="2" s="1"/>
  <c r="K101" i="2"/>
  <c r="M101" i="2" s="1"/>
  <c r="O101" i="2" s="1"/>
  <c r="Q101" i="2" s="1"/>
  <c r="S101" i="2" s="1"/>
  <c r="U101" i="2" s="1"/>
  <c r="W101" i="2" s="1"/>
  <c r="Y101" i="2" s="1"/>
  <c r="AA101" i="2" s="1"/>
  <c r="AC101" i="2" s="1"/>
  <c r="AE101" i="2" s="1"/>
  <c r="AG101" i="2" s="1"/>
  <c r="AI101" i="2" s="1"/>
  <c r="AK101" i="2" s="1"/>
  <c r="AM101" i="2" s="1"/>
  <c r="K82" i="2"/>
  <c r="M82" i="2" s="1"/>
  <c r="O82" i="2" s="1"/>
  <c r="Q82" i="2" s="1"/>
  <c r="S82" i="2" s="1"/>
  <c r="U82" i="2" s="1"/>
  <c r="W82" i="2" s="1"/>
  <c r="Y82" i="2" s="1"/>
  <c r="AA82" i="2" s="1"/>
  <c r="AC82" i="2" s="1"/>
  <c r="AE82" i="2" s="1"/>
  <c r="AG82" i="2" s="1"/>
  <c r="AI82" i="2" s="1"/>
  <c r="AK82" i="2" s="1"/>
  <c r="AM82" i="2" s="1"/>
  <c r="H38" i="2"/>
  <c r="I38" i="2" s="1"/>
  <c r="K38" i="2" s="1"/>
  <c r="M38" i="2" s="1"/>
  <c r="O38" i="2" s="1"/>
  <c r="Q38" i="2" s="1"/>
  <c r="S38" i="2" s="1"/>
  <c r="U38" i="2" s="1"/>
  <c r="W38" i="2" s="1"/>
  <c r="Y38" i="2" s="1"/>
  <c r="AA38" i="2" s="1"/>
  <c r="AC38" i="2" s="1"/>
  <c r="AE38" i="2" s="1"/>
  <c r="AG38" i="2" s="1"/>
  <c r="AI38" i="2" s="1"/>
  <c r="AK38" i="2" s="1"/>
  <c r="AM38" i="2" s="1"/>
  <c r="H43" i="2"/>
  <c r="I43" i="2" s="1"/>
  <c r="K43" i="2" s="1"/>
  <c r="M43" i="2" s="1"/>
  <c r="O43" i="2" s="1"/>
  <c r="Q43" i="2" s="1"/>
  <c r="S43" i="2" s="1"/>
  <c r="U43" i="2" s="1"/>
  <c r="W43" i="2" s="1"/>
  <c r="Y43" i="2" s="1"/>
  <c r="AA43" i="2" s="1"/>
  <c r="AC43" i="2" s="1"/>
  <c r="AE43" i="2" s="1"/>
  <c r="AG43" i="2" s="1"/>
  <c r="AI43" i="2" s="1"/>
  <c r="AK43" i="2" s="1"/>
  <c r="AM43" i="2" s="1"/>
  <c r="H49" i="2"/>
  <c r="I49" i="2" s="1"/>
  <c r="K49" i="2" s="1"/>
  <c r="M49" i="2" s="1"/>
  <c r="O49" i="2" s="1"/>
  <c r="Q49" i="2" s="1"/>
  <c r="S49" i="2" s="1"/>
  <c r="U49" i="2" s="1"/>
  <c r="W49" i="2" s="1"/>
  <c r="Y49" i="2" s="1"/>
  <c r="AA49" i="2" s="1"/>
  <c r="AC49" i="2" s="1"/>
  <c r="AE49" i="2" s="1"/>
  <c r="AG49" i="2" s="1"/>
  <c r="AI49" i="2" s="1"/>
  <c r="AK49" i="2" s="1"/>
  <c r="AM49" i="2" s="1"/>
  <c r="H70" i="2"/>
  <c r="I70" i="2" s="1"/>
  <c r="K70" i="2" s="1"/>
  <c r="M70" i="2" s="1"/>
  <c r="O70" i="2" s="1"/>
  <c r="Q70" i="2" s="1"/>
  <c r="S70" i="2" s="1"/>
  <c r="U70" i="2" s="1"/>
  <c r="W70" i="2" s="1"/>
  <c r="Y70" i="2" s="1"/>
  <c r="AA70" i="2" s="1"/>
  <c r="AC70" i="2" s="1"/>
  <c r="AE70" i="2" s="1"/>
  <c r="AG70" i="2" s="1"/>
  <c r="AI70" i="2" s="1"/>
  <c r="AK70" i="2" s="1"/>
  <c r="AM70" i="2" s="1"/>
  <c r="H103" i="2"/>
  <c r="I103" i="2" s="1"/>
  <c r="K103" i="2" s="1"/>
  <c r="M103" i="2" s="1"/>
  <c r="O103" i="2" s="1"/>
  <c r="Q103" i="2" s="1"/>
  <c r="S103" i="2" s="1"/>
  <c r="U103" i="2" s="1"/>
  <c r="W103" i="2" s="1"/>
  <c r="Y103" i="2" s="1"/>
  <c r="AA103" i="2" s="1"/>
  <c r="AC103" i="2" s="1"/>
  <c r="AE103" i="2" s="1"/>
  <c r="AG103" i="2" s="1"/>
  <c r="AI103" i="2" s="1"/>
  <c r="AK103" i="2" s="1"/>
  <c r="AM103" i="2" s="1"/>
  <c r="K18" i="2"/>
  <c r="M18" i="2" s="1"/>
  <c r="O18" i="2" s="1"/>
  <c r="Q18" i="2" s="1"/>
  <c r="S18" i="2" s="1"/>
  <c r="U18" i="2" s="1"/>
  <c r="W18" i="2" s="1"/>
  <c r="Y18" i="2" s="1"/>
  <c r="AA18" i="2" s="1"/>
  <c r="AC18" i="2" s="1"/>
  <c r="AE18" i="2" s="1"/>
  <c r="AG18" i="2" s="1"/>
  <c r="AI18" i="2" s="1"/>
  <c r="AK18" i="2" s="1"/>
  <c r="AM18" i="2" s="1"/>
  <c r="H19" i="2"/>
  <c r="I19" i="2" s="1"/>
  <c r="K19" i="2"/>
  <c r="M19" i="2" s="1"/>
  <c r="O19" i="2" s="1"/>
  <c r="Q19" i="2" s="1"/>
  <c r="S19" i="2" s="1"/>
  <c r="U19" i="2" s="1"/>
  <c r="W19" i="2" s="1"/>
  <c r="Y19" i="2" s="1"/>
  <c r="AA19" i="2" s="1"/>
  <c r="AC19" i="2" s="1"/>
  <c r="AE19" i="2" s="1"/>
  <c r="AG19" i="2" s="1"/>
  <c r="AI19" i="2" s="1"/>
  <c r="AK19" i="2" s="1"/>
  <c r="AM19" i="2" s="1"/>
  <c r="H37" i="2"/>
  <c r="I37" i="2" s="1"/>
  <c r="K37" i="2" s="1"/>
  <c r="M37" i="2" s="1"/>
  <c r="O37" i="2" s="1"/>
  <c r="Q37" i="2" s="1"/>
  <c r="S37" i="2" s="1"/>
  <c r="U37" i="2" s="1"/>
  <c r="W37" i="2" s="1"/>
  <c r="Y37" i="2" s="1"/>
  <c r="AA37" i="2" s="1"/>
  <c r="AC37" i="2" s="1"/>
  <c r="AE37" i="2" s="1"/>
  <c r="AG37" i="2" s="1"/>
  <c r="AI37" i="2" s="1"/>
  <c r="AK37" i="2" s="1"/>
  <c r="AM37" i="2" s="1"/>
  <c r="K48" i="2"/>
  <c r="M48" i="2" s="1"/>
  <c r="O48" i="2" s="1"/>
  <c r="Q48" i="2" s="1"/>
  <c r="S48" i="2" s="1"/>
  <c r="U48" i="2" s="1"/>
  <c r="W48" i="2" s="1"/>
  <c r="Y48" i="2" s="1"/>
  <c r="AA48" i="2" s="1"/>
  <c r="AC48" i="2" s="1"/>
  <c r="AE48" i="2" s="1"/>
  <c r="AG48" i="2" s="1"/>
  <c r="AI48" i="2" s="1"/>
  <c r="AK48" i="2" s="1"/>
  <c r="AM48" i="2" s="1"/>
  <c r="H64" i="2"/>
  <c r="I64" i="2" s="1"/>
  <c r="K64" i="2" s="1"/>
  <c r="M64" i="2" s="1"/>
  <c r="O64" i="2" s="1"/>
  <c r="Q64" i="2" s="1"/>
  <c r="S64" i="2" s="1"/>
  <c r="U64" i="2" s="1"/>
  <c r="W64" i="2" s="1"/>
  <c r="Y64" i="2" s="1"/>
  <c r="AA64" i="2" s="1"/>
  <c r="AC64" i="2" s="1"/>
  <c r="AE64" i="2" s="1"/>
  <c r="AG64" i="2" s="1"/>
  <c r="AI64" i="2" s="1"/>
  <c r="AK64" i="2" s="1"/>
  <c r="AM64" i="2" s="1"/>
  <c r="H91" i="2"/>
  <c r="I91" i="2" s="1"/>
  <c r="K91" i="2" s="1"/>
  <c r="M91" i="2" s="1"/>
  <c r="O91" i="2" s="1"/>
  <c r="Q91" i="2" s="1"/>
  <c r="S91" i="2" s="1"/>
  <c r="U91" i="2" s="1"/>
  <c r="W91" i="2" s="1"/>
  <c r="Y91" i="2" s="1"/>
  <c r="AA91" i="2" s="1"/>
  <c r="AC91" i="2" s="1"/>
  <c r="AE91" i="2" s="1"/>
  <c r="AG91" i="2" s="1"/>
  <c r="AI91" i="2" s="1"/>
  <c r="AK91" i="2" s="1"/>
  <c r="AM91" i="2" s="1"/>
  <c r="H22" i="2"/>
  <c r="I22" i="2" s="1"/>
  <c r="K22" i="2" s="1"/>
  <c r="M22" i="2" s="1"/>
  <c r="O22" i="2" s="1"/>
  <c r="Q22" i="2" s="1"/>
  <c r="S22" i="2" s="1"/>
  <c r="U22" i="2" s="1"/>
  <c r="W22" i="2" s="1"/>
  <c r="Y22" i="2" s="1"/>
  <c r="AA22" i="2" s="1"/>
  <c r="AC22" i="2" s="1"/>
  <c r="AE22" i="2" s="1"/>
  <c r="AG22" i="2" s="1"/>
  <c r="AI22" i="2" s="1"/>
  <c r="AK22" i="2" s="1"/>
  <c r="AM22" i="2" s="1"/>
  <c r="H4" i="2"/>
  <c r="I4" i="2" s="1"/>
  <c r="K4" i="2" s="1"/>
  <c r="M4" i="2" s="1"/>
  <c r="O4" i="2" s="1"/>
  <c r="Q4" i="2" s="1"/>
  <c r="S4" i="2" s="1"/>
  <c r="U4" i="2" s="1"/>
  <c r="W4" i="2" s="1"/>
  <c r="Y4" i="2" s="1"/>
  <c r="AA4" i="2" s="1"/>
  <c r="AC4" i="2" s="1"/>
  <c r="AE4" i="2" s="1"/>
  <c r="AG4" i="2" s="1"/>
  <c r="AI4" i="2" s="1"/>
  <c r="AK4" i="2" s="1"/>
  <c r="AM4" i="2" s="1"/>
  <c r="K107" i="2"/>
  <c r="M107" i="2" s="1"/>
  <c r="O107" i="2" s="1"/>
  <c r="Q107" i="2" s="1"/>
  <c r="S107" i="2" s="1"/>
  <c r="U107" i="2" s="1"/>
  <c r="W107" i="2" s="1"/>
  <c r="Y107" i="2" s="1"/>
  <c r="AA107" i="2" s="1"/>
  <c r="AC107" i="2" s="1"/>
  <c r="AE107" i="2" s="1"/>
  <c r="AG107" i="2" s="1"/>
  <c r="AI107" i="2" s="1"/>
  <c r="AK107" i="2" s="1"/>
  <c r="AM107" i="2" s="1"/>
  <c r="K89" i="2"/>
  <c r="K71" i="2"/>
  <c r="K59" i="2"/>
  <c r="M59" i="2" s="1"/>
  <c r="O59" i="2" s="1"/>
  <c r="Q59" i="2" s="1"/>
  <c r="S59" i="2" s="1"/>
  <c r="U59" i="2" s="1"/>
  <c r="W59" i="2" s="1"/>
  <c r="Y59" i="2" s="1"/>
  <c r="AA59" i="2" s="1"/>
  <c r="AC59" i="2" s="1"/>
  <c r="AE59" i="2" s="1"/>
  <c r="AG59" i="2" s="1"/>
  <c r="AI59" i="2" s="1"/>
  <c r="AK59" i="2" s="1"/>
  <c r="AM59" i="2" s="1"/>
  <c r="D112" i="2"/>
  <c r="H105" i="2"/>
  <c r="I105" i="2" s="1"/>
  <c r="K105" i="2" s="1"/>
  <c r="M105" i="2" s="1"/>
  <c r="O105" i="2" s="1"/>
  <c r="Q105" i="2" s="1"/>
  <c r="S105" i="2" s="1"/>
  <c r="U105" i="2" s="1"/>
  <c r="W105" i="2" s="1"/>
  <c r="Y105" i="2" s="1"/>
  <c r="AA105" i="2" s="1"/>
  <c r="AC105" i="2" s="1"/>
  <c r="AE105" i="2" s="1"/>
  <c r="AG105" i="2" s="1"/>
  <c r="AI105" i="2" s="1"/>
  <c r="AK105" i="2" s="1"/>
  <c r="AM105" i="2" s="1"/>
  <c r="H99" i="2"/>
  <c r="I99" i="2" s="1"/>
  <c r="K99" i="2" s="1"/>
  <c r="M99" i="2" s="1"/>
  <c r="O99" i="2" s="1"/>
  <c r="Q99" i="2" s="1"/>
  <c r="S99" i="2" s="1"/>
  <c r="U99" i="2" s="1"/>
  <c r="W99" i="2" s="1"/>
  <c r="Y99" i="2" s="1"/>
  <c r="AA99" i="2" s="1"/>
  <c r="AC99" i="2" s="1"/>
  <c r="AE99" i="2" s="1"/>
  <c r="AG99" i="2" s="1"/>
  <c r="AI99" i="2" s="1"/>
  <c r="AK99" i="2" s="1"/>
  <c r="AM99" i="2" s="1"/>
  <c r="H87" i="2"/>
  <c r="I87" i="2" s="1"/>
  <c r="H81" i="2"/>
  <c r="I81" i="2" s="1"/>
  <c r="K81" i="2" s="1"/>
  <c r="M81" i="2" s="1"/>
  <c r="O81" i="2" s="1"/>
  <c r="Q81" i="2" s="1"/>
  <c r="S81" i="2" s="1"/>
  <c r="U81" i="2" s="1"/>
  <c r="W81" i="2" s="1"/>
  <c r="Y81" i="2" s="1"/>
  <c r="AA81" i="2" s="1"/>
  <c r="AC81" i="2" s="1"/>
  <c r="AE81" i="2" s="1"/>
  <c r="AG81" i="2" s="1"/>
  <c r="AI81" i="2" s="1"/>
  <c r="AK81" i="2" s="1"/>
  <c r="AM81" i="2" s="1"/>
  <c r="H69" i="2"/>
  <c r="I69" i="2" s="1"/>
  <c r="K69" i="2" s="1"/>
  <c r="M69" i="2" s="1"/>
  <c r="O69" i="2" s="1"/>
  <c r="Q69" i="2" s="1"/>
  <c r="S69" i="2" s="1"/>
  <c r="U69" i="2" s="1"/>
  <c r="W69" i="2" s="1"/>
  <c r="Y69" i="2" s="1"/>
  <c r="AA69" i="2" s="1"/>
  <c r="AC69" i="2" s="1"/>
  <c r="AE69" i="2" s="1"/>
  <c r="AG69" i="2" s="1"/>
  <c r="AI69" i="2" s="1"/>
  <c r="AK69" i="2" s="1"/>
  <c r="AM69" i="2" s="1"/>
  <c r="H63" i="2"/>
  <c r="I63" i="2" s="1"/>
  <c r="H51" i="2"/>
  <c r="I51" i="2" s="1"/>
  <c r="K51" i="2" s="1"/>
  <c r="M51" i="2" s="1"/>
  <c r="O51" i="2" s="1"/>
  <c r="Q51" i="2" s="1"/>
  <c r="S51" i="2" s="1"/>
  <c r="U51" i="2" s="1"/>
  <c r="W51" i="2" s="1"/>
  <c r="Y51" i="2" s="1"/>
  <c r="AA51" i="2" s="1"/>
  <c r="AC51" i="2" s="1"/>
  <c r="AE51" i="2" s="1"/>
  <c r="AG51" i="2" s="1"/>
  <c r="AI51" i="2" s="1"/>
  <c r="AK51" i="2" s="1"/>
  <c r="AM51" i="2" s="1"/>
  <c r="H45" i="2"/>
  <c r="I45" i="2" s="1"/>
  <c r="K45" i="2" s="1"/>
  <c r="M45" i="2" s="1"/>
  <c r="O45" i="2" s="1"/>
  <c r="Q45" i="2" s="1"/>
  <c r="S45" i="2" s="1"/>
  <c r="U45" i="2" s="1"/>
  <c r="W45" i="2" s="1"/>
  <c r="Y45" i="2" s="1"/>
  <c r="AA45" i="2" s="1"/>
  <c r="AC45" i="2" s="1"/>
  <c r="AE45" i="2" s="1"/>
  <c r="AG45" i="2" s="1"/>
  <c r="AI45" i="2" s="1"/>
  <c r="AK45" i="2" s="1"/>
  <c r="AM45" i="2" s="1"/>
  <c r="H33" i="2"/>
  <c r="I33" i="2" s="1"/>
  <c r="K33" i="2" s="1"/>
  <c r="M33" i="2" s="1"/>
  <c r="O33" i="2" s="1"/>
  <c r="Q33" i="2" s="1"/>
  <c r="S33" i="2" s="1"/>
  <c r="U33" i="2" s="1"/>
  <c r="W33" i="2" s="1"/>
  <c r="Y33" i="2" s="1"/>
  <c r="AA33" i="2" s="1"/>
  <c r="AC33" i="2" s="1"/>
  <c r="AE33" i="2" s="1"/>
  <c r="AG33" i="2" s="1"/>
  <c r="AI33" i="2" s="1"/>
  <c r="AK33" i="2" s="1"/>
  <c r="AM33" i="2" s="1"/>
  <c r="H27" i="2"/>
  <c r="I27" i="2" s="1"/>
  <c r="K27" i="2" s="1"/>
  <c r="M27" i="2" s="1"/>
  <c r="O27" i="2" s="1"/>
  <c r="Q27" i="2" s="1"/>
  <c r="S27" i="2" s="1"/>
  <c r="U27" i="2" s="1"/>
  <c r="W27" i="2" s="1"/>
  <c r="Y27" i="2" s="1"/>
  <c r="AA27" i="2" s="1"/>
  <c r="AC27" i="2" s="1"/>
  <c r="AE27" i="2" s="1"/>
  <c r="AG27" i="2" s="1"/>
  <c r="AI27" i="2" s="1"/>
  <c r="AK27" i="2" s="1"/>
  <c r="AM27" i="2" s="1"/>
  <c r="H21" i="2"/>
  <c r="I21" i="2" s="1"/>
  <c r="K21" i="2" s="1"/>
  <c r="M21" i="2" s="1"/>
  <c r="O21" i="2" s="1"/>
  <c r="Q21" i="2" s="1"/>
  <c r="S21" i="2" s="1"/>
  <c r="U21" i="2" s="1"/>
  <c r="W21" i="2" s="1"/>
  <c r="Y21" i="2" s="1"/>
  <c r="AA21" i="2" s="1"/>
  <c r="AC21" i="2" s="1"/>
  <c r="AE21" i="2" s="1"/>
  <c r="AG21" i="2" s="1"/>
  <c r="AI21" i="2" s="1"/>
  <c r="AK21" i="2" s="1"/>
  <c r="AM21" i="2" s="1"/>
  <c r="H15" i="2"/>
  <c r="I15" i="2" s="1"/>
  <c r="K15" i="2" s="1"/>
  <c r="M15" i="2" s="1"/>
  <c r="O15" i="2" s="1"/>
  <c r="Q15" i="2" s="1"/>
  <c r="S15" i="2" s="1"/>
  <c r="U15" i="2" s="1"/>
  <c r="W15" i="2" s="1"/>
  <c r="Y15" i="2" s="1"/>
  <c r="AA15" i="2" s="1"/>
  <c r="AC15" i="2" s="1"/>
  <c r="AE15" i="2" s="1"/>
  <c r="AG15" i="2" s="1"/>
  <c r="AI15" i="2" s="1"/>
  <c r="AK15" i="2" s="1"/>
  <c r="AM15" i="2" s="1"/>
  <c r="H9" i="2"/>
  <c r="I9" i="2" s="1"/>
  <c r="K9" i="2" s="1"/>
  <c r="M9" i="2" s="1"/>
  <c r="O9" i="2" s="1"/>
  <c r="Q9" i="2" s="1"/>
  <c r="S9" i="2" s="1"/>
  <c r="U9" i="2" s="1"/>
  <c r="W9" i="2" s="1"/>
  <c r="Y9" i="2" s="1"/>
  <c r="AA9" i="2" s="1"/>
  <c r="AC9" i="2" s="1"/>
  <c r="AE9" i="2" s="1"/>
  <c r="AG9" i="2" s="1"/>
  <c r="AI9" i="2" s="1"/>
  <c r="AK9" i="2" s="1"/>
  <c r="AM9" i="2" s="1"/>
  <c r="H3" i="2"/>
  <c r="I3" i="2" s="1"/>
  <c r="K3" i="2" s="1"/>
  <c r="M3" i="2" s="1"/>
  <c r="O3" i="2" s="1"/>
  <c r="Q3" i="2" s="1"/>
  <c r="S3" i="2" s="1"/>
  <c r="U3" i="2" s="1"/>
  <c r="W3" i="2" s="1"/>
  <c r="Y3" i="2" s="1"/>
  <c r="AA3" i="2" s="1"/>
  <c r="AC3" i="2" s="1"/>
  <c r="AE3" i="2" s="1"/>
  <c r="AG3" i="2" s="1"/>
  <c r="AI3" i="2" s="1"/>
  <c r="AK3" i="2" s="1"/>
  <c r="AM3" i="2" s="1"/>
  <c r="K42" i="2"/>
  <c r="M42" i="2" s="1"/>
  <c r="O42" i="2" s="1"/>
  <c r="Q42" i="2" s="1"/>
  <c r="S42" i="2" s="1"/>
  <c r="U42" i="2" s="1"/>
  <c r="W42" i="2" s="1"/>
  <c r="Y42" i="2" s="1"/>
  <c r="AA42" i="2" s="1"/>
  <c r="AC42" i="2" s="1"/>
  <c r="AE42" i="2" s="1"/>
  <c r="AG42" i="2" s="1"/>
  <c r="AI42" i="2" s="1"/>
  <c r="AK42" i="2" s="1"/>
  <c r="AM42" i="2" s="1"/>
  <c r="K36" i="2"/>
  <c r="M36" i="2" s="1"/>
  <c r="O36" i="2" s="1"/>
  <c r="Q36" i="2" s="1"/>
  <c r="S36" i="2" s="1"/>
  <c r="U36" i="2" s="1"/>
  <c r="W36" i="2" s="1"/>
  <c r="Y36" i="2" s="1"/>
  <c r="AA36" i="2" s="1"/>
  <c r="AC36" i="2" s="1"/>
  <c r="AE36" i="2" s="1"/>
  <c r="AG36" i="2" s="1"/>
  <c r="AI36" i="2" s="1"/>
  <c r="AK36" i="2" s="1"/>
  <c r="AM36" i="2" s="1"/>
  <c r="M108" i="2"/>
  <c r="O108" i="2" s="1"/>
  <c r="Q108" i="2" s="1"/>
  <c r="S108" i="2" s="1"/>
  <c r="U108" i="2" s="1"/>
  <c r="W108" i="2" s="1"/>
  <c r="Y108" i="2" s="1"/>
  <c r="AA108" i="2" s="1"/>
  <c r="AC108" i="2" s="1"/>
  <c r="AE108" i="2" s="1"/>
  <c r="AG108" i="2" s="1"/>
  <c r="AI108" i="2" s="1"/>
  <c r="AK108" i="2" s="1"/>
  <c r="AM108" i="2" s="1"/>
  <c r="M90" i="2"/>
  <c r="O90" i="2" s="1"/>
  <c r="Q90" i="2" s="1"/>
  <c r="S90" i="2" s="1"/>
  <c r="U90" i="2" s="1"/>
  <c r="W90" i="2" s="1"/>
  <c r="Y90" i="2" s="1"/>
  <c r="AA90" i="2" s="1"/>
  <c r="AC90" i="2" s="1"/>
  <c r="AE90" i="2" s="1"/>
  <c r="AG90" i="2" s="1"/>
  <c r="AI90" i="2" s="1"/>
  <c r="AK90" i="2" s="1"/>
  <c r="AM90" i="2" s="1"/>
  <c r="M72" i="2"/>
  <c r="O72" i="2" s="1"/>
  <c r="Q72" i="2" s="1"/>
  <c r="S72" i="2" s="1"/>
  <c r="U72" i="2" s="1"/>
  <c r="W72" i="2" s="1"/>
  <c r="Y72" i="2" s="1"/>
  <c r="AA72" i="2" s="1"/>
  <c r="AC72" i="2" s="1"/>
  <c r="AE72" i="2" s="1"/>
  <c r="AG72" i="2" s="1"/>
  <c r="AI72" i="2" s="1"/>
  <c r="AK72" i="2" s="1"/>
  <c r="AM72" i="2" s="1"/>
  <c r="M60" i="2"/>
  <c r="O60" i="2" s="1"/>
  <c r="Q60" i="2" s="1"/>
  <c r="S60" i="2" s="1"/>
  <c r="U60" i="2" s="1"/>
  <c r="W60" i="2" s="1"/>
  <c r="Y60" i="2" s="1"/>
  <c r="AA60" i="2" s="1"/>
  <c r="AC60" i="2" s="1"/>
  <c r="AE60" i="2" s="1"/>
  <c r="AG60" i="2" s="1"/>
  <c r="AI60" i="2" s="1"/>
  <c r="AK60" i="2" s="1"/>
  <c r="AM60" i="2" s="1"/>
  <c r="M50" i="2"/>
  <c r="O50" i="2" s="1"/>
  <c r="Q50" i="2" s="1"/>
  <c r="S50" i="2" s="1"/>
  <c r="U50" i="2" s="1"/>
  <c r="W50" i="2" s="1"/>
  <c r="Y50" i="2" s="1"/>
  <c r="AA50" i="2" s="1"/>
  <c r="AC50" i="2" s="1"/>
  <c r="AE50" i="2" s="1"/>
  <c r="AG50" i="2" s="1"/>
  <c r="AI50" i="2" s="1"/>
  <c r="AK50" i="2" s="1"/>
  <c r="AM50" i="2" s="1"/>
  <c r="M32" i="2"/>
  <c r="O32" i="2" s="1"/>
  <c r="Q32" i="2" s="1"/>
  <c r="S32" i="2" s="1"/>
  <c r="U32" i="2" s="1"/>
  <c r="W32" i="2" s="1"/>
  <c r="Y32" i="2" s="1"/>
  <c r="AA32" i="2" s="1"/>
  <c r="AC32" i="2" s="1"/>
  <c r="AE32" i="2" s="1"/>
  <c r="AG32" i="2" s="1"/>
  <c r="AI32" i="2" s="1"/>
  <c r="AK32" i="2" s="1"/>
  <c r="AM32" i="2" s="1"/>
  <c r="H104" i="2"/>
  <c r="I104" i="2" s="1"/>
  <c r="K104" i="2" s="1"/>
  <c r="M104" i="2" s="1"/>
  <c r="O104" i="2" s="1"/>
  <c r="Q104" i="2" s="1"/>
  <c r="S104" i="2" s="1"/>
  <c r="U104" i="2" s="1"/>
  <c r="W104" i="2" s="1"/>
  <c r="Y104" i="2" s="1"/>
  <c r="AA104" i="2" s="1"/>
  <c r="AC104" i="2" s="1"/>
  <c r="AE104" i="2" s="1"/>
  <c r="AG104" i="2" s="1"/>
  <c r="AI104" i="2" s="1"/>
  <c r="AK104" i="2" s="1"/>
  <c r="AM104" i="2" s="1"/>
  <c r="H98" i="2"/>
  <c r="I98" i="2" s="1"/>
  <c r="K98" i="2" s="1"/>
  <c r="M98" i="2" s="1"/>
  <c r="O98" i="2" s="1"/>
  <c r="Q98" i="2" s="1"/>
  <c r="S98" i="2" s="1"/>
  <c r="U98" i="2" s="1"/>
  <c r="W98" i="2" s="1"/>
  <c r="Y98" i="2" s="1"/>
  <c r="AA98" i="2" s="1"/>
  <c r="AC98" i="2" s="1"/>
  <c r="AE98" i="2" s="1"/>
  <c r="AG98" i="2" s="1"/>
  <c r="AI98" i="2" s="1"/>
  <c r="AK98" i="2" s="1"/>
  <c r="AM98" i="2" s="1"/>
  <c r="H80" i="2"/>
  <c r="I80" i="2" s="1"/>
  <c r="K80" i="2" s="1"/>
  <c r="M80" i="2" s="1"/>
  <c r="O80" i="2" s="1"/>
  <c r="Q80" i="2" s="1"/>
  <c r="S80" i="2" s="1"/>
  <c r="U80" i="2" s="1"/>
  <c r="W80" i="2" s="1"/>
  <c r="Y80" i="2" s="1"/>
  <c r="AA80" i="2" s="1"/>
  <c r="AC80" i="2" s="1"/>
  <c r="AE80" i="2" s="1"/>
  <c r="AG80" i="2" s="1"/>
  <c r="AI80" i="2" s="1"/>
  <c r="AK80" i="2" s="1"/>
  <c r="AM80" i="2" s="1"/>
  <c r="H68" i="2"/>
  <c r="I68" i="2" s="1"/>
  <c r="K68" i="2" s="1"/>
  <c r="M68" i="2" s="1"/>
  <c r="O68" i="2" s="1"/>
  <c r="Q68" i="2" s="1"/>
  <c r="S68" i="2" s="1"/>
  <c r="U68" i="2" s="1"/>
  <c r="W68" i="2" s="1"/>
  <c r="Y68" i="2" s="1"/>
  <c r="AA68" i="2" s="1"/>
  <c r="AC68" i="2" s="1"/>
  <c r="AE68" i="2" s="1"/>
  <c r="AG68" i="2" s="1"/>
  <c r="AI68" i="2" s="1"/>
  <c r="AK68" i="2" s="1"/>
  <c r="AM68" i="2" s="1"/>
  <c r="H62" i="2"/>
  <c r="I62" i="2" s="1"/>
  <c r="K62" i="2" s="1"/>
  <c r="M62" i="2" s="1"/>
  <c r="O62" i="2" s="1"/>
  <c r="Q62" i="2" s="1"/>
  <c r="S62" i="2" s="1"/>
  <c r="U62" i="2" s="1"/>
  <c r="W62" i="2" s="1"/>
  <c r="Y62" i="2" s="1"/>
  <c r="AA62" i="2" s="1"/>
  <c r="AC62" i="2" s="1"/>
  <c r="AE62" i="2" s="1"/>
  <c r="AG62" i="2" s="1"/>
  <c r="AI62" i="2" s="1"/>
  <c r="AK62" i="2" s="1"/>
  <c r="AM62" i="2" s="1"/>
  <c r="H44" i="2"/>
  <c r="I44" i="2" s="1"/>
  <c r="K44" i="2" s="1"/>
  <c r="M44" i="2" s="1"/>
  <c r="O44" i="2" s="1"/>
  <c r="Q44" i="2" s="1"/>
  <c r="S44" i="2" s="1"/>
  <c r="U44" i="2" s="1"/>
  <c r="W44" i="2" s="1"/>
  <c r="Y44" i="2" s="1"/>
  <c r="AA44" i="2" s="1"/>
  <c r="AC44" i="2" s="1"/>
  <c r="AE44" i="2" s="1"/>
  <c r="AG44" i="2" s="1"/>
  <c r="AI44" i="2" s="1"/>
  <c r="AK44" i="2" s="1"/>
  <c r="AM44" i="2" s="1"/>
  <c r="H26" i="2"/>
  <c r="I26" i="2" s="1"/>
  <c r="K26" i="2" s="1"/>
  <c r="M26" i="2" s="1"/>
  <c r="O26" i="2" s="1"/>
  <c r="Q26" i="2" s="1"/>
  <c r="S26" i="2" s="1"/>
  <c r="U26" i="2" s="1"/>
  <c r="W26" i="2" s="1"/>
  <c r="Y26" i="2" s="1"/>
  <c r="AA26" i="2" s="1"/>
  <c r="AC26" i="2" s="1"/>
  <c r="AE26" i="2" s="1"/>
  <c r="AG26" i="2" s="1"/>
  <c r="AI26" i="2" s="1"/>
  <c r="AK26" i="2" s="1"/>
  <c r="AM26" i="2" s="1"/>
  <c r="H20" i="2"/>
  <c r="I20" i="2" s="1"/>
  <c r="K20" i="2" s="1"/>
  <c r="M20" i="2" s="1"/>
  <c r="O20" i="2" s="1"/>
  <c r="Q20" i="2" s="1"/>
  <c r="S20" i="2" s="1"/>
  <c r="U20" i="2" s="1"/>
  <c r="W20" i="2" s="1"/>
  <c r="Y20" i="2" s="1"/>
  <c r="AA20" i="2" s="1"/>
  <c r="AC20" i="2" s="1"/>
  <c r="AE20" i="2" s="1"/>
  <c r="AG20" i="2" s="1"/>
  <c r="AI20" i="2" s="1"/>
  <c r="AK20" i="2" s="1"/>
  <c r="AM20" i="2" s="1"/>
  <c r="H14" i="2"/>
  <c r="I14" i="2" s="1"/>
  <c r="K14" i="2" s="1"/>
  <c r="M14" i="2" s="1"/>
  <c r="O14" i="2" s="1"/>
  <c r="Q14" i="2" s="1"/>
  <c r="S14" i="2" s="1"/>
  <c r="U14" i="2" s="1"/>
  <c r="W14" i="2" s="1"/>
  <c r="Y14" i="2" s="1"/>
  <c r="AA14" i="2" s="1"/>
  <c r="AC14" i="2" s="1"/>
  <c r="AE14" i="2" s="1"/>
  <c r="AG14" i="2" s="1"/>
  <c r="AI14" i="2" s="1"/>
  <c r="AK14" i="2" s="1"/>
  <c r="AM14" i="2" s="1"/>
  <c r="H8" i="2"/>
  <c r="I8" i="2" s="1"/>
  <c r="K8" i="2" s="1"/>
  <c r="M8" i="2" s="1"/>
  <c r="O8" i="2" s="1"/>
  <c r="Q8" i="2" s="1"/>
  <c r="S8" i="2" s="1"/>
  <c r="U8" i="2" s="1"/>
  <c r="W8" i="2" s="1"/>
  <c r="Y8" i="2" s="1"/>
  <c r="AA8" i="2" s="1"/>
  <c r="AC8" i="2" s="1"/>
  <c r="AE8" i="2" s="1"/>
  <c r="AG8" i="2" s="1"/>
  <c r="AI8" i="2" s="1"/>
  <c r="AK8" i="2" s="1"/>
  <c r="AM8" i="2" s="1"/>
  <c r="K87" i="2"/>
  <c r="M87" i="2" s="1"/>
  <c r="O87" i="2" s="1"/>
  <c r="Q87" i="2" s="1"/>
  <c r="S87" i="2" s="1"/>
  <c r="U87" i="2" s="1"/>
  <c r="W87" i="2" s="1"/>
  <c r="Y87" i="2" s="1"/>
  <c r="AA87" i="2" s="1"/>
  <c r="AC87" i="2" s="1"/>
  <c r="AE87" i="2" s="1"/>
  <c r="AG87" i="2" s="1"/>
  <c r="AI87" i="2" s="1"/>
  <c r="AK87" i="2" s="1"/>
  <c r="AM87" i="2" s="1"/>
  <c r="K63" i="2"/>
  <c r="M63" i="2" s="1"/>
  <c r="O63" i="2" s="1"/>
  <c r="Q63" i="2" s="1"/>
  <c r="S63" i="2" s="1"/>
  <c r="U63" i="2" s="1"/>
  <c r="W63" i="2" s="1"/>
  <c r="Y63" i="2" s="1"/>
  <c r="AA63" i="2" s="1"/>
  <c r="AC63" i="2" s="1"/>
  <c r="AE63" i="2" s="1"/>
  <c r="AG63" i="2" s="1"/>
  <c r="AI63" i="2" s="1"/>
  <c r="AK63" i="2" s="1"/>
  <c r="AM63" i="2" s="1"/>
  <c r="K35" i="2"/>
  <c r="M35" i="2" s="1"/>
  <c r="O35" i="2" s="1"/>
  <c r="Q35" i="2" s="1"/>
  <c r="S35" i="2" s="1"/>
  <c r="U35" i="2" s="1"/>
  <c r="W35" i="2" s="1"/>
  <c r="Y35" i="2" s="1"/>
  <c r="AA35" i="2" s="1"/>
  <c r="AC35" i="2" s="1"/>
  <c r="AE35" i="2" s="1"/>
  <c r="AG35" i="2" s="1"/>
  <c r="AI35" i="2" s="1"/>
  <c r="AK35" i="2" s="1"/>
  <c r="AM35" i="2" s="1"/>
  <c r="K23" i="2"/>
  <c r="M23" i="2" s="1"/>
  <c r="O23" i="2" s="1"/>
  <c r="Q23" i="2" s="1"/>
  <c r="S23" i="2" s="1"/>
  <c r="U23" i="2" s="1"/>
  <c r="W23" i="2" s="1"/>
  <c r="Y23" i="2" s="1"/>
  <c r="AA23" i="2" s="1"/>
  <c r="AC23" i="2" s="1"/>
  <c r="AE23" i="2" s="1"/>
  <c r="AG23" i="2" s="1"/>
  <c r="AI23" i="2" s="1"/>
  <c r="AK23" i="2" s="1"/>
  <c r="AM23" i="2" s="1"/>
  <c r="M89" i="2"/>
  <c r="O89" i="2" s="1"/>
  <c r="Q89" i="2" s="1"/>
  <c r="S89" i="2" s="1"/>
  <c r="U89" i="2" s="1"/>
  <c r="W89" i="2" s="1"/>
  <c r="Y89" i="2" s="1"/>
  <c r="AA89" i="2" s="1"/>
  <c r="AC89" i="2" s="1"/>
  <c r="AE89" i="2" s="1"/>
  <c r="AG89" i="2" s="1"/>
  <c r="AI89" i="2" s="1"/>
  <c r="AK89" i="2" s="1"/>
  <c r="AM89" i="2" s="1"/>
  <c r="M71" i="2"/>
  <c r="O71" i="2" s="1"/>
  <c r="Q71" i="2" s="1"/>
  <c r="S71" i="2" s="1"/>
  <c r="U71" i="2" s="1"/>
  <c r="W71" i="2" s="1"/>
  <c r="Y71" i="2" s="1"/>
  <c r="AA71" i="2" s="1"/>
  <c r="AC71" i="2" s="1"/>
  <c r="AE71" i="2" s="1"/>
  <c r="AG71" i="2" s="1"/>
  <c r="AI71" i="2" s="1"/>
  <c r="AK71" i="2" s="1"/>
  <c r="AM71" i="2" s="1"/>
  <c r="K16" i="2"/>
  <c r="M16" i="2" s="1"/>
  <c r="O16" i="2" s="1"/>
  <c r="Q16" i="2" s="1"/>
  <c r="S16" i="2" s="1"/>
  <c r="U16" i="2" s="1"/>
  <c r="W16" i="2" s="1"/>
  <c r="Y16" i="2" s="1"/>
  <c r="AA16" i="2" s="1"/>
  <c r="AC16" i="2" s="1"/>
  <c r="AE16" i="2" s="1"/>
  <c r="AG16" i="2" s="1"/>
  <c r="AI16" i="2" s="1"/>
  <c r="AK16" i="2" s="1"/>
  <c r="AM16" i="2" s="1"/>
  <c r="F2" i="2"/>
  <c r="M56" i="3"/>
  <c r="D5" i="3"/>
  <c r="F5" i="3" s="1"/>
  <c r="D6" i="3"/>
  <c r="F6" i="3" s="1"/>
  <c r="D7" i="3"/>
  <c r="F7" i="3" s="1"/>
  <c r="D8" i="3"/>
  <c r="F8" i="3" s="1"/>
  <c r="D9" i="3"/>
  <c r="F9" i="3" s="1"/>
  <c r="D10" i="3"/>
  <c r="F10" i="3" s="1"/>
  <c r="H10" i="3" s="1"/>
  <c r="I10" i="3" s="1"/>
  <c r="D11" i="3"/>
  <c r="F11" i="3" s="1"/>
  <c r="H11" i="3" s="1"/>
  <c r="I11" i="3" s="1"/>
  <c r="D12" i="3"/>
  <c r="F12" i="3" s="1"/>
  <c r="H12" i="3" s="1"/>
  <c r="I12" i="3" s="1"/>
  <c r="D13" i="3"/>
  <c r="F13" i="3" s="1"/>
  <c r="H13" i="3" s="1"/>
  <c r="I13" i="3" s="1"/>
  <c r="D14" i="3"/>
  <c r="F14" i="3" s="1"/>
  <c r="D15" i="3"/>
  <c r="F15" i="3" s="1"/>
  <c r="D16" i="3"/>
  <c r="F16" i="3" s="1"/>
  <c r="D17" i="3"/>
  <c r="F17" i="3" s="1"/>
  <c r="D18" i="3"/>
  <c r="F18" i="3" s="1"/>
  <c r="D19" i="3"/>
  <c r="F19" i="3" s="1"/>
  <c r="D20" i="3"/>
  <c r="F20" i="3" s="1"/>
  <c r="D21" i="3"/>
  <c r="F21" i="3" s="1"/>
  <c r="D22" i="3"/>
  <c r="F22" i="3" s="1"/>
  <c r="D23" i="3"/>
  <c r="F23" i="3" s="1"/>
  <c r="D24" i="3"/>
  <c r="F24" i="3" s="1"/>
  <c r="D25" i="3"/>
  <c r="F25" i="3" s="1"/>
  <c r="D26" i="3"/>
  <c r="F26" i="3" s="1"/>
  <c r="D27" i="3"/>
  <c r="F27" i="3" s="1"/>
  <c r="D28" i="3"/>
  <c r="F28" i="3" s="1"/>
  <c r="D29" i="3"/>
  <c r="F29" i="3" s="1"/>
  <c r="D30" i="3"/>
  <c r="F30" i="3" s="1"/>
  <c r="D31" i="3"/>
  <c r="F31" i="3" s="1"/>
  <c r="D32" i="3"/>
  <c r="F32" i="3" s="1"/>
  <c r="D33" i="3"/>
  <c r="F33" i="3" s="1"/>
  <c r="D34" i="3"/>
  <c r="F34" i="3" s="1"/>
  <c r="D35" i="3"/>
  <c r="F35" i="3" s="1"/>
  <c r="D36" i="3"/>
  <c r="F36" i="3" s="1"/>
  <c r="D37" i="3"/>
  <c r="F37" i="3" s="1"/>
  <c r="D38" i="3"/>
  <c r="F38" i="3" s="1"/>
  <c r="D39" i="3"/>
  <c r="F39" i="3" s="1"/>
  <c r="D40" i="3"/>
  <c r="F40" i="3" s="1"/>
  <c r="D41" i="3"/>
  <c r="F41" i="3" s="1"/>
  <c r="D42" i="3"/>
  <c r="F42" i="3" s="1"/>
  <c r="D43" i="3"/>
  <c r="F43" i="3" s="1"/>
  <c r="D44" i="3"/>
  <c r="F44" i="3" s="1"/>
  <c r="D45" i="3"/>
  <c r="F45" i="3" s="1"/>
  <c r="D46" i="3"/>
  <c r="F46" i="3" s="1"/>
  <c r="D47" i="3"/>
  <c r="F47" i="3" s="1"/>
  <c r="D48" i="3"/>
  <c r="F48" i="3" s="1"/>
  <c r="D49" i="3"/>
  <c r="F49" i="3" s="1"/>
  <c r="D50" i="3"/>
  <c r="F50" i="3" s="1"/>
  <c r="D51" i="3"/>
  <c r="F51" i="3" s="1"/>
  <c r="D52" i="3"/>
  <c r="F52" i="3" s="1"/>
  <c r="D53" i="3"/>
  <c r="F53" i="3" s="1"/>
  <c r="H53" i="3" s="1"/>
  <c r="I53" i="3" s="1"/>
  <c r="D54" i="3"/>
  <c r="F54" i="3" s="1"/>
  <c r="H54" i="3" s="1"/>
  <c r="K54" i="3" s="1"/>
  <c r="M54" i="3" s="1"/>
  <c r="O54" i="3" s="1"/>
  <c r="Q54" i="3" s="1"/>
  <c r="D55" i="3"/>
  <c r="F55" i="3" s="1"/>
  <c r="H55" i="3" s="1"/>
  <c r="I55" i="3" s="1"/>
  <c r="K55" i="3" s="1"/>
  <c r="D56" i="3"/>
  <c r="F56" i="3" s="1"/>
  <c r="H56" i="3" s="1"/>
  <c r="I56" i="3" s="1"/>
  <c r="D57" i="3"/>
  <c r="F57" i="3" s="1"/>
  <c r="D58" i="3"/>
  <c r="F58" i="3" s="1"/>
  <c r="D59" i="3"/>
  <c r="F59" i="3" s="1"/>
  <c r="D60" i="3"/>
  <c r="F60" i="3" s="1"/>
  <c r="D61" i="3"/>
  <c r="F61" i="3" s="1"/>
  <c r="D62" i="3"/>
  <c r="F62" i="3" s="1"/>
  <c r="D63" i="3"/>
  <c r="F63" i="3" s="1"/>
  <c r="D64" i="3"/>
  <c r="F64" i="3" s="1"/>
  <c r="D65" i="3"/>
  <c r="F65" i="3" s="1"/>
  <c r="D66" i="3"/>
  <c r="F66" i="3" s="1"/>
  <c r="D67" i="3"/>
  <c r="F67" i="3" s="1"/>
  <c r="D68" i="3"/>
  <c r="F68" i="3" s="1"/>
  <c r="D69" i="3"/>
  <c r="F69" i="3" s="1"/>
  <c r="D70" i="3"/>
  <c r="F70" i="3" s="1"/>
  <c r="D71" i="3"/>
  <c r="F71" i="3" s="1"/>
  <c r="D72" i="3"/>
  <c r="F72" i="3" s="1"/>
  <c r="D73" i="3"/>
  <c r="F73" i="3" s="1"/>
  <c r="D74" i="3"/>
  <c r="F74" i="3" s="1"/>
  <c r="D75" i="3"/>
  <c r="F75" i="3" s="1"/>
  <c r="H75" i="3" s="1"/>
  <c r="I75" i="3" s="1"/>
  <c r="D76" i="3"/>
  <c r="F76" i="3" s="1"/>
  <c r="H76" i="3" s="1"/>
  <c r="I76" i="3" s="1"/>
  <c r="D77" i="3"/>
  <c r="F77" i="3" s="1"/>
  <c r="H77" i="3" s="1"/>
  <c r="I77" i="3" s="1"/>
  <c r="D78" i="3"/>
  <c r="F78" i="3" s="1"/>
  <c r="H78" i="3" s="1"/>
  <c r="I78" i="3" s="1"/>
  <c r="D79" i="3"/>
  <c r="F79" i="3" s="1"/>
  <c r="D80" i="3"/>
  <c r="F80" i="3" s="1"/>
  <c r="D81" i="3"/>
  <c r="F81" i="3" s="1"/>
  <c r="D82" i="3"/>
  <c r="F82" i="3" s="1"/>
  <c r="D83" i="3"/>
  <c r="F83" i="3" s="1"/>
  <c r="D84" i="3"/>
  <c r="F84" i="3" s="1"/>
  <c r="D85" i="3"/>
  <c r="F85" i="3" s="1"/>
  <c r="D86" i="3"/>
  <c r="F86" i="3" s="1"/>
  <c r="D87" i="3"/>
  <c r="F87" i="3" s="1"/>
  <c r="D88" i="3"/>
  <c r="F88" i="3" s="1"/>
  <c r="D89" i="3"/>
  <c r="F89" i="3" s="1"/>
  <c r="D90" i="3"/>
  <c r="F90" i="3" s="1"/>
  <c r="D91" i="3"/>
  <c r="F91" i="3" s="1"/>
  <c r="D92" i="3"/>
  <c r="F92" i="3" s="1"/>
  <c r="D93" i="3"/>
  <c r="F93" i="3" s="1"/>
  <c r="D94" i="3"/>
  <c r="F94" i="3" s="1"/>
  <c r="D95" i="3"/>
  <c r="F95" i="3" s="1"/>
  <c r="D96" i="3"/>
  <c r="F96" i="3" s="1"/>
  <c r="D97" i="3"/>
  <c r="F97" i="3" s="1"/>
  <c r="D98" i="3"/>
  <c r="F98" i="3" s="1"/>
  <c r="D99" i="3"/>
  <c r="F99" i="3" s="1"/>
  <c r="D100" i="3"/>
  <c r="F100" i="3" s="1"/>
  <c r="D101" i="3"/>
  <c r="F101" i="3" s="1"/>
  <c r="D102" i="3"/>
  <c r="F102" i="3" s="1"/>
  <c r="D103" i="3"/>
  <c r="F103" i="3" s="1"/>
  <c r="D104" i="3"/>
  <c r="F104" i="3" s="1"/>
  <c r="D105" i="3"/>
  <c r="F105" i="3" s="1"/>
  <c r="D106" i="3"/>
  <c r="F106" i="3" s="1"/>
  <c r="D107" i="3"/>
  <c r="F107" i="3" s="1"/>
  <c r="D108" i="3"/>
  <c r="F108" i="3" s="1"/>
  <c r="D109" i="3"/>
  <c r="F109" i="3" s="1"/>
  <c r="D110" i="3"/>
  <c r="F110" i="3" s="1"/>
  <c r="D111" i="3"/>
  <c r="F111" i="3" s="1"/>
  <c r="D4" i="3"/>
  <c r="F4" i="3" s="1"/>
  <c r="D3" i="3"/>
  <c r="F3" i="3" s="1"/>
  <c r="D2" i="3"/>
  <c r="F2" i="3" s="1"/>
  <c r="AP36" i="2" l="1"/>
  <c r="AP61" i="2"/>
  <c r="AP76" i="2"/>
  <c r="AP12" i="2"/>
  <c r="AP100" i="2"/>
  <c r="AP94" i="2"/>
  <c r="AP77" i="2"/>
  <c r="AP109" i="2"/>
  <c r="AP3" i="2"/>
  <c r="AP57" i="2"/>
  <c r="AP13" i="2"/>
  <c r="AP7" i="2"/>
  <c r="AP111" i="2"/>
  <c r="AP54" i="2"/>
  <c r="AP11" i="2"/>
  <c r="AP98" i="2"/>
  <c r="AP96" i="2"/>
  <c r="AP53" i="2"/>
  <c r="AP78" i="2"/>
  <c r="S54" i="3"/>
  <c r="U54" i="3" s="1"/>
  <c r="W54" i="3" s="1"/>
  <c r="X54" i="3" s="1"/>
  <c r="O78" i="3"/>
  <c r="Q78" i="3"/>
  <c r="O12" i="3"/>
  <c r="Q12" i="3"/>
  <c r="O75" i="3"/>
  <c r="Q75" i="3"/>
  <c r="O13" i="3"/>
  <c r="Q13" i="3"/>
  <c r="O77" i="3"/>
  <c r="Q77" i="3"/>
  <c r="O53" i="3"/>
  <c r="Q53" i="3"/>
  <c r="O11" i="3"/>
  <c r="Q11" i="3"/>
  <c r="O76" i="3"/>
  <c r="Q76" i="3"/>
  <c r="O10" i="3"/>
  <c r="Q10" i="3"/>
  <c r="H108" i="3"/>
  <c r="I108" i="3" s="1"/>
  <c r="K108" i="3" s="1"/>
  <c r="M108" i="3" s="1"/>
  <c r="O108" i="3" s="1"/>
  <c r="Q108" i="3" s="1"/>
  <c r="H90" i="3"/>
  <c r="I90" i="3" s="1"/>
  <c r="K90" i="3" s="1"/>
  <c r="M90" i="3" s="1"/>
  <c r="O90" i="3" s="1"/>
  <c r="Q90" i="3" s="1"/>
  <c r="H84" i="3"/>
  <c r="I84" i="3" s="1"/>
  <c r="K84" i="3" s="1"/>
  <c r="M84" i="3" s="1"/>
  <c r="O84" i="3" s="1"/>
  <c r="Q84" i="3" s="1"/>
  <c r="H72" i="3"/>
  <c r="I72" i="3" s="1"/>
  <c r="K72" i="3" s="1"/>
  <c r="M72" i="3" s="1"/>
  <c r="O72" i="3" s="1"/>
  <c r="Q72" i="3" s="1"/>
  <c r="H111" i="3"/>
  <c r="I111" i="3" s="1"/>
  <c r="K111" i="3" s="1"/>
  <c r="M111" i="3" s="1"/>
  <c r="O111" i="3" s="1"/>
  <c r="Q111" i="3" s="1"/>
  <c r="H105" i="3"/>
  <c r="I105" i="3" s="1"/>
  <c r="K105" i="3" s="1"/>
  <c r="M105" i="3" s="1"/>
  <c r="O105" i="3" s="1"/>
  <c r="Q105" i="3" s="1"/>
  <c r="H99" i="3"/>
  <c r="I99" i="3" s="1"/>
  <c r="K99" i="3" s="1"/>
  <c r="M99" i="3" s="1"/>
  <c r="O99" i="3" s="1"/>
  <c r="Q99" i="3" s="1"/>
  <c r="H93" i="3"/>
  <c r="I93" i="3" s="1"/>
  <c r="K93" i="3" s="1"/>
  <c r="M93" i="3" s="1"/>
  <c r="O93" i="3" s="1"/>
  <c r="Q93" i="3" s="1"/>
  <c r="H87" i="3"/>
  <c r="I87" i="3" s="1"/>
  <c r="K87" i="3" s="1"/>
  <c r="M87" i="3" s="1"/>
  <c r="O87" i="3" s="1"/>
  <c r="Q87" i="3" s="1"/>
  <c r="H69" i="3"/>
  <c r="I69" i="3" s="1"/>
  <c r="K69" i="3" s="1"/>
  <c r="M69" i="3" s="1"/>
  <c r="O69" i="3" s="1"/>
  <c r="Q69" i="3" s="1"/>
  <c r="H63" i="3"/>
  <c r="I63" i="3" s="1"/>
  <c r="K63" i="3" s="1"/>
  <c r="M63" i="3" s="1"/>
  <c r="O63" i="3" s="1"/>
  <c r="Q63" i="3" s="1"/>
  <c r="H57" i="3"/>
  <c r="I57" i="3" s="1"/>
  <c r="K57" i="3" s="1"/>
  <c r="M57" i="3" s="1"/>
  <c r="O57" i="3" s="1"/>
  <c r="Q57" i="3" s="1"/>
  <c r="H51" i="3"/>
  <c r="I51" i="3" s="1"/>
  <c r="K51" i="3" s="1"/>
  <c r="M51" i="3" s="1"/>
  <c r="O51" i="3" s="1"/>
  <c r="Q51" i="3" s="1"/>
  <c r="H45" i="3"/>
  <c r="I45" i="3" s="1"/>
  <c r="K45" i="3" s="1"/>
  <c r="M45" i="3" s="1"/>
  <c r="O45" i="3" s="1"/>
  <c r="Q45" i="3" s="1"/>
  <c r="H39" i="3"/>
  <c r="I39" i="3" s="1"/>
  <c r="K39" i="3" s="1"/>
  <c r="M39" i="3" s="1"/>
  <c r="O39" i="3" s="1"/>
  <c r="Q39" i="3" s="1"/>
  <c r="H33" i="3"/>
  <c r="I33" i="3" s="1"/>
  <c r="K33" i="3" s="1"/>
  <c r="M33" i="3" s="1"/>
  <c r="O33" i="3" s="1"/>
  <c r="Q33" i="3" s="1"/>
  <c r="H27" i="3"/>
  <c r="I27" i="3" s="1"/>
  <c r="K27" i="3" s="1"/>
  <c r="M27" i="3" s="1"/>
  <c r="O27" i="3" s="1"/>
  <c r="Q27" i="3" s="1"/>
  <c r="H21" i="3"/>
  <c r="I21" i="3" s="1"/>
  <c r="K21" i="3" s="1"/>
  <c r="M21" i="3" s="1"/>
  <c r="O21" i="3" s="1"/>
  <c r="Q21" i="3" s="1"/>
  <c r="H15" i="3"/>
  <c r="I15" i="3" s="1"/>
  <c r="K15" i="3" s="1"/>
  <c r="M15" i="3" s="1"/>
  <c r="O15" i="3" s="1"/>
  <c r="Q15" i="3" s="1"/>
  <c r="H9" i="3"/>
  <c r="I9" i="3" s="1"/>
  <c r="K9" i="3" s="1"/>
  <c r="M9" i="3" s="1"/>
  <c r="O9" i="3" s="1"/>
  <c r="Q9" i="3" s="1"/>
  <c r="H110" i="3"/>
  <c r="I110" i="3" s="1"/>
  <c r="K110" i="3" s="1"/>
  <c r="M110" i="3" s="1"/>
  <c r="O110" i="3" s="1"/>
  <c r="Q110" i="3" s="1"/>
  <c r="H104" i="3"/>
  <c r="I104" i="3" s="1"/>
  <c r="K104" i="3" s="1"/>
  <c r="M104" i="3" s="1"/>
  <c r="O104" i="3" s="1"/>
  <c r="Q104" i="3" s="1"/>
  <c r="H98" i="3"/>
  <c r="I98" i="3" s="1"/>
  <c r="K98" i="3" s="1"/>
  <c r="M98" i="3" s="1"/>
  <c r="O98" i="3" s="1"/>
  <c r="Q98" i="3" s="1"/>
  <c r="H92" i="3"/>
  <c r="I92" i="3" s="1"/>
  <c r="K92" i="3" s="1"/>
  <c r="M92" i="3" s="1"/>
  <c r="O92" i="3" s="1"/>
  <c r="Q92" i="3" s="1"/>
  <c r="H86" i="3"/>
  <c r="I86" i="3" s="1"/>
  <c r="K86" i="3" s="1"/>
  <c r="M86" i="3" s="1"/>
  <c r="O86" i="3" s="1"/>
  <c r="Q86" i="3" s="1"/>
  <c r="H80" i="3"/>
  <c r="I80" i="3" s="1"/>
  <c r="K80" i="3" s="1"/>
  <c r="M80" i="3" s="1"/>
  <c r="O80" i="3" s="1"/>
  <c r="Q80" i="3" s="1"/>
  <c r="H74" i="3"/>
  <c r="I74" i="3" s="1"/>
  <c r="K74" i="3" s="1"/>
  <c r="M74" i="3" s="1"/>
  <c r="O74" i="3" s="1"/>
  <c r="Q74" i="3" s="1"/>
  <c r="H68" i="3"/>
  <c r="I68" i="3" s="1"/>
  <c r="K68" i="3" s="1"/>
  <c r="M68" i="3" s="1"/>
  <c r="O68" i="3" s="1"/>
  <c r="Q68" i="3" s="1"/>
  <c r="H50" i="3"/>
  <c r="I50" i="3" s="1"/>
  <c r="K50" i="3" s="1"/>
  <c r="M50" i="3" s="1"/>
  <c r="H44" i="3"/>
  <c r="I44" i="3" s="1"/>
  <c r="K44" i="3" s="1"/>
  <c r="M44" i="3" s="1"/>
  <c r="O44" i="3" s="1"/>
  <c r="Q44" i="3" s="1"/>
  <c r="H38" i="3"/>
  <c r="I38" i="3" s="1"/>
  <c r="K38" i="3" s="1"/>
  <c r="M38" i="3" s="1"/>
  <c r="O38" i="3" s="1"/>
  <c r="Q38" i="3" s="1"/>
  <c r="H32" i="3"/>
  <c r="I32" i="3" s="1"/>
  <c r="K32" i="3" s="1"/>
  <c r="M32" i="3" s="1"/>
  <c r="H26" i="3"/>
  <c r="I26" i="3" s="1"/>
  <c r="K26" i="3" s="1"/>
  <c r="M26" i="3" s="1"/>
  <c r="O26" i="3" s="1"/>
  <c r="Q26" i="3" s="1"/>
  <c r="H20" i="3"/>
  <c r="I20" i="3" s="1"/>
  <c r="K20" i="3" s="1"/>
  <c r="M20" i="3" s="1"/>
  <c r="O20" i="3" s="1"/>
  <c r="Q20" i="3" s="1"/>
  <c r="H14" i="3"/>
  <c r="I14" i="3" s="1"/>
  <c r="K14" i="3" s="1"/>
  <c r="M14" i="3" s="1"/>
  <c r="O14" i="3" s="1"/>
  <c r="Q14" i="3" s="1"/>
  <c r="H8" i="3"/>
  <c r="I8" i="3" s="1"/>
  <c r="K8" i="3" s="1"/>
  <c r="M8" i="3" s="1"/>
  <c r="O8" i="3" s="1"/>
  <c r="Q8" i="3" s="1"/>
  <c r="H109" i="3"/>
  <c r="I109" i="3" s="1"/>
  <c r="K109" i="3" s="1"/>
  <c r="M109" i="3" s="1"/>
  <c r="O109" i="3" s="1"/>
  <c r="Q109" i="3" s="1"/>
  <c r="H103" i="3"/>
  <c r="I103" i="3" s="1"/>
  <c r="K103" i="3" s="1"/>
  <c r="M103" i="3" s="1"/>
  <c r="O103" i="3" s="1"/>
  <c r="Q103" i="3" s="1"/>
  <c r="H97" i="3"/>
  <c r="I97" i="3" s="1"/>
  <c r="K97" i="3" s="1"/>
  <c r="M97" i="3" s="1"/>
  <c r="O97" i="3" s="1"/>
  <c r="Q97" i="3" s="1"/>
  <c r="H91" i="3"/>
  <c r="I91" i="3" s="1"/>
  <c r="K91" i="3" s="1"/>
  <c r="M91" i="3" s="1"/>
  <c r="O91" i="3" s="1"/>
  <c r="Q91" i="3" s="1"/>
  <c r="H85" i="3"/>
  <c r="I85" i="3" s="1"/>
  <c r="K85" i="3" s="1"/>
  <c r="M85" i="3" s="1"/>
  <c r="O85" i="3" s="1"/>
  <c r="Q85" i="3" s="1"/>
  <c r="H79" i="3"/>
  <c r="I79" i="3" s="1"/>
  <c r="K79" i="3" s="1"/>
  <c r="M79" i="3" s="1"/>
  <c r="O79" i="3" s="1"/>
  <c r="Q79" i="3" s="1"/>
  <c r="H73" i="3"/>
  <c r="I73" i="3" s="1"/>
  <c r="K73" i="3" s="1"/>
  <c r="M73" i="3" s="1"/>
  <c r="O73" i="3" s="1"/>
  <c r="Q73" i="3" s="1"/>
  <c r="H67" i="3"/>
  <c r="I67" i="3" s="1"/>
  <c r="K67" i="3" s="1"/>
  <c r="M67" i="3" s="1"/>
  <c r="O67" i="3" s="1"/>
  <c r="Q67" i="3" s="1"/>
  <c r="H49" i="3"/>
  <c r="I49" i="3" s="1"/>
  <c r="K49" i="3" s="1"/>
  <c r="M49" i="3" s="1"/>
  <c r="O49" i="3" s="1"/>
  <c r="Q49" i="3" s="1"/>
  <c r="H43" i="3"/>
  <c r="I43" i="3" s="1"/>
  <c r="K43" i="3" s="1"/>
  <c r="M43" i="3" s="1"/>
  <c r="O43" i="3" s="1"/>
  <c r="Q43" i="3" s="1"/>
  <c r="H37" i="3"/>
  <c r="I37" i="3" s="1"/>
  <c r="K37" i="3" s="1"/>
  <c r="M37" i="3" s="1"/>
  <c r="O37" i="3" s="1"/>
  <c r="Q37" i="3" s="1"/>
  <c r="H31" i="3"/>
  <c r="I31" i="3" s="1"/>
  <c r="K31" i="3" s="1"/>
  <c r="M31" i="3" s="1"/>
  <c r="O31" i="3" s="1"/>
  <c r="Q31" i="3" s="1"/>
  <c r="H25" i="3"/>
  <c r="I25" i="3" s="1"/>
  <c r="K25" i="3" s="1"/>
  <c r="M25" i="3" s="1"/>
  <c r="O25" i="3" s="1"/>
  <c r="Q25" i="3" s="1"/>
  <c r="H19" i="3"/>
  <c r="I19" i="3" s="1"/>
  <c r="K19" i="3" s="1"/>
  <c r="M19" i="3" s="1"/>
  <c r="O19" i="3" s="1"/>
  <c r="Q19" i="3" s="1"/>
  <c r="H7" i="3"/>
  <c r="I7" i="3" s="1"/>
  <c r="K7" i="3" s="1"/>
  <c r="M7" i="3" s="1"/>
  <c r="O7" i="3" s="1"/>
  <c r="Q7" i="3" s="1"/>
  <c r="H96" i="3"/>
  <c r="I96" i="3" s="1"/>
  <c r="K96" i="3" s="1"/>
  <c r="M96" i="3" s="1"/>
  <c r="O96" i="3" s="1"/>
  <c r="Q96" i="3" s="1"/>
  <c r="H5" i="3"/>
  <c r="I5" i="3" s="1"/>
  <c r="K5" i="3" s="1"/>
  <c r="M5" i="3" s="1"/>
  <c r="O5" i="3" s="1"/>
  <c r="Q5" i="3" s="1"/>
  <c r="H102" i="3"/>
  <c r="I102" i="3" s="1"/>
  <c r="K102" i="3" s="1"/>
  <c r="M102" i="3" s="1"/>
  <c r="O102" i="3" s="1"/>
  <c r="Q102" i="3" s="1"/>
  <c r="H66" i="3"/>
  <c r="I66" i="3" s="1"/>
  <c r="K66" i="3" s="1"/>
  <c r="M66" i="3" s="1"/>
  <c r="O66" i="3" s="1"/>
  <c r="Q66" i="3" s="1"/>
  <c r="H60" i="3"/>
  <c r="I60" i="3" s="1"/>
  <c r="K60" i="3" s="1"/>
  <c r="M60" i="3" s="1"/>
  <c r="H48" i="3"/>
  <c r="I48" i="3" s="1"/>
  <c r="K48" i="3" s="1"/>
  <c r="M48" i="3" s="1"/>
  <c r="O48" i="3" s="1"/>
  <c r="Q48" i="3" s="1"/>
  <c r="H42" i="3"/>
  <c r="I42" i="3" s="1"/>
  <c r="K42" i="3" s="1"/>
  <c r="M42" i="3" s="1"/>
  <c r="H36" i="3"/>
  <c r="I36" i="3" s="1"/>
  <c r="K36" i="3" s="1"/>
  <c r="M36" i="3" s="1"/>
  <c r="O36" i="3" s="1"/>
  <c r="Q36" i="3" s="1"/>
  <c r="H30" i="3"/>
  <c r="I30" i="3" s="1"/>
  <c r="K30" i="3" s="1"/>
  <c r="M30" i="3" s="1"/>
  <c r="O30" i="3" s="1"/>
  <c r="Q30" i="3" s="1"/>
  <c r="H24" i="3"/>
  <c r="I24" i="3" s="1"/>
  <c r="K24" i="3" s="1"/>
  <c r="M24" i="3" s="1"/>
  <c r="O24" i="3" s="1"/>
  <c r="Q24" i="3" s="1"/>
  <c r="H18" i="3"/>
  <c r="I18" i="3" s="1"/>
  <c r="K18" i="3" s="1"/>
  <c r="M18" i="3" s="1"/>
  <c r="O18" i="3" s="1"/>
  <c r="Q18" i="3" s="1"/>
  <c r="H6" i="3"/>
  <c r="I6" i="3" s="1"/>
  <c r="K6" i="3" s="1"/>
  <c r="M6" i="3" s="1"/>
  <c r="O6" i="3" s="1"/>
  <c r="Q6" i="3" s="1"/>
  <c r="H3" i="3"/>
  <c r="I3" i="3" s="1"/>
  <c r="K3" i="3" s="1"/>
  <c r="M3" i="3" s="1"/>
  <c r="O3" i="3" s="1"/>
  <c r="Q3" i="3" s="1"/>
  <c r="H107" i="3"/>
  <c r="I107" i="3" s="1"/>
  <c r="K107" i="3" s="1"/>
  <c r="M107" i="3" s="1"/>
  <c r="O107" i="3" s="1"/>
  <c r="Q107" i="3" s="1"/>
  <c r="H101" i="3"/>
  <c r="I101" i="3" s="1"/>
  <c r="K101" i="3" s="1"/>
  <c r="M101" i="3" s="1"/>
  <c r="O101" i="3" s="1"/>
  <c r="Q101" i="3" s="1"/>
  <c r="H95" i="3"/>
  <c r="I95" i="3" s="1"/>
  <c r="K95" i="3" s="1"/>
  <c r="M95" i="3" s="1"/>
  <c r="O95" i="3" s="1"/>
  <c r="Q95" i="3" s="1"/>
  <c r="H89" i="3"/>
  <c r="I89" i="3" s="1"/>
  <c r="K89" i="3" s="1"/>
  <c r="M89" i="3" s="1"/>
  <c r="O89" i="3" s="1"/>
  <c r="Q89" i="3" s="1"/>
  <c r="H83" i="3"/>
  <c r="I83" i="3" s="1"/>
  <c r="K83" i="3" s="1"/>
  <c r="M83" i="3" s="1"/>
  <c r="O83" i="3" s="1"/>
  <c r="Q83" i="3" s="1"/>
  <c r="H71" i="3"/>
  <c r="I71" i="3" s="1"/>
  <c r="K71" i="3" s="1"/>
  <c r="M71" i="3" s="1"/>
  <c r="O71" i="3" s="1"/>
  <c r="Q71" i="3" s="1"/>
  <c r="H65" i="3"/>
  <c r="I65" i="3" s="1"/>
  <c r="K65" i="3" s="1"/>
  <c r="M65" i="3" s="1"/>
  <c r="H59" i="3"/>
  <c r="I59" i="3" s="1"/>
  <c r="K59" i="3" s="1"/>
  <c r="M59" i="3" s="1"/>
  <c r="O59" i="3" s="1"/>
  <c r="Q59" i="3" s="1"/>
  <c r="H47" i="3"/>
  <c r="I47" i="3" s="1"/>
  <c r="K47" i="3" s="1"/>
  <c r="M47" i="3" s="1"/>
  <c r="O47" i="3" s="1"/>
  <c r="Q47" i="3" s="1"/>
  <c r="H41" i="3"/>
  <c r="I41" i="3" s="1"/>
  <c r="K41" i="3" s="1"/>
  <c r="M41" i="3" s="1"/>
  <c r="O41" i="3" s="1"/>
  <c r="Q41" i="3" s="1"/>
  <c r="H35" i="3"/>
  <c r="I35" i="3" s="1"/>
  <c r="K35" i="3" s="1"/>
  <c r="M35" i="3" s="1"/>
  <c r="O35" i="3" s="1"/>
  <c r="Q35" i="3" s="1"/>
  <c r="H29" i="3"/>
  <c r="I29" i="3" s="1"/>
  <c r="K29" i="3" s="1"/>
  <c r="M29" i="3" s="1"/>
  <c r="H23" i="3"/>
  <c r="I23" i="3" s="1"/>
  <c r="K23" i="3" s="1"/>
  <c r="M23" i="3" s="1"/>
  <c r="H17" i="3"/>
  <c r="I17" i="3" s="1"/>
  <c r="K17" i="3" s="1"/>
  <c r="M17" i="3" s="1"/>
  <c r="O17" i="3" s="1"/>
  <c r="Q17" i="3" s="1"/>
  <c r="H4" i="3"/>
  <c r="I4" i="3" s="1"/>
  <c r="K4" i="3" s="1"/>
  <c r="M4" i="3" s="1"/>
  <c r="O4" i="3" s="1"/>
  <c r="Q4" i="3" s="1"/>
  <c r="H106" i="3"/>
  <c r="I106" i="3" s="1"/>
  <c r="K106" i="3" s="1"/>
  <c r="M106" i="3" s="1"/>
  <c r="H100" i="3"/>
  <c r="I100" i="3" s="1"/>
  <c r="K100" i="3" s="1"/>
  <c r="M100" i="3" s="1"/>
  <c r="O100" i="3" s="1"/>
  <c r="Q100" i="3" s="1"/>
  <c r="H94" i="3"/>
  <c r="I94" i="3" s="1"/>
  <c r="K94" i="3" s="1"/>
  <c r="M94" i="3" s="1"/>
  <c r="O94" i="3" s="1"/>
  <c r="Q94" i="3" s="1"/>
  <c r="H88" i="3"/>
  <c r="I88" i="3" s="1"/>
  <c r="K88" i="3" s="1"/>
  <c r="M88" i="3" s="1"/>
  <c r="H70" i="3"/>
  <c r="I70" i="3" s="1"/>
  <c r="K70" i="3" s="1"/>
  <c r="M70" i="3" s="1"/>
  <c r="O70" i="3" s="1"/>
  <c r="Q70" i="3" s="1"/>
  <c r="H64" i="3"/>
  <c r="I64" i="3" s="1"/>
  <c r="K64" i="3" s="1"/>
  <c r="M64" i="3" s="1"/>
  <c r="O64" i="3" s="1"/>
  <c r="Q64" i="3" s="1"/>
  <c r="H58" i="3"/>
  <c r="I58" i="3" s="1"/>
  <c r="K58" i="3" s="1"/>
  <c r="M58" i="3" s="1"/>
  <c r="O58" i="3" s="1"/>
  <c r="Q58" i="3" s="1"/>
  <c r="H52" i="3"/>
  <c r="I52" i="3" s="1"/>
  <c r="K52" i="3" s="1"/>
  <c r="M52" i="3" s="1"/>
  <c r="O52" i="3" s="1"/>
  <c r="Q52" i="3" s="1"/>
  <c r="H46" i="3"/>
  <c r="I46" i="3" s="1"/>
  <c r="K46" i="3" s="1"/>
  <c r="M46" i="3" s="1"/>
  <c r="O46" i="3" s="1"/>
  <c r="Q46" i="3" s="1"/>
  <c r="H40" i="3"/>
  <c r="I40" i="3" s="1"/>
  <c r="K40" i="3" s="1"/>
  <c r="M40" i="3" s="1"/>
  <c r="O40" i="3" s="1"/>
  <c r="Q40" i="3" s="1"/>
  <c r="H34" i="3"/>
  <c r="I34" i="3" s="1"/>
  <c r="K34" i="3" s="1"/>
  <c r="M34" i="3" s="1"/>
  <c r="O34" i="3" s="1"/>
  <c r="Q34" i="3" s="1"/>
  <c r="H28" i="3"/>
  <c r="I28" i="3" s="1"/>
  <c r="K28" i="3" s="1"/>
  <c r="M28" i="3" s="1"/>
  <c r="O28" i="3" s="1"/>
  <c r="Q28" i="3" s="1"/>
  <c r="H22" i="3"/>
  <c r="I22" i="3" s="1"/>
  <c r="K22" i="3" s="1"/>
  <c r="M22" i="3" s="1"/>
  <c r="O22" i="3" s="1"/>
  <c r="Q22" i="3" s="1"/>
  <c r="H16" i="3"/>
  <c r="I16" i="3" s="1"/>
  <c r="K16" i="3" s="1"/>
  <c r="M16" i="3" s="1"/>
  <c r="O16" i="3" s="1"/>
  <c r="Q16" i="3" s="1"/>
  <c r="M12" i="3"/>
  <c r="M11" i="3"/>
  <c r="H62" i="3"/>
  <c r="I62" i="3" s="1"/>
  <c r="K62" i="3" s="1"/>
  <c r="H61" i="3"/>
  <c r="I61" i="3" s="1"/>
  <c r="K61" i="3" s="1"/>
  <c r="E55" i="1"/>
  <c r="AO104" i="2"/>
  <c r="D104" i="1" s="1"/>
  <c r="AO43" i="2"/>
  <c r="D43" i="1" s="1"/>
  <c r="AO24" i="2"/>
  <c r="D24" i="1" s="1"/>
  <c r="AO69" i="2"/>
  <c r="D69" i="1" s="1"/>
  <c r="AO107" i="2"/>
  <c r="D107" i="1" s="1"/>
  <c r="AO5" i="2"/>
  <c r="D5" i="1" s="1"/>
  <c r="AO88" i="2"/>
  <c r="D88" i="1" s="1"/>
  <c r="AO16" i="2"/>
  <c r="D16" i="1" s="1"/>
  <c r="AO81" i="2"/>
  <c r="D81" i="1" s="1"/>
  <c r="AO4" i="2"/>
  <c r="D4" i="1" s="1"/>
  <c r="AO46" i="2"/>
  <c r="D46" i="1" s="1"/>
  <c r="AO67" i="2"/>
  <c r="D67" i="1" s="1"/>
  <c r="AO22" i="2"/>
  <c r="D22" i="1" s="1"/>
  <c r="AO89" i="2"/>
  <c r="D89" i="1" s="1"/>
  <c r="AO21" i="2"/>
  <c r="D21" i="1" s="1"/>
  <c r="AO37" i="2"/>
  <c r="D37" i="1" s="1"/>
  <c r="AO31" i="2"/>
  <c r="D31" i="1" s="1"/>
  <c r="AO84" i="2"/>
  <c r="D84" i="1" s="1"/>
  <c r="AO65" i="2"/>
  <c r="D65" i="1" s="1"/>
  <c r="AO92" i="2"/>
  <c r="D92" i="1" s="1"/>
  <c r="AO34" i="2"/>
  <c r="D34" i="1" s="1"/>
  <c r="AO90" i="2"/>
  <c r="D90" i="1" s="1"/>
  <c r="AO7" i="2"/>
  <c r="D7" i="1" s="1"/>
  <c r="AO17" i="2"/>
  <c r="D17" i="1" s="1"/>
  <c r="AO95" i="2"/>
  <c r="D95" i="1" s="1"/>
  <c r="AO3" i="2"/>
  <c r="D3" i="1" s="1"/>
  <c r="AO99" i="2"/>
  <c r="D99" i="1" s="1"/>
  <c r="AO59" i="2"/>
  <c r="D59" i="1" s="1"/>
  <c r="AO102" i="2"/>
  <c r="D102" i="1" s="1"/>
  <c r="AO101" i="2"/>
  <c r="D101" i="1" s="1"/>
  <c r="AO97" i="2"/>
  <c r="D97" i="1" s="1"/>
  <c r="AO73" i="2"/>
  <c r="D73" i="1" s="1"/>
  <c r="AO110" i="2"/>
  <c r="D110" i="1" s="1"/>
  <c r="AO98" i="2"/>
  <c r="D98" i="1" s="1"/>
  <c r="AO72" i="2"/>
  <c r="D72" i="1" s="1"/>
  <c r="AO51" i="2"/>
  <c r="D51" i="1" s="1"/>
  <c r="AO105" i="2"/>
  <c r="D105" i="1" s="1"/>
  <c r="AO96" i="2"/>
  <c r="D96" i="1" s="1"/>
  <c r="AO25" i="2"/>
  <c r="D25" i="1" s="1"/>
  <c r="AO39" i="2"/>
  <c r="D39" i="1" s="1"/>
  <c r="AO57" i="2"/>
  <c r="D57" i="1" s="1"/>
  <c r="AO94" i="2"/>
  <c r="D94" i="1" s="1"/>
  <c r="AO93" i="2"/>
  <c r="D93" i="1" s="1"/>
  <c r="AO61" i="2"/>
  <c r="D61" i="1" s="1"/>
  <c r="AO26" i="2"/>
  <c r="D26" i="1" s="1"/>
  <c r="AO15" i="2"/>
  <c r="D15" i="1" s="1"/>
  <c r="AO111" i="2"/>
  <c r="D111" i="1" s="1"/>
  <c r="AO108" i="2"/>
  <c r="D108" i="1" s="1"/>
  <c r="AO28" i="2"/>
  <c r="D28" i="1" s="1"/>
  <c r="AO52" i="2"/>
  <c r="D52" i="1" s="1"/>
  <c r="AO71" i="2"/>
  <c r="D71" i="1" s="1"/>
  <c r="AO80" i="2"/>
  <c r="D80" i="1" s="1"/>
  <c r="AO47" i="2"/>
  <c r="D47" i="1" s="1"/>
  <c r="AO44" i="2"/>
  <c r="D44" i="1" s="1"/>
  <c r="AO23" i="2"/>
  <c r="D23" i="1" s="1"/>
  <c r="AO27" i="2"/>
  <c r="D27" i="1" s="1"/>
  <c r="AO62" i="2"/>
  <c r="D62" i="1" s="1"/>
  <c r="AO6" i="2"/>
  <c r="D6" i="1" s="1"/>
  <c r="AO41" i="2"/>
  <c r="D41" i="1" s="1"/>
  <c r="AO14" i="2"/>
  <c r="D14" i="1" s="1"/>
  <c r="AO48" i="2"/>
  <c r="D48" i="1" s="1"/>
  <c r="AO29" i="2"/>
  <c r="D29" i="1" s="1"/>
  <c r="AO63" i="2"/>
  <c r="D63" i="1" s="1"/>
  <c r="AO36" i="2"/>
  <c r="D36" i="1" s="1"/>
  <c r="AO91" i="2"/>
  <c r="D91" i="1" s="1"/>
  <c r="AO19" i="2"/>
  <c r="D19" i="1" s="1"/>
  <c r="AO103" i="2"/>
  <c r="D103" i="1" s="1"/>
  <c r="AO38" i="2"/>
  <c r="D38" i="1" s="1"/>
  <c r="AO74" i="2"/>
  <c r="D74" i="1" s="1"/>
  <c r="AO79" i="2"/>
  <c r="D79" i="1" s="1"/>
  <c r="AO50" i="2"/>
  <c r="D50" i="1" s="1"/>
  <c r="AO42" i="2"/>
  <c r="D42" i="1" s="1"/>
  <c r="AO33" i="2"/>
  <c r="D33" i="1" s="1"/>
  <c r="AO64" i="2"/>
  <c r="D64" i="1" s="1"/>
  <c r="AO70" i="2"/>
  <c r="D70" i="1" s="1"/>
  <c r="AO66" i="2"/>
  <c r="D66" i="1" s="1"/>
  <c r="AO60" i="2"/>
  <c r="D60" i="1" s="1"/>
  <c r="AO35" i="2"/>
  <c r="D35" i="1" s="1"/>
  <c r="AO9" i="2"/>
  <c r="D9" i="1" s="1"/>
  <c r="AO18" i="2"/>
  <c r="D18" i="1" s="1"/>
  <c r="AO83" i="2"/>
  <c r="D83" i="1" s="1"/>
  <c r="AO20" i="2"/>
  <c r="D20" i="1" s="1"/>
  <c r="AO109" i="2"/>
  <c r="D109" i="1" s="1"/>
  <c r="AO8" i="2"/>
  <c r="D8" i="1" s="1"/>
  <c r="AO87" i="2"/>
  <c r="D87" i="1" s="1"/>
  <c r="AO68" i="2"/>
  <c r="D68" i="1" s="1"/>
  <c r="AO45" i="2"/>
  <c r="D45" i="1" s="1"/>
  <c r="AO32" i="2"/>
  <c r="D32" i="1" s="1"/>
  <c r="AO49" i="2"/>
  <c r="D49" i="1" s="1"/>
  <c r="AO82" i="2"/>
  <c r="D82" i="1" s="1"/>
  <c r="AO58" i="2"/>
  <c r="D58" i="1" s="1"/>
  <c r="AO30" i="2"/>
  <c r="D30" i="1" s="1"/>
  <c r="AO100" i="2"/>
  <c r="D100" i="1" s="1"/>
  <c r="AO40" i="2"/>
  <c r="D40" i="1" s="1"/>
  <c r="AO106" i="2"/>
  <c r="D106" i="1" s="1"/>
  <c r="F112" i="2"/>
  <c r="H2" i="2"/>
  <c r="H81" i="3"/>
  <c r="I81" i="3" s="1"/>
  <c r="K81" i="3" s="1"/>
  <c r="M81" i="3" s="1"/>
  <c r="O81" i="3" s="1"/>
  <c r="Q81" i="3" s="1"/>
  <c r="H2" i="3"/>
  <c r="I2" i="3" s="1"/>
  <c r="F112" i="3"/>
  <c r="H82" i="3"/>
  <c r="I82" i="3" s="1"/>
  <c r="K82" i="3" s="1"/>
  <c r="M82" i="3" s="1"/>
  <c r="O82" i="3" s="1"/>
  <c r="Q82" i="3" s="1"/>
  <c r="D112" i="3"/>
  <c r="M76" i="3"/>
  <c r="M75" i="3"/>
  <c r="K12" i="3"/>
  <c r="M10" i="3"/>
  <c r="M13" i="3"/>
  <c r="M78" i="3"/>
  <c r="K10" i="3"/>
  <c r="M77" i="3"/>
  <c r="K11" i="3"/>
  <c r="K13" i="3"/>
  <c r="M53" i="3"/>
  <c r="E54" i="1" l="1"/>
  <c r="AP9" i="2"/>
  <c r="AP33" i="2"/>
  <c r="AP92" i="2"/>
  <c r="AP70" i="2"/>
  <c r="AP20" i="2"/>
  <c r="AP101" i="2"/>
  <c r="AP72" i="2"/>
  <c r="AP108" i="2"/>
  <c r="AP97" i="2"/>
  <c r="AP60" i="2"/>
  <c r="AP49" i="2"/>
  <c r="AP73" i="2"/>
  <c r="AP42" i="2"/>
  <c r="AP74" i="2"/>
  <c r="AP93" i="2"/>
  <c r="AP43" i="2"/>
  <c r="AP32" i="2"/>
  <c r="AP34" i="2"/>
  <c r="AP48" i="2"/>
  <c r="AP65" i="2"/>
  <c r="AP37" i="2"/>
  <c r="AP23" i="2"/>
  <c r="AP41" i="2"/>
  <c r="AP103" i="2"/>
  <c r="AP80" i="2"/>
  <c r="AP31" i="2"/>
  <c r="AP68" i="2"/>
  <c r="AP35" i="2"/>
  <c r="AP30" i="2"/>
  <c r="AP50" i="2"/>
  <c r="AP104" i="2"/>
  <c r="AP29" i="2"/>
  <c r="AP91" i="2"/>
  <c r="AP40" i="2"/>
  <c r="AP21" i="2"/>
  <c r="AP58" i="2"/>
  <c r="AP67" i="2"/>
  <c r="AP4" i="2"/>
  <c r="AP63" i="2"/>
  <c r="AP52" i="2"/>
  <c r="AP107" i="2"/>
  <c r="AP14" i="2"/>
  <c r="AP88" i="2"/>
  <c r="AP82" i="2"/>
  <c r="AP8" i="2"/>
  <c r="AP47" i="2"/>
  <c r="AP62" i="2"/>
  <c r="AP110" i="2"/>
  <c r="AP59" i="2"/>
  <c r="AP19" i="2"/>
  <c r="AP83" i="2"/>
  <c r="AP66" i="2"/>
  <c r="AP15" i="2"/>
  <c r="AP6" i="2"/>
  <c r="AP28" i="2"/>
  <c r="AP105" i="2"/>
  <c r="AP89" i="2"/>
  <c r="AP39" i="2"/>
  <c r="AP99" i="2"/>
  <c r="AP71" i="2"/>
  <c r="AP106" i="2"/>
  <c r="AP38" i="2"/>
  <c r="AP87" i="2"/>
  <c r="AP84" i="2"/>
  <c r="AP81" i="2"/>
  <c r="AP26" i="2"/>
  <c r="AP95" i="2"/>
  <c r="AP25" i="2"/>
  <c r="AP90" i="2"/>
  <c r="AP69" i="2"/>
  <c r="AP24" i="2"/>
  <c r="AP51" i="2"/>
  <c r="AP79" i="2"/>
  <c r="AP5" i="2"/>
  <c r="AP45" i="2"/>
  <c r="AP16" i="2"/>
  <c r="AP17" i="2"/>
  <c r="AP64" i="2"/>
  <c r="AP44" i="2"/>
  <c r="AP102" i="2"/>
  <c r="AP46" i="2"/>
  <c r="AP27" i="2"/>
  <c r="AP18" i="2"/>
  <c r="AP22" i="2"/>
  <c r="S43" i="3"/>
  <c r="U43" i="3" s="1"/>
  <c r="S6" i="3"/>
  <c r="U6" i="3" s="1"/>
  <c r="S85" i="3"/>
  <c r="U85" i="3" s="1"/>
  <c r="S69" i="3"/>
  <c r="U69" i="3" s="1"/>
  <c r="S17" i="3"/>
  <c r="U17" i="3" s="1"/>
  <c r="S37" i="3"/>
  <c r="U37" i="3" s="1"/>
  <c r="S35" i="3"/>
  <c r="U35" i="3" s="1"/>
  <c r="S91" i="3"/>
  <c r="U91" i="3" s="1"/>
  <c r="S46" i="3"/>
  <c r="U46" i="3" s="1"/>
  <c r="S80" i="3"/>
  <c r="U80" i="3" s="1"/>
  <c r="S14" i="3"/>
  <c r="U14" i="3" s="1"/>
  <c r="S25" i="3"/>
  <c r="U25" i="3" s="1"/>
  <c r="S28" i="3"/>
  <c r="U28" i="3" s="1"/>
  <c r="S34" i="3"/>
  <c r="U34" i="3" s="1"/>
  <c r="S59" i="3"/>
  <c r="U59" i="3" s="1"/>
  <c r="S52" i="3"/>
  <c r="U52" i="3" s="1"/>
  <c r="S33" i="3"/>
  <c r="U33" i="3" s="1"/>
  <c r="S83" i="3"/>
  <c r="U83" i="3" s="1"/>
  <c r="S110" i="3"/>
  <c r="U110" i="3" s="1"/>
  <c r="S64" i="3"/>
  <c r="U64" i="3" s="1"/>
  <c r="S101" i="3"/>
  <c r="U101" i="3" s="1"/>
  <c r="S66" i="3"/>
  <c r="U66" i="3" s="1"/>
  <c r="S39" i="3"/>
  <c r="U39" i="3" s="1"/>
  <c r="S16" i="3"/>
  <c r="U16" i="3" s="1"/>
  <c r="S70" i="3"/>
  <c r="U70" i="3" s="1"/>
  <c r="S99" i="3"/>
  <c r="U99" i="3" s="1"/>
  <c r="S19" i="3"/>
  <c r="U19" i="3" s="1"/>
  <c r="S108" i="3"/>
  <c r="U108" i="3" s="1"/>
  <c r="S93" i="3"/>
  <c r="U93" i="3" s="1"/>
  <c r="S87" i="3"/>
  <c r="U87" i="3" s="1"/>
  <c r="S57" i="3"/>
  <c r="U57" i="3" s="1"/>
  <c r="S74" i="3"/>
  <c r="U74" i="3" s="1"/>
  <c r="S98" i="3"/>
  <c r="U98" i="3" s="1"/>
  <c r="S10" i="3"/>
  <c r="U10" i="3" s="1"/>
  <c r="W10" i="3" s="1"/>
  <c r="X10" i="3" s="1"/>
  <c r="S48" i="3"/>
  <c r="U48" i="3" s="1"/>
  <c r="S84" i="3"/>
  <c r="U84" i="3" s="1"/>
  <c r="S27" i="3"/>
  <c r="U27" i="3" s="1"/>
  <c r="S53" i="3"/>
  <c r="U53" i="3" s="1"/>
  <c r="W53" i="3" s="1"/>
  <c r="X53" i="3" s="1"/>
  <c r="S78" i="3"/>
  <c r="U78" i="3" s="1"/>
  <c r="S4" i="3"/>
  <c r="U4" i="3" s="1"/>
  <c r="S97" i="3"/>
  <c r="U97" i="3" s="1"/>
  <c r="S68" i="3"/>
  <c r="U68" i="3" s="1"/>
  <c r="S45" i="3"/>
  <c r="U45" i="3" s="1"/>
  <c r="S105" i="3"/>
  <c r="U105" i="3" s="1"/>
  <c r="S41" i="3"/>
  <c r="U41" i="3" s="1"/>
  <c r="S89" i="3"/>
  <c r="U89" i="3" s="1"/>
  <c r="S31" i="3"/>
  <c r="U31" i="3" s="1"/>
  <c r="S18" i="3"/>
  <c r="U18" i="3" s="1"/>
  <c r="S90" i="3"/>
  <c r="U90" i="3" s="1"/>
  <c r="S49" i="3"/>
  <c r="U49" i="3" s="1"/>
  <c r="S26" i="3"/>
  <c r="U26" i="3" s="1"/>
  <c r="S76" i="3"/>
  <c r="U76" i="3" s="1"/>
  <c r="W76" i="3" s="1"/>
  <c r="X76" i="3" s="1"/>
  <c r="S40" i="3"/>
  <c r="U40" i="3" s="1"/>
  <c r="S82" i="3"/>
  <c r="U82" i="3" s="1"/>
  <c r="S7" i="3"/>
  <c r="U7" i="3" s="1"/>
  <c r="S109" i="3"/>
  <c r="U109" i="3" s="1"/>
  <c r="S86" i="3"/>
  <c r="U86" i="3" s="1"/>
  <c r="S5" i="3"/>
  <c r="U5" i="3" s="1"/>
  <c r="S47" i="3"/>
  <c r="U47" i="3" s="1"/>
  <c r="S95" i="3"/>
  <c r="U95" i="3" s="1"/>
  <c r="S24" i="3"/>
  <c r="U24" i="3" s="1"/>
  <c r="S96" i="3"/>
  <c r="U96" i="3" s="1"/>
  <c r="S67" i="3"/>
  <c r="U67" i="3" s="1"/>
  <c r="S44" i="3"/>
  <c r="U44" i="3" s="1"/>
  <c r="S51" i="3"/>
  <c r="U51" i="3" s="1"/>
  <c r="S30" i="3"/>
  <c r="U30" i="3" s="1"/>
  <c r="S102" i="3"/>
  <c r="U102" i="3" s="1"/>
  <c r="S79" i="3"/>
  <c r="U79" i="3" s="1"/>
  <c r="S63" i="3"/>
  <c r="U63" i="3" s="1"/>
  <c r="S77" i="3"/>
  <c r="U77" i="3" s="1"/>
  <c r="S75" i="3"/>
  <c r="U75" i="3" s="1"/>
  <c r="W75" i="3" s="1"/>
  <c r="X75" i="3" s="1"/>
  <c r="S8" i="3"/>
  <c r="U8" i="3" s="1"/>
  <c r="S94" i="3"/>
  <c r="U94" i="3" s="1"/>
  <c r="S20" i="3"/>
  <c r="U20" i="3" s="1"/>
  <c r="S15" i="3"/>
  <c r="U15" i="3" s="1"/>
  <c r="S81" i="3"/>
  <c r="U81" i="3" s="1"/>
  <c r="S107" i="3"/>
  <c r="U107" i="3" s="1"/>
  <c r="S92" i="3"/>
  <c r="U92" i="3" s="1"/>
  <c r="S36" i="3"/>
  <c r="U36" i="3" s="1"/>
  <c r="S11" i="3"/>
  <c r="U11" i="3" s="1"/>
  <c r="W11" i="3" s="1"/>
  <c r="X11" i="3" s="1"/>
  <c r="S13" i="3"/>
  <c r="U13" i="3" s="1"/>
  <c r="S12" i="3"/>
  <c r="U12" i="3" s="1"/>
  <c r="W12" i="3" s="1"/>
  <c r="X12" i="3" s="1"/>
  <c r="S22" i="3"/>
  <c r="U22" i="3" s="1"/>
  <c r="S58" i="3"/>
  <c r="U58" i="3" s="1"/>
  <c r="S100" i="3"/>
  <c r="U100" i="3" s="1"/>
  <c r="S73" i="3"/>
  <c r="U73" i="3" s="1"/>
  <c r="S38" i="3"/>
  <c r="U38" i="3" s="1"/>
  <c r="S21" i="3"/>
  <c r="U21" i="3" s="1"/>
  <c r="S71" i="3"/>
  <c r="U71" i="3" s="1"/>
  <c r="S3" i="3"/>
  <c r="U3" i="3" s="1"/>
  <c r="S104" i="3"/>
  <c r="U104" i="3" s="1"/>
  <c r="S72" i="3"/>
  <c r="U72" i="3" s="1"/>
  <c r="S103" i="3"/>
  <c r="U103" i="3" s="1"/>
  <c r="S9" i="3"/>
  <c r="U9" i="3" s="1"/>
  <c r="S111" i="3"/>
  <c r="U111" i="3" s="1"/>
  <c r="O50" i="3"/>
  <c r="Q50" i="3" s="1"/>
  <c r="O106" i="3"/>
  <c r="Q106" i="3" s="1"/>
  <c r="O29" i="3"/>
  <c r="Q29" i="3" s="1"/>
  <c r="O32" i="3"/>
  <c r="Q32" i="3" s="1"/>
  <c r="O88" i="3"/>
  <c r="Q88" i="3" s="1"/>
  <c r="O42" i="3"/>
  <c r="Q42" i="3" s="1"/>
  <c r="O65" i="3"/>
  <c r="Q65" i="3" s="1"/>
  <c r="O60" i="3"/>
  <c r="Q60" i="3" s="1"/>
  <c r="O23" i="3"/>
  <c r="Q23" i="3" s="1"/>
  <c r="M61" i="3"/>
  <c r="O61" i="3" s="1"/>
  <c r="Q61" i="3" s="1"/>
  <c r="S61" i="3" s="1"/>
  <c r="U61" i="3" s="1"/>
  <c r="M62" i="3"/>
  <c r="O62" i="3" s="1"/>
  <c r="Q62" i="3" s="1"/>
  <c r="S62" i="3" s="1"/>
  <c r="U62" i="3" s="1"/>
  <c r="W62" i="3" s="1"/>
  <c r="X62" i="3" s="1"/>
  <c r="E56" i="1"/>
  <c r="I2" i="2"/>
  <c r="I112" i="2" s="1"/>
  <c r="H112" i="2"/>
  <c r="H112" i="3"/>
  <c r="I112" i="3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42" i="5"/>
  <c r="L43" i="5"/>
  <c r="L44" i="5"/>
  <c r="L45" i="5"/>
  <c r="L46" i="5"/>
  <c r="L47" i="5"/>
  <c r="L48" i="5"/>
  <c r="L49" i="5"/>
  <c r="L50" i="5"/>
  <c r="L51" i="5"/>
  <c r="L52" i="5"/>
  <c r="L53" i="5"/>
  <c r="L54" i="5"/>
  <c r="L55" i="5"/>
  <c r="L56" i="5"/>
  <c r="L57" i="5"/>
  <c r="L58" i="5"/>
  <c r="L59" i="5"/>
  <c r="L60" i="5"/>
  <c r="L61" i="5"/>
  <c r="L62" i="5"/>
  <c r="L63" i="5"/>
  <c r="L64" i="5"/>
  <c r="L65" i="5"/>
  <c r="L66" i="5"/>
  <c r="L67" i="5"/>
  <c r="L68" i="5"/>
  <c r="L69" i="5"/>
  <c r="L70" i="5"/>
  <c r="L71" i="5"/>
  <c r="L72" i="5"/>
  <c r="L73" i="5"/>
  <c r="L74" i="5"/>
  <c r="L75" i="5"/>
  <c r="L76" i="5"/>
  <c r="L77" i="5"/>
  <c r="L78" i="5"/>
  <c r="L79" i="5"/>
  <c r="L80" i="5"/>
  <c r="L81" i="5"/>
  <c r="L82" i="5"/>
  <c r="L83" i="5"/>
  <c r="L84" i="5"/>
  <c r="L85" i="5"/>
  <c r="L86" i="5"/>
  <c r="L87" i="5"/>
  <c r="L88" i="5"/>
  <c r="L89" i="5"/>
  <c r="L90" i="5"/>
  <c r="L91" i="5"/>
  <c r="L92" i="5"/>
  <c r="L93" i="5"/>
  <c r="L94" i="5"/>
  <c r="L95" i="5"/>
  <c r="L96" i="5"/>
  <c r="L97" i="5"/>
  <c r="L98" i="5"/>
  <c r="L99" i="5"/>
  <c r="L100" i="5"/>
  <c r="L101" i="5"/>
  <c r="L102" i="5"/>
  <c r="L103" i="5"/>
  <c r="L104" i="5"/>
  <c r="L105" i="5"/>
  <c r="L106" i="5"/>
  <c r="L107" i="5"/>
  <c r="L108" i="5"/>
  <c r="L109" i="5"/>
  <c r="L110" i="5"/>
  <c r="L111" i="5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2" i="6"/>
  <c r="L2" i="5"/>
  <c r="W78" i="3" l="1"/>
  <c r="X78" i="3" s="1"/>
  <c r="W13" i="3"/>
  <c r="X13" i="3"/>
  <c r="E53" i="1"/>
  <c r="X77" i="3"/>
  <c r="W77" i="3"/>
  <c r="E12" i="1"/>
  <c r="W22" i="3"/>
  <c r="X22" i="3" s="1"/>
  <c r="W18" i="3"/>
  <c r="X18" i="3" s="1"/>
  <c r="W57" i="3"/>
  <c r="E57" i="1" s="1"/>
  <c r="X57" i="3"/>
  <c r="W110" i="3"/>
  <c r="X110" i="3" s="1"/>
  <c r="W35" i="3"/>
  <c r="X35" i="3" s="1"/>
  <c r="W21" i="3"/>
  <c r="E21" i="1" s="1"/>
  <c r="W47" i="3"/>
  <c r="E47" i="1" s="1"/>
  <c r="W31" i="3"/>
  <c r="X31" i="3" s="1"/>
  <c r="W84" i="3"/>
  <c r="E84" i="1" s="1"/>
  <c r="W16" i="3"/>
  <c r="X16" i="3" s="1"/>
  <c r="W37" i="3"/>
  <c r="E37" i="1" s="1"/>
  <c r="X37" i="3"/>
  <c r="W5" i="3"/>
  <c r="E5" i="1" s="1"/>
  <c r="W89" i="3"/>
  <c r="E89" i="1" s="1"/>
  <c r="W4" i="3"/>
  <c r="E4" i="1" s="1"/>
  <c r="W48" i="3"/>
  <c r="E48" i="1" s="1"/>
  <c r="X48" i="3"/>
  <c r="W93" i="3"/>
  <c r="E93" i="1" s="1"/>
  <c r="W39" i="3"/>
  <c r="X39" i="3" s="1"/>
  <c r="W33" i="3"/>
  <c r="E33" i="1" s="1"/>
  <c r="W14" i="3"/>
  <c r="X14" i="3" s="1"/>
  <c r="W17" i="3"/>
  <c r="X17" i="3" s="1"/>
  <c r="W72" i="3"/>
  <c r="E72" i="1" s="1"/>
  <c r="W73" i="3"/>
  <c r="E73" i="1" s="1"/>
  <c r="W20" i="3"/>
  <c r="E20" i="1" s="1"/>
  <c r="X20" i="3"/>
  <c r="W63" i="3"/>
  <c r="E63" i="1" s="1"/>
  <c r="W67" i="3"/>
  <c r="E67" i="1" s="1"/>
  <c r="W86" i="3"/>
  <c r="E86" i="1" s="1"/>
  <c r="W26" i="3"/>
  <c r="E26" i="1" s="1"/>
  <c r="W41" i="3"/>
  <c r="E41" i="1" s="1"/>
  <c r="W108" i="3"/>
  <c r="E108" i="1" s="1"/>
  <c r="W66" i="3"/>
  <c r="E66" i="1" s="1"/>
  <c r="X66" i="3"/>
  <c r="W52" i="3"/>
  <c r="E52" i="1" s="1"/>
  <c r="W80" i="3"/>
  <c r="E80" i="1" s="1"/>
  <c r="W69" i="3"/>
  <c r="E69" i="1" s="1"/>
  <c r="X111" i="3"/>
  <c r="W111" i="3"/>
  <c r="E111" i="1" s="1"/>
  <c r="W107" i="3"/>
  <c r="E107" i="1" s="1"/>
  <c r="W95" i="3"/>
  <c r="E95" i="1" s="1"/>
  <c r="W27" i="3"/>
  <c r="E27" i="1" s="1"/>
  <c r="W28" i="3"/>
  <c r="E28" i="1" s="1"/>
  <c r="W98" i="3"/>
  <c r="X98" i="3" s="1"/>
  <c r="W19" i="3"/>
  <c r="E19" i="1" s="1"/>
  <c r="W101" i="3"/>
  <c r="X101" i="3" s="1"/>
  <c r="W59" i="3"/>
  <c r="X59" i="3" s="1"/>
  <c r="W46" i="3"/>
  <c r="E46" i="1" s="1"/>
  <c r="W85" i="3"/>
  <c r="E85" i="1" s="1"/>
  <c r="W71" i="3"/>
  <c r="E71" i="1" s="1"/>
  <c r="W30" i="3"/>
  <c r="E30" i="1" s="1"/>
  <c r="W82" i="3"/>
  <c r="X82" i="3" s="1"/>
  <c r="W68" i="3"/>
  <c r="X68" i="3" s="1"/>
  <c r="W70" i="3"/>
  <c r="E70" i="1" s="1"/>
  <c r="W43" i="3"/>
  <c r="E43" i="1" s="1"/>
  <c r="X43" i="3"/>
  <c r="W9" i="3"/>
  <c r="E9" i="1" s="1"/>
  <c r="W81" i="3"/>
  <c r="X81" i="3" s="1"/>
  <c r="W51" i="3"/>
  <c r="E51" i="1" s="1"/>
  <c r="W40" i="3"/>
  <c r="E40" i="1" s="1"/>
  <c r="W97" i="3"/>
  <c r="E97" i="1" s="1"/>
  <c r="W87" i="3"/>
  <c r="X87" i="3" s="1"/>
  <c r="W83" i="3"/>
  <c r="X83" i="3" s="1"/>
  <c r="W25" i="3"/>
  <c r="X25" i="3" s="1"/>
  <c r="W103" i="3"/>
  <c r="E103" i="1" s="1"/>
  <c r="W38" i="3"/>
  <c r="E38" i="1" s="1"/>
  <c r="W15" i="3"/>
  <c r="E15" i="1" s="1"/>
  <c r="W44" i="3"/>
  <c r="E44" i="1" s="1"/>
  <c r="X44" i="3"/>
  <c r="W104" i="3"/>
  <c r="E104" i="1" s="1"/>
  <c r="W100" i="3"/>
  <c r="E100" i="1" s="1"/>
  <c r="W36" i="3"/>
  <c r="E36" i="1" s="1"/>
  <c r="W94" i="3"/>
  <c r="E94" i="1" s="1"/>
  <c r="X94" i="3"/>
  <c r="W79" i="3"/>
  <c r="X79" i="3" s="1"/>
  <c r="W96" i="3"/>
  <c r="E96" i="1" s="1"/>
  <c r="W109" i="3"/>
  <c r="E109" i="1" s="1"/>
  <c r="W49" i="3"/>
  <c r="X49" i="3" s="1"/>
  <c r="W105" i="3"/>
  <c r="E105" i="1" s="1"/>
  <c r="W3" i="3"/>
  <c r="X3" i="3" s="1"/>
  <c r="W58" i="3"/>
  <c r="X58" i="3" s="1"/>
  <c r="W92" i="3"/>
  <c r="E92" i="1" s="1"/>
  <c r="X92" i="3"/>
  <c r="W8" i="3"/>
  <c r="E8" i="1" s="1"/>
  <c r="W102" i="3"/>
  <c r="E102" i="1" s="1"/>
  <c r="W24" i="3"/>
  <c r="E24" i="1" s="1"/>
  <c r="W7" i="3"/>
  <c r="E7" i="1" s="1"/>
  <c r="W90" i="3"/>
  <c r="E90" i="1" s="1"/>
  <c r="W45" i="3"/>
  <c r="E45" i="1" s="1"/>
  <c r="W74" i="3"/>
  <c r="E74" i="1" s="1"/>
  <c r="W99" i="3"/>
  <c r="E99" i="1" s="1"/>
  <c r="W64" i="3"/>
  <c r="E64" i="1" s="1"/>
  <c r="W34" i="3"/>
  <c r="E34" i="1" s="1"/>
  <c r="W91" i="3"/>
  <c r="E91" i="1" s="1"/>
  <c r="W6" i="3"/>
  <c r="E6" i="1" s="1"/>
  <c r="X6" i="3"/>
  <c r="W61" i="3"/>
  <c r="X61" i="3" s="1"/>
  <c r="E87" i="1"/>
  <c r="E98" i="1"/>
  <c r="S106" i="3"/>
  <c r="U106" i="3" s="1"/>
  <c r="S23" i="3"/>
  <c r="U23" i="3" s="1"/>
  <c r="S29" i="3"/>
  <c r="U29" i="3" s="1"/>
  <c r="S60" i="3"/>
  <c r="U60" i="3" s="1"/>
  <c r="S88" i="3"/>
  <c r="U88" i="3" s="1"/>
  <c r="S65" i="3"/>
  <c r="U65" i="3" s="1"/>
  <c r="S42" i="3"/>
  <c r="U42" i="3" s="1"/>
  <c r="S32" i="3"/>
  <c r="U32" i="3" s="1"/>
  <c r="S50" i="3"/>
  <c r="U50" i="3" s="1"/>
  <c r="E18" i="1"/>
  <c r="E83" i="1"/>
  <c r="E16" i="1"/>
  <c r="E17" i="1"/>
  <c r="E35" i="1"/>
  <c r="E75" i="1"/>
  <c r="E101" i="1"/>
  <c r="E76" i="1"/>
  <c r="E62" i="1"/>
  <c r="E78" i="1"/>
  <c r="E77" i="1"/>
  <c r="E81" i="1"/>
  <c r="E10" i="1"/>
  <c r="E11" i="1"/>
  <c r="E13" i="1"/>
  <c r="J2" i="3"/>
  <c r="K2" i="3" s="1"/>
  <c r="K112" i="3" s="1"/>
  <c r="L2" i="3" s="1"/>
  <c r="M2" i="3" s="1"/>
  <c r="J2" i="2"/>
  <c r="K2" i="2" s="1"/>
  <c r="K112" i="2" s="1"/>
  <c r="L2" i="2" s="1"/>
  <c r="M2" i="2" s="1"/>
  <c r="M112" i="2" s="1"/>
  <c r="N2" i="2" s="1"/>
  <c r="O2" i="2" s="1"/>
  <c r="O112" i="2" s="1"/>
  <c r="P2" i="2" s="1"/>
  <c r="Q2" i="2" s="1"/>
  <c r="Q112" i="2" s="1"/>
  <c r="R2" i="2" s="1"/>
  <c r="S2" i="2" s="1"/>
  <c r="S112" i="2" s="1"/>
  <c r="T2" i="2" s="1"/>
  <c r="U2" i="2" s="1"/>
  <c r="U112" i="2" s="1"/>
  <c r="V2" i="2" s="1"/>
  <c r="W2" i="2" s="1"/>
  <c r="W112" i="2" s="1"/>
  <c r="X2" i="2" s="1"/>
  <c r="Y2" i="2" s="1"/>
  <c r="Y112" i="2" s="1"/>
  <c r="Z2" i="2" s="1"/>
  <c r="AA2" i="2" s="1"/>
  <c r="AA112" i="2" s="1"/>
  <c r="AB2" i="2" s="1"/>
  <c r="AC2" i="2" s="1"/>
  <c r="AC112" i="2" s="1"/>
  <c r="AD2" i="2" s="1"/>
  <c r="AE2" i="2" s="1"/>
  <c r="AE112" i="2" s="1"/>
  <c r="AF2" i="2" s="1"/>
  <c r="AG2" i="2" s="1"/>
  <c r="AG112" i="2" s="1"/>
  <c r="AH2" i="2" s="1"/>
  <c r="AI2" i="2" s="1"/>
  <c r="AI112" i="2" s="1"/>
  <c r="AJ2" i="2" s="1"/>
  <c r="AK2" i="2" s="1"/>
  <c r="AK112" i="2" s="1"/>
  <c r="AL2" i="2" s="1"/>
  <c r="AM2" i="2" s="1"/>
  <c r="E68" i="1" l="1"/>
  <c r="X64" i="3"/>
  <c r="X7" i="3"/>
  <c r="X93" i="3"/>
  <c r="X36" i="3"/>
  <c r="X71" i="3"/>
  <c r="X99" i="3"/>
  <c r="X97" i="3"/>
  <c r="E3" i="1"/>
  <c r="E22" i="1"/>
  <c r="X74" i="3"/>
  <c r="X24" i="3"/>
  <c r="X52" i="3"/>
  <c r="X86" i="3"/>
  <c r="E79" i="1"/>
  <c r="E39" i="1"/>
  <c r="X8" i="3"/>
  <c r="X46" i="3"/>
  <c r="X80" i="3"/>
  <c r="X27" i="3"/>
  <c r="X47" i="3"/>
  <c r="X73" i="3"/>
  <c r="E31" i="1"/>
  <c r="X91" i="3"/>
  <c r="E82" i="1"/>
  <c r="X15" i="3"/>
  <c r="X41" i="3"/>
  <c r="X67" i="3"/>
  <c r="X72" i="3"/>
  <c r="X89" i="3"/>
  <c r="X90" i="3"/>
  <c r="X102" i="3"/>
  <c r="X104" i="3"/>
  <c r="X38" i="3"/>
  <c r="X26" i="3"/>
  <c r="E59" i="1"/>
  <c r="W29" i="3"/>
  <c r="X29" i="3" s="1"/>
  <c r="W23" i="3"/>
  <c r="E23" i="1" s="1"/>
  <c r="X109" i="3"/>
  <c r="X9" i="3"/>
  <c r="X95" i="3"/>
  <c r="X33" i="3"/>
  <c r="X5" i="3"/>
  <c r="X84" i="3"/>
  <c r="X21" i="3"/>
  <c r="W106" i="3"/>
  <c r="E106" i="1" s="1"/>
  <c r="W50" i="3"/>
  <c r="E50" i="1" s="1"/>
  <c r="W88" i="3"/>
  <c r="E88" i="1" s="1"/>
  <c r="X45" i="3"/>
  <c r="X105" i="3"/>
  <c r="X96" i="3"/>
  <c r="X103" i="3"/>
  <c r="X51" i="3"/>
  <c r="X85" i="3"/>
  <c r="X28" i="3"/>
  <c r="X107" i="3"/>
  <c r="X108" i="3"/>
  <c r="X4" i="3"/>
  <c r="W42" i="3"/>
  <c r="E42" i="1" s="1"/>
  <c r="W65" i="3"/>
  <c r="X65" i="3" s="1"/>
  <c r="X34" i="3"/>
  <c r="X40" i="3"/>
  <c r="X69" i="3"/>
  <c r="X63" i="3"/>
  <c r="E14" i="1"/>
  <c r="E110" i="1"/>
  <c r="E49" i="1"/>
  <c r="E58" i="1"/>
  <c r="W32" i="3"/>
  <c r="E32" i="1" s="1"/>
  <c r="X32" i="3"/>
  <c r="E25" i="1"/>
  <c r="X100" i="3"/>
  <c r="X70" i="3"/>
  <c r="X30" i="3"/>
  <c r="X19" i="3"/>
  <c r="W60" i="3"/>
  <c r="X60" i="3" s="1"/>
  <c r="E61" i="1"/>
  <c r="E65" i="1"/>
  <c r="M112" i="3"/>
  <c r="N2" i="3" s="1"/>
  <c r="O2" i="3" s="1"/>
  <c r="O112" i="3" s="1"/>
  <c r="P2" i="3" s="1"/>
  <c r="Q2" i="3" s="1"/>
  <c r="AM112" i="2"/>
  <c r="AN2" i="2" s="1"/>
  <c r="AO2" i="2"/>
  <c r="AP2" i="2" s="1"/>
  <c r="AO112" i="2" l="1"/>
  <c r="D2" i="1"/>
  <c r="D112" i="1" s="1"/>
  <c r="X50" i="3"/>
  <c r="E29" i="1"/>
  <c r="X42" i="3"/>
  <c r="X88" i="3"/>
  <c r="X23" i="3"/>
  <c r="X106" i="3"/>
  <c r="E60" i="1"/>
  <c r="Q112" i="3"/>
  <c r="R2" i="3" s="1"/>
  <c r="S2" i="3" s="1"/>
  <c r="S112" i="3" s="1"/>
  <c r="T2" i="3" s="1"/>
  <c r="U2" i="3" s="1"/>
  <c r="AP112" i="2"/>
  <c r="AQ112" i="2" s="1"/>
  <c r="W2" i="3" l="1"/>
  <c r="W112" i="3" s="1"/>
  <c r="U112" i="3"/>
  <c r="V2" i="3" s="1"/>
  <c r="X2" i="3" l="1"/>
  <c r="X112" i="3" s="1"/>
  <c r="Y112" i="3" s="1"/>
  <c r="E2" i="1"/>
  <c r="E112" i="1" s="1"/>
</calcChain>
</file>

<file path=xl/sharedStrings.xml><?xml version="1.0" encoding="utf-8"?>
<sst xmlns="http://schemas.openxmlformats.org/spreadsheetml/2006/main" count="1515" uniqueCount="164">
  <si>
    <t>Facility Name</t>
  </si>
  <si>
    <t>Facility ID (ORISPL)</t>
  </si>
  <si>
    <t>Unit ID</t>
  </si>
  <si>
    <t>2027-2028         Annual SO2        (tons)</t>
  </si>
  <si>
    <t>2027-2028        Annual NOx          (tons)</t>
  </si>
  <si>
    <t>Three Highest Non-Zero Annual Heat Input Average (MMBtu)</t>
  </si>
  <si>
    <t>Sum of Three Highest Annual Heat Input Averages (MMBtu)</t>
  </si>
  <si>
    <t>Unit's Percentage Share of Sum of Three Highest Annual Heat Input Averages</t>
  </si>
  <si>
    <t>First Reapportionment of Allocations Adjustments (tons)</t>
  </si>
  <si>
    <t>Second Reapportionment of Allocations Adjustments (tons)</t>
  </si>
  <si>
    <t>Third Reapportionment of Allocations Adjustments (tons)</t>
  </si>
  <si>
    <t>Fourth Reapportionment of Allocations Adjustments (tons)</t>
  </si>
  <si>
    <t>Fifth Reapportionment of Allocations Adjustments (tons)</t>
  </si>
  <si>
    <t>Sixth Reapportionment of Allocations Adjustments (tons)</t>
  </si>
  <si>
    <t>Seventh Reapportionment of Allocations Adjustments (tons)</t>
  </si>
  <si>
    <t>Eighth Reapportionment of Allocations Adjustments (tons)</t>
  </si>
  <si>
    <t>Ninth Reapportionment of Allocations Adjustments (tons)</t>
  </si>
  <si>
    <t>Tenth Reapportionment of Allocations Adjustments (tons)</t>
  </si>
  <si>
    <t>Eleventh Reapportionment of Allocations Adjustments (tons)</t>
  </si>
  <si>
    <t>Twelfth Reapportionment of Allocations Adjustments (tons)</t>
  </si>
  <si>
    <t>Thirteenth Reapportionment of Allocations Adjustments (tons)</t>
  </si>
  <si>
    <t>Fourteenth Reapportionment of Allocations Adjustments (tons)</t>
  </si>
  <si>
    <t>Fifthteenth Reapportionment of Allocations Adjustments (tons)</t>
  </si>
  <si>
    <t>SO2 2027-28 Annual State Budget for Existing Units (tons)</t>
  </si>
  <si>
    <t>A B Brown Generating Station</t>
  </si>
  <si>
    <t>Alcoa Allowance Management Inc</t>
  </si>
  <si>
    <t>Anderson</t>
  </si>
  <si>
    <t>Bailly Generating Station</t>
  </si>
  <si>
    <t>Broadway Avenue Generating Station</t>
  </si>
  <si>
    <t>Cayuga</t>
  </si>
  <si>
    <t>Clifty Creek</t>
  </si>
  <si>
    <t>Edwardsport Generating Station</t>
  </si>
  <si>
    <t>F B Culley Generating Station</t>
  </si>
  <si>
    <t>Georgetown Substation</t>
  </si>
  <si>
    <t>Gibson</t>
  </si>
  <si>
    <t>Henry County Generating Station</t>
  </si>
  <si>
    <t>Hoosier Energy Lawrence Co Station</t>
  </si>
  <si>
    <t>IPL Eagle Valley Generating Station</t>
  </si>
  <si>
    <t>IPL Harding Street Station (EW Stout)</t>
  </si>
  <si>
    <t>IPL Petersburg Generating Station</t>
  </si>
  <si>
    <t>Lawrenceburg Energy Facility</t>
  </si>
  <si>
    <t>Merom</t>
  </si>
  <si>
    <t>Michigan City Generating Station</t>
  </si>
  <si>
    <t>Montpelier Electric Gen Station</t>
  </si>
  <si>
    <t>Noblesville</t>
  </si>
  <si>
    <t>R Gallagher</t>
  </si>
  <si>
    <t>R M Schahfer Generating Station</t>
  </si>
  <si>
    <t>Richmond (IN)</t>
  </si>
  <si>
    <t>Rockport</t>
  </si>
  <si>
    <t>St. Joseph Energy Center LLC</t>
  </si>
  <si>
    <t>Sugar Creek Generating Station</t>
  </si>
  <si>
    <t>Vermillion Generating Station</t>
  </si>
  <si>
    <t>Wabash River Gen Station</t>
  </si>
  <si>
    <t>Wheatland Generating Facility LLC</t>
  </si>
  <si>
    <t>Whitewater Valley</t>
  </si>
  <si>
    <t>Whiting Clean Energy, Inc.</t>
  </si>
  <si>
    <t>Worthington Generation</t>
  </si>
  <si>
    <t>Totals</t>
  </si>
  <si>
    <t>ACT1</t>
  </si>
  <si>
    <t>ACT2</t>
  </si>
  <si>
    <t>ACT3</t>
  </si>
  <si>
    <t>CTG1</t>
  </si>
  <si>
    <t>CTG2</t>
  </si>
  <si>
    <t>GT1</t>
  </si>
  <si>
    <t>GT2</t>
  </si>
  <si>
    <t>GT3</t>
  </si>
  <si>
    <t>GT4</t>
  </si>
  <si>
    <t>GT5</t>
  </si>
  <si>
    <t>GT6</t>
  </si>
  <si>
    <t>1SG1</t>
  </si>
  <si>
    <t>2SG1</t>
  </si>
  <si>
    <t>G1CT1</t>
  </si>
  <si>
    <t>G1CT2</t>
  </si>
  <si>
    <t>G2CT1</t>
  </si>
  <si>
    <t>G2CT2</t>
  </si>
  <si>
    <t>G3CT1</t>
  </si>
  <si>
    <t>G3CT2</t>
  </si>
  <si>
    <t>G4CT1</t>
  </si>
  <si>
    <t>G4CT2</t>
  </si>
  <si>
    <t>CT3</t>
  </si>
  <si>
    <t>CT4</t>
  </si>
  <si>
    <t>CT5</t>
  </si>
  <si>
    <t>16A</t>
  </si>
  <si>
    <t>16B</t>
  </si>
  <si>
    <t>RCT1</t>
  </si>
  <si>
    <t>RCT2</t>
  </si>
  <si>
    <t>MB1</t>
  </si>
  <si>
    <t>MB2</t>
  </si>
  <si>
    <t>CTG01A</t>
  </si>
  <si>
    <t>CTG01B</t>
  </si>
  <si>
    <t>CT11</t>
  </si>
  <si>
    <t>CT12</t>
  </si>
  <si>
    <t>EU-01</t>
  </si>
  <si>
    <t>EU-02</t>
  </si>
  <si>
    <t>EU-03</t>
  </si>
  <si>
    <t>EU-04</t>
  </si>
  <si>
    <t>CT1</t>
  </si>
  <si>
    <t>CT2</t>
  </si>
  <si>
    <t>Total Annual Allocations</t>
  </si>
  <si>
    <t>NOx 2027-28 Annual State Budget for Existing Units (tons)</t>
  </si>
  <si>
    <t>Initial NOx 2027-28 Annual Allocations (based on Heat Input) (tons)</t>
  </si>
  <si>
    <t>2015            Heat Input (MMBtu)</t>
  </si>
  <si>
    <t>2016            Heat Input (MMBtu)</t>
  </si>
  <si>
    <t>2017           Heat Input (MMBtu)</t>
  </si>
  <si>
    <t>2018            Heat Input (MMBtu)</t>
  </si>
  <si>
    <t>2019            Heat Input (MMBtu)</t>
  </si>
  <si>
    <t>2020            Heat Input (MMBtu)</t>
  </si>
  <si>
    <t>2021            Heat Input (MMBtu)</t>
  </si>
  <si>
    <t>2022            Heat Input (MMBtu)</t>
  </si>
  <si>
    <t>2015 SO2 Emissions (tons)</t>
  </si>
  <si>
    <t>2016 SO2 Emissions (tons)</t>
  </si>
  <si>
    <t>2017 SO2 Emissions (tons)</t>
  </si>
  <si>
    <t>2018 SO2 Emissions (tons)</t>
  </si>
  <si>
    <t>2019 SO2 Emissions (tons)</t>
  </si>
  <si>
    <t>2020 SO2 Emissions (tons)</t>
  </si>
  <si>
    <t>Maximum Historic Baseline Emissions (tons)</t>
  </si>
  <si>
    <t>2021 SO2 Emissions (tons)</t>
  </si>
  <si>
    <t>2022 SO2 Emissions (tons)</t>
  </si>
  <si>
    <t>2015 NOx Emissions (tons)</t>
  </si>
  <si>
    <t>2016 NOx Emissions (tons)</t>
  </si>
  <si>
    <t>2017 NOx Emissions (tons)</t>
  </si>
  <si>
    <t>2018 NOx Emissions (tons)</t>
  </si>
  <si>
    <t>2019 NOx Emissions (tons)</t>
  </si>
  <si>
    <t>2020 NOx Emissions (tons)</t>
  </si>
  <si>
    <t>2021 NOx Emissions (tons)</t>
  </si>
  <si>
    <t>2022 NOx Emissions (tons)</t>
  </si>
  <si>
    <t>2027-28 Annual SO2 Consent Decree Cap (if applicable)     (tons)</t>
  </si>
  <si>
    <t>Note:  Consent decree caps are the same for 2025 and 2026.</t>
  </si>
  <si>
    <t>Note:  Consent decree caps are the same for 2027 and 2028.</t>
  </si>
  <si>
    <t>2027-28 Annual NOx Consent Decree Cap (if applicable)     (tons)</t>
  </si>
  <si>
    <t>Initial SO2 2027-28 Annual Allocations (based on Heat Input) (tons)</t>
  </si>
  <si>
    <t>Retirement in 2021</t>
  </si>
  <si>
    <t>Retirement in 2022</t>
  </si>
  <si>
    <t>Retirement in 2019</t>
  </si>
  <si>
    <t>Retirement in 2020</t>
  </si>
  <si>
    <t>Sum of Initial Allocations Adjustments (tons) /  Remaining Budget Allowances</t>
  </si>
  <si>
    <t>Sum of Allocations Adjustments for First Reapportionment (tons) /  Remaining Budget Allowances</t>
  </si>
  <si>
    <t>Sum of Allocations Adjustments for Second Reapportionment (tons) /  Remaining Budget Allowances</t>
  </si>
  <si>
    <t>Sum of Allocations Adjustments for Third Reapportionment (tons) /  Remaining Budget Allowances</t>
  </si>
  <si>
    <t>Sum of Allocations Adjustments for Fourth Reapportionment (tons) /  Remaining Budget Allowances</t>
  </si>
  <si>
    <t>Sum of Allocations Adjustments for Fifth Reapportionment (tons) /  Remaining Budget Allowances</t>
  </si>
  <si>
    <t>Sum of Allocations Adjustments for Sixth Reapportionment (tons) /  Remaining Budget Allowances</t>
  </si>
  <si>
    <t>Sum of Allocations Adjustments for Seventh Reapportionment (tons) /  Remaining Budget Allowances</t>
  </si>
  <si>
    <t>Allocation Adjustments (lesser of initial allocations based on heat input, CD cap, max baseline emissions, or retirement) (tons)</t>
  </si>
  <si>
    <t>Sum of Allocations Adjustments for Eighth Reapportionment (tons) /  Remaining Budget Allowances</t>
  </si>
  <si>
    <t>Sum of Allocations Adjustments for Ninth Reapportionment (tons) /  Remaining Budget Allowances</t>
  </si>
  <si>
    <t>Sum of Allocations Adjustments for Tenth Reapportionment (tons) /  Remaining Budget Allowances</t>
  </si>
  <si>
    <t>Sum of Allocations Adjustments for Eleventh Reapportionment (tons) /  Remaining Budget Allowances</t>
  </si>
  <si>
    <t>Sum of Allocations Adjustments for Twelfth Reapportionment (tons) /  Remaining Budget Allowances</t>
  </si>
  <si>
    <t>Sum of Allocations Adjustments for Thirteenth Reapportionment (tons) /  Remaining Budget Allowances</t>
  </si>
  <si>
    <t>Sum of Allocations Adjustments for Fourteenth Reapportionment (tons) /  Remaining Budget Allowances</t>
  </si>
  <si>
    <t>Sum of Allocations Adjustments for Fifthteenth Reapportionment (tons) /  Remaining Budget Allowances</t>
  </si>
  <si>
    <t>These caps were not used in the allocation calculations due to the retirement of units 14 &amp; 15 and a plant wide limit of 12,000 tons.</t>
  </si>
  <si>
    <t>Note:</t>
  </si>
  <si>
    <t>NOx Consent Decree Cap was omitted.  See NOx Consent Decree worksheet.</t>
  </si>
  <si>
    <t xml:space="preserve">NOx Consent Decree Cap was met.  </t>
  </si>
  <si>
    <t>Remaining Allowances after Final Allocations (tons)</t>
  </si>
  <si>
    <t xml:space="preserve">Note: </t>
  </si>
  <si>
    <t>Total Remaining Unallocated Budget Allowances</t>
  </si>
  <si>
    <t xml:space="preserve">SO2 Consent Decree Cap was met.  </t>
  </si>
  <si>
    <t>These caps were not used in the allocation calculations due to a plant wide limit of 4,800 tons.</t>
  </si>
  <si>
    <t>Final Transport Rule Unit Level SO2 2027-28 Annual Allocations (tons)</t>
  </si>
  <si>
    <t>Retirement in 2023</t>
  </si>
  <si>
    <t>Per Monica Dick, allowances are to be split evenly between Units 3 &amp; 4 after 2022. Unit 2 is scheduled to retire this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</si>
</sst>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"/>
    <numFmt numFmtId="165" formatCode="_(* #,##0_);_(* \(#,##0\);_(* &quot;-&quot;??_);_(@_)"/>
    <numFmt numFmtId="166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</cellStyleXfs>
  <cellXfs count="176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3" fontId="4" fillId="2" borderId="1" xfId="3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0" fontId="0" fillId="3" borderId="1" xfId="0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/>
    <xf numFmtId="0" fontId="5" fillId="3" borderId="1" xfId="3" applyFont="1" applyFill="1" applyBorder="1"/>
    <xf numFmtId="0" fontId="5" fillId="0" borderId="1" xfId="3" applyFont="1" applyBorder="1"/>
    <xf numFmtId="0" fontId="0" fillId="3" borderId="1" xfId="0" applyFill="1" applyBorder="1"/>
    <xf numFmtId="0" fontId="6" fillId="0" borderId="0" xfId="0" applyFont="1" applyAlignment="1">
      <alignment horizontal="left"/>
    </xf>
    <xf numFmtId="3" fontId="0" fillId="0" borderId="0" xfId="0" applyNumberFormat="1"/>
    <xf numFmtId="0" fontId="0" fillId="0" borderId="1" xfId="0" applyBorder="1" applyAlignment="1">
      <alignment horizontal="right"/>
    </xf>
    <xf numFmtId="49" fontId="5" fillId="3" borderId="1" xfId="3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right" wrapText="1"/>
    </xf>
    <xf numFmtId="0" fontId="5" fillId="3" borderId="1" xfId="3" applyFont="1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 wrapText="1"/>
    </xf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" fontId="5" fillId="3" borderId="1" xfId="3" applyNumberFormat="1" applyFont="1" applyFill="1" applyBorder="1"/>
    <xf numFmtId="0" fontId="0" fillId="0" borderId="5" xfId="0" applyBorder="1" applyAlignment="1">
      <alignment wrapText="1"/>
    </xf>
    <xf numFmtId="0" fontId="0" fillId="3" borderId="5" xfId="0" applyFill="1" applyBorder="1" applyAlignment="1">
      <alignment wrapText="1"/>
    </xf>
    <xf numFmtId="0" fontId="0" fillId="3" borderId="5" xfId="0" applyFill="1" applyBorder="1" applyAlignment="1">
      <alignment horizontal="right" wrapText="1"/>
    </xf>
    <xf numFmtId="0" fontId="0" fillId="3" borderId="6" xfId="0" applyFill="1" applyBorder="1" applyAlignment="1">
      <alignment wrapText="1"/>
    </xf>
    <xf numFmtId="0" fontId="5" fillId="0" borderId="1" xfId="3" applyFont="1" applyBorder="1" applyAlignment="1">
      <alignment horizontal="right"/>
    </xf>
    <xf numFmtId="164" fontId="1" fillId="4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wrapText="1"/>
    </xf>
    <xf numFmtId="1" fontId="0" fillId="3" borderId="0" xfId="0" applyNumberFormat="1" applyFill="1" applyAlignment="1">
      <alignment horizontal="left"/>
    </xf>
    <xf numFmtId="0" fontId="0" fillId="3" borderId="0" xfId="0" applyFill="1" applyAlignment="1">
      <alignment wrapText="1"/>
    </xf>
    <xf numFmtId="0" fontId="0" fillId="3" borderId="0" xfId="0" applyFill="1" applyAlignment="1">
      <alignment horizontal="left"/>
    </xf>
    <xf numFmtId="0" fontId="1" fillId="2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right" wrapText="1"/>
    </xf>
    <xf numFmtId="49" fontId="5" fillId="3" borderId="6" xfId="3" applyNumberFormat="1" applyFont="1" applyFill="1" applyBorder="1" applyAlignment="1">
      <alignment horizontal="right"/>
    </xf>
    <xf numFmtId="0" fontId="0" fillId="3" borderId="6" xfId="0" applyFill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5" fillId="3" borderId="6" xfId="3" applyFont="1" applyFill="1" applyBorder="1" applyAlignment="1">
      <alignment horizontal="right"/>
    </xf>
    <xf numFmtId="3" fontId="0" fillId="0" borderId="1" xfId="0" applyNumberFormat="1" applyBorder="1" applyAlignment="1">
      <alignment wrapText="1"/>
    </xf>
    <xf numFmtId="3" fontId="5" fillId="0" borderId="1" xfId="3" applyNumberFormat="1" applyFont="1" applyBorder="1"/>
    <xf numFmtId="3" fontId="0" fillId="3" borderId="1" xfId="0" applyNumberFormat="1" applyFill="1" applyBorder="1" applyAlignment="1">
      <alignment wrapText="1"/>
    </xf>
    <xf numFmtId="3" fontId="5" fillId="3" borderId="1" xfId="3" applyNumberFormat="1" applyFont="1" applyFill="1" applyBorder="1"/>
    <xf numFmtId="0" fontId="6" fillId="0" borderId="0" xfId="0" applyFont="1" applyAlignment="1">
      <alignment vertical="top"/>
    </xf>
    <xf numFmtId="1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/>
    </xf>
    <xf numFmtId="164" fontId="0" fillId="0" borderId="1" xfId="0" applyNumberFormat="1" applyBorder="1"/>
    <xf numFmtId="164" fontId="0" fillId="3" borderId="1" xfId="0" applyNumberFormat="1" applyFill="1" applyBorder="1"/>
    <xf numFmtId="164" fontId="7" fillId="0" borderId="1" xfId="1" applyNumberFormat="1" applyFont="1" applyBorder="1"/>
    <xf numFmtId="164" fontId="2" fillId="0" borderId="4" xfId="1" applyNumberFormat="1" applyBorder="1" applyAlignment="1">
      <alignment horizontal="right"/>
    </xf>
    <xf numFmtId="164" fontId="0" fillId="0" borderId="1" xfId="0" applyNumberFormat="1" applyBorder="1" applyAlignment="1">
      <alignment wrapText="1"/>
    </xf>
    <xf numFmtId="164" fontId="0" fillId="3" borderId="1" xfId="0" applyNumberFormat="1" applyFill="1" applyBorder="1" applyAlignment="1">
      <alignment horizontal="right"/>
    </xf>
    <xf numFmtId="164" fontId="2" fillId="3" borderId="4" xfId="1" applyNumberFormat="1" applyFill="1" applyBorder="1" applyAlignment="1">
      <alignment horizontal="right"/>
    </xf>
    <xf numFmtId="164" fontId="0" fillId="3" borderId="1" xfId="0" applyNumberFormat="1" applyFill="1" applyBorder="1" applyAlignment="1">
      <alignment wrapText="1"/>
    </xf>
    <xf numFmtId="164" fontId="2" fillId="0" borderId="1" xfId="1" applyNumberFormat="1" applyBorder="1" applyAlignment="1">
      <alignment horizontal="right"/>
    </xf>
    <xf numFmtId="164" fontId="2" fillId="3" borderId="4" xfId="1" applyNumberFormat="1" applyFont="1" applyFill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3" fontId="2" fillId="0" borderId="0" xfId="1" applyNumberFormat="1"/>
    <xf numFmtId="3" fontId="2" fillId="3" borderId="0" xfId="1" applyNumberFormat="1" applyFill="1" applyBorder="1" applyAlignment="1">
      <alignment horizontal="right"/>
    </xf>
    <xf numFmtId="165" fontId="7" fillId="3" borderId="0" xfId="1" applyNumberFormat="1" applyFont="1" applyFill="1" applyBorder="1" applyAlignment="1">
      <alignment horizontal="right"/>
    </xf>
    <xf numFmtId="165" fontId="2" fillId="0" borderId="0" xfId="1" applyNumberFormat="1"/>
    <xf numFmtId="164" fontId="8" fillId="3" borderId="1" xfId="0" applyNumberFormat="1" applyFont="1" applyFill="1" applyBorder="1"/>
    <xf numFmtId="164" fontId="0" fillId="3" borderId="6" xfId="0" applyNumberFormat="1" applyFill="1" applyBorder="1"/>
    <xf numFmtId="164" fontId="0" fillId="0" borderId="0" xfId="0" applyNumberFormat="1"/>
    <xf numFmtId="164" fontId="9" fillId="3" borderId="1" xfId="1" applyNumberFormat="1" applyFont="1" applyFill="1" applyBorder="1" applyAlignment="1">
      <alignment horizontal="right"/>
    </xf>
    <xf numFmtId="164" fontId="0" fillId="3" borderId="5" xfId="0" applyNumberFormat="1" applyFill="1" applyBorder="1"/>
    <xf numFmtId="164" fontId="8" fillId="3" borderId="5" xfId="0" applyNumberFormat="1" applyFont="1" applyFill="1" applyBorder="1"/>
    <xf numFmtId="164" fontId="0" fillId="3" borderId="8" xfId="0" applyNumberFormat="1" applyFill="1" applyBorder="1"/>
    <xf numFmtId="164" fontId="0" fillId="0" borderId="5" xfId="0" applyNumberFormat="1" applyBorder="1"/>
    <xf numFmtId="43" fontId="9" fillId="3" borderId="0" xfId="1" applyFont="1" applyFill="1" applyBorder="1" applyAlignment="1">
      <alignment horizontal="right"/>
    </xf>
    <xf numFmtId="4" fontId="0" fillId="0" borderId="1" xfId="0" applyNumberFormat="1" applyBorder="1"/>
    <xf numFmtId="166" fontId="0" fillId="0" borderId="1" xfId="0" applyNumberFormat="1" applyBorder="1"/>
    <xf numFmtId="4" fontId="0" fillId="0" borderId="0" xfId="0" applyNumberFormat="1"/>
    <xf numFmtId="166" fontId="1" fillId="2" borderId="1" xfId="0" applyNumberFormat="1" applyFont="1" applyFill="1" applyBorder="1" applyAlignment="1">
      <alignment horizontal="center" vertical="center" wrapText="1"/>
    </xf>
    <xf numFmtId="166" fontId="0" fillId="0" borderId="0" xfId="0" applyNumberFormat="1"/>
    <xf numFmtId="2" fontId="0" fillId="0" borderId="1" xfId="0" applyNumberFormat="1" applyBorder="1" applyAlignment="1">
      <alignment horizontal="center" wrapText="1"/>
    </xf>
    <xf numFmtId="1" fontId="0" fillId="0" borderId="1" xfId="0" applyNumberFormat="1" applyBorder="1" applyAlignment="1">
      <alignment horizontal="center" wrapText="1"/>
    </xf>
    <xf numFmtId="49" fontId="5" fillId="0" borderId="1" xfId="3" applyNumberFormat="1" applyFont="1" applyBorder="1" applyAlignment="1">
      <alignment horizontal="right"/>
    </xf>
    <xf numFmtId="1" fontId="5" fillId="0" borderId="1" xfId="3" applyNumberFormat="1" applyFont="1" applyBorder="1" applyAlignment="1">
      <alignment horizontal="center"/>
    </xf>
    <xf numFmtId="1" fontId="0" fillId="0" borderId="1" xfId="0" applyNumberFormat="1" applyBorder="1" applyAlignment="1">
      <alignment wrapText="1"/>
    </xf>
    <xf numFmtId="164" fontId="1" fillId="2" borderId="1" xfId="1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164" fontId="4" fillId="2" borderId="1" xfId="3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4" fontId="5" fillId="3" borderId="1" xfId="2" applyNumberFormat="1" applyFont="1" applyFill="1" applyBorder="1"/>
    <xf numFmtId="164" fontId="1" fillId="0" borderId="1" xfId="0" applyNumberFormat="1" applyFont="1" applyBorder="1"/>
    <xf numFmtId="164" fontId="0" fillId="5" borderId="1" xfId="0" applyNumberFormat="1" applyFill="1" applyBorder="1"/>
    <xf numFmtId="164" fontId="5" fillId="3" borderId="1" xfId="3" applyNumberFormat="1" applyFont="1" applyFill="1" applyBorder="1"/>
    <xf numFmtId="164" fontId="5" fillId="0" borderId="1" xfId="3" applyNumberFormat="1" applyFont="1" applyBorder="1"/>
    <xf numFmtId="1" fontId="1" fillId="2" borderId="1" xfId="0" applyNumberFormat="1" applyFont="1" applyFill="1" applyBorder="1" applyAlignment="1">
      <alignment horizontal="center" vertical="center" wrapText="1"/>
    </xf>
    <xf numFmtId="1" fontId="0" fillId="3" borderId="1" xfId="0" applyNumberFormat="1" applyFill="1" applyBorder="1" applyAlignment="1">
      <alignment wrapText="1"/>
    </xf>
    <xf numFmtId="1" fontId="0" fillId="3" borderId="1" xfId="0" applyNumberFormat="1" applyFill="1" applyBorder="1" applyAlignment="1">
      <alignment horizontal="right" wrapText="1"/>
    </xf>
    <xf numFmtId="1" fontId="5" fillId="3" borderId="1" xfId="3" applyNumberFormat="1" applyFont="1" applyFill="1" applyBorder="1" applyAlignment="1">
      <alignment horizontal="right"/>
    </xf>
    <xf numFmtId="1" fontId="0" fillId="0" borderId="1" xfId="0" applyNumberFormat="1" applyBorder="1"/>
    <xf numFmtId="1" fontId="0" fillId="0" borderId="1" xfId="0" applyNumberFormat="1" applyBorder="1" applyAlignment="1">
      <alignment horizontal="right"/>
    </xf>
    <xf numFmtId="0" fontId="0" fillId="5" borderId="1" xfId="0" applyFill="1" applyBorder="1"/>
    <xf numFmtId="3" fontId="0" fillId="5" borderId="1" xfId="0" applyNumberFormat="1" applyFill="1" applyBorder="1" applyAlignment="1">
      <alignment wrapText="1"/>
    </xf>
    <xf numFmtId="3" fontId="5" fillId="5" borderId="1" xfId="3" applyNumberFormat="1" applyFont="1" applyFill="1" applyBorder="1"/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3" fontId="0" fillId="3" borderId="3" xfId="0" applyNumberFormat="1" applyFill="1" applyBorder="1" applyAlignment="1">
      <alignment wrapText="1"/>
    </xf>
    <xf numFmtId="3" fontId="0" fillId="0" borderId="5" xfId="0" applyNumberFormat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0" borderId="5" xfId="0" applyBorder="1" applyAlignment="1">
      <alignment horizontal="right" wrapText="1"/>
    </xf>
    <xf numFmtId="0" fontId="0" fillId="3" borderId="10" xfId="0" applyFill="1" applyBorder="1" applyAlignment="1">
      <alignment wrapText="1"/>
    </xf>
    <xf numFmtId="3" fontId="5" fillId="5" borderId="16" xfId="3" applyNumberFormat="1" applyFont="1" applyFill="1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right" wrapText="1"/>
    </xf>
    <xf numFmtId="0" fontId="0" fillId="0" borderId="14" xfId="0" applyBorder="1" applyAlignment="1">
      <alignment wrapText="1"/>
    </xf>
    <xf numFmtId="3" fontId="5" fillId="5" borderId="17" xfId="3" applyNumberFormat="1" applyFont="1" applyFill="1" applyBorder="1"/>
    <xf numFmtId="164" fontId="0" fillId="0" borderId="6" xfId="0" applyNumberFormat="1" applyBorder="1"/>
    <xf numFmtId="164" fontId="5" fillId="0" borderId="1" xfId="2" applyNumberFormat="1" applyFont="1" applyBorder="1"/>
    <xf numFmtId="164" fontId="0" fillId="6" borderId="1" xfId="0" applyNumberFormat="1" applyFill="1" applyBorder="1"/>
    <xf numFmtId="1" fontId="0" fillId="3" borderId="0" xfId="0" applyNumberFormat="1" applyFill="1"/>
    <xf numFmtId="1" fontId="0" fillId="6" borderId="0" xfId="0" applyNumberFormat="1" applyFill="1"/>
    <xf numFmtId="164" fontId="0" fillId="6" borderId="0" xfId="0" applyNumberFormat="1" applyFill="1"/>
    <xf numFmtId="164" fontId="0" fillId="5" borderId="0" xfId="0" applyNumberFormat="1" applyFill="1"/>
    <xf numFmtId="1" fontId="0" fillId="5" borderId="0" xfId="0" applyNumberFormat="1" applyFill="1"/>
    <xf numFmtId="164" fontId="1" fillId="7" borderId="0" xfId="0" applyNumberFormat="1" applyFont="1" applyFill="1" applyAlignment="1">
      <alignment horizontal="left" wrapText="1"/>
    </xf>
    <xf numFmtId="1" fontId="1" fillId="7" borderId="0" xfId="0" applyNumberFormat="1" applyFont="1" applyFill="1"/>
    <xf numFmtId="164" fontId="1" fillId="7" borderId="0" xfId="0" applyNumberFormat="1" applyFont="1" applyFill="1"/>
    <xf numFmtId="9" fontId="1" fillId="7" borderId="0" xfId="0" applyNumberFormat="1" applyFont="1" applyFill="1"/>
    <xf numFmtId="1" fontId="1" fillId="7" borderId="0" xfId="0" applyNumberFormat="1" applyFont="1" applyFill="1" applyAlignment="1">
      <alignment horizontal="left" wrapText="1"/>
    </xf>
    <xf numFmtId="0" fontId="1" fillId="7" borderId="0" xfId="0" applyFont="1" applyFill="1"/>
    <xf numFmtId="164" fontId="1" fillId="7" borderId="9" xfId="0" applyNumberFormat="1" applyFont="1" applyFill="1" applyBorder="1"/>
    <xf numFmtId="164" fontId="1" fillId="2" borderId="6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3" fontId="1" fillId="7" borderId="0" xfId="0" applyNumberFormat="1" applyFont="1" applyFill="1"/>
    <xf numFmtId="164" fontId="1" fillId="7" borderId="0" xfId="0" applyNumberFormat="1" applyFont="1" applyFill="1" applyAlignment="1">
      <alignment horizontal="center" vertical="center" wrapText="1"/>
    </xf>
    <xf numFmtId="0" fontId="0" fillId="7" borderId="0" xfId="0" applyFill="1"/>
    <xf numFmtId="3" fontId="1" fillId="7" borderId="1" xfId="0" applyNumberFormat="1" applyFont="1" applyFill="1" applyBorder="1" applyAlignment="1">
      <alignment horizontal="center" vertical="center" wrapText="1"/>
    </xf>
    <xf numFmtId="3" fontId="0" fillId="7" borderId="1" xfId="0" applyNumberFormat="1" applyFill="1" applyBorder="1"/>
    <xf numFmtId="164" fontId="0" fillId="7" borderId="0" xfId="0" applyNumberFormat="1" applyFill="1"/>
    <xf numFmtId="3" fontId="1" fillId="7" borderId="1" xfId="0" applyNumberFormat="1" applyFont="1" applyFill="1" applyBorder="1"/>
    <xf numFmtId="3" fontId="0" fillId="5" borderId="1" xfId="0" applyNumberFormat="1" applyFill="1" applyBorder="1"/>
    <xf numFmtId="3" fontId="0" fillId="0" borderId="1" xfId="0" applyNumberFormat="1" applyBorder="1"/>
    <xf numFmtId="3" fontId="0" fillId="8" borderId="0" xfId="0" applyNumberFormat="1" applyFill="1"/>
    <xf numFmtId="3" fontId="0" fillId="0" borderId="3" xfId="0" applyNumberFormat="1" applyBorder="1" applyAlignment="1">
      <alignment wrapText="1"/>
    </xf>
    <xf numFmtId="3" fontId="5" fillId="5" borderId="5" xfId="3" applyNumberFormat="1" applyFont="1" applyFill="1" applyBorder="1"/>
    <xf numFmtId="3" fontId="5" fillId="5" borderId="10" xfId="3" applyNumberFormat="1" applyFont="1" applyFill="1" applyBorder="1"/>
    <xf numFmtId="3" fontId="5" fillId="5" borderId="14" xfId="3" applyNumberFormat="1" applyFont="1" applyFill="1" applyBorder="1"/>
    <xf numFmtId="164" fontId="1" fillId="7" borderId="1" xfId="0" applyNumberFormat="1" applyFont="1" applyFill="1" applyBorder="1"/>
    <xf numFmtId="0" fontId="0" fillId="8" borderId="0" xfId="0" applyFill="1" applyAlignment="1">
      <alignment horizontal="left"/>
    </xf>
    <xf numFmtId="0" fontId="6" fillId="0" borderId="7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6" borderId="11" xfId="0" applyFill="1" applyBorder="1" applyAlignment="1">
      <alignment horizontal="center" wrapText="1"/>
    </xf>
    <xf numFmtId="0" fontId="0" fillId="6" borderId="13" xfId="0" applyFill="1" applyBorder="1" applyAlignment="1">
      <alignment horizontal="center" wrapText="1"/>
    </xf>
    <xf numFmtId="0" fontId="0" fillId="6" borderId="15" xfId="0" applyFill="1" applyBorder="1" applyAlignment="1">
      <alignment horizontal="center" wrapText="1"/>
    </xf>
    <xf numFmtId="0" fontId="0" fillId="6" borderId="18" xfId="0" applyFill="1" applyBorder="1" applyAlignment="1">
      <alignment horizontal="center" wrapText="1"/>
    </xf>
    <xf numFmtId="0" fontId="0" fillId="6" borderId="19" xfId="0" applyFill="1" applyBorder="1" applyAlignment="1">
      <alignment horizontal="center" wrapText="1"/>
    </xf>
    <xf numFmtId="0" fontId="0" fillId="6" borderId="20" xfId="0" applyFill="1" applyBorder="1" applyAlignment="1">
      <alignment horizontal="center" wrapText="1"/>
    </xf>
    <xf numFmtId="0" fontId="0" fillId="6" borderId="21" xfId="0" applyFill="1" applyBorder="1" applyAlignment="1">
      <alignment horizontal="center" wrapText="1"/>
    </xf>
    <xf numFmtId="0" fontId="0" fillId="6" borderId="22" xfId="0" applyFill="1" applyBorder="1" applyAlignment="1">
      <alignment horizontal="center" wrapText="1"/>
    </xf>
    <xf numFmtId="0" fontId="0" fillId="6" borderId="23" xfId="0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vertical="center" wrapText="1"/>
    </xf>
    <xf numFmtId="0" fontId="0" fillId="9" borderId="0" xfId="0" applyFill="1" applyAlignment="1">
      <alignment wrapText="1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164" fontId="5" fillId="0" borderId="1" xfId="2" applyNumberFormat="1" applyFont="1" applyFill="1" applyBorder="1"/>
    <xf numFmtId="164" fontId="1" fillId="0" borderId="1" xfId="0" applyNumberFormat="1" applyFont="1" applyFill="1" applyBorder="1"/>
    <xf numFmtId="164" fontId="0" fillId="0" borderId="6" xfId="0" applyNumberFormat="1" applyFill="1" applyBorder="1"/>
    <xf numFmtId="3" fontId="1" fillId="0" borderId="1" xfId="0" applyNumberFormat="1" applyFont="1" applyFill="1" applyBorder="1"/>
    <xf numFmtId="0" fontId="0" fillId="0" borderId="0" xfId="0" applyFill="1"/>
    <xf numFmtId="164" fontId="0" fillId="0" borderId="1" xfId="0" applyNumberFormat="1" applyFill="1" applyBorder="1" applyAlignment="1">
      <alignment wrapText="1"/>
    </xf>
    <xf numFmtId="1" fontId="0" fillId="0" borderId="1" xfId="0" applyNumberFormat="1" applyFill="1" applyBorder="1" applyAlignment="1">
      <alignment wrapText="1"/>
    </xf>
    <xf numFmtId="164" fontId="0" fillId="0" borderId="0" xfId="0" applyNumberFormat="1" applyFill="1"/>
  </cellXfs>
  <cellStyles count="4">
    <cellStyle name="Comma" xfId="1" builtinId="3"/>
    <cellStyle name="Normal" xfId="0" builtinId="0"/>
    <cellStyle name="Normal 2" xfId="3" xr:uid="{0472188E-3AAD-4759-A7A5-DD6A594357DD}"/>
    <cellStyle name="Normal_HIUnitWithEmissionGovernorAndRateGovernor_006_006_95th_121610" xfId="2" xr:uid="{EF04C139-1161-4F2A-A2FB-4A9B9C898F6C}"/>
  </cellStyles>
  <dxfs count="0"/>
  <tableStyles count="0" defaultTableStyle="TableStyleMedium2" defaultPivotStyle="PivotStyleLight16"/>
  <colors>
    <mruColors>
      <color rgb="FFFF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0849C-23FC-4241-A414-DD474E5EF726}">
  <dimension ref="A1:I120"/>
  <sheetViews>
    <sheetView topLeftCell="A31" workbookViewId="0">
      <selection activeCell="E3" sqref="E3"/>
    </sheetView>
  </sheetViews>
  <sheetFormatPr defaultRowHeight="15" x14ac:dyDescent="0.25"/>
  <cols>
    <col min="1" max="1" width="34.85546875" bestFit="1" customWidth="1"/>
    <col min="2" max="2" width="13.42578125" customWidth="1"/>
    <col min="3" max="3" width="13" customWidth="1"/>
    <col min="4" max="4" width="11.28515625" customWidth="1"/>
    <col min="5" max="5" width="11.42578125" customWidth="1"/>
  </cols>
  <sheetData>
    <row r="1" spans="1:9" ht="60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/>
      <c r="G1" s="4"/>
      <c r="H1" s="4"/>
      <c r="I1" s="4"/>
    </row>
    <row r="2" spans="1:9" ht="15" customHeight="1" x14ac:dyDescent="0.25">
      <c r="A2" s="11" t="s">
        <v>24</v>
      </c>
      <c r="B2" s="11">
        <v>6137</v>
      </c>
      <c r="C2" s="11">
        <v>1</v>
      </c>
      <c r="D2" s="145">
        <f>'SO2 Annual Allocations'!AO2</f>
        <v>4338</v>
      </c>
      <c r="E2" s="145">
        <f>'NOx Annual Allocations'!W2</f>
        <v>1895</v>
      </c>
    </row>
    <row r="3" spans="1:9" ht="15" customHeight="1" x14ac:dyDescent="0.25">
      <c r="A3" s="11" t="s">
        <v>24</v>
      </c>
      <c r="B3" s="11">
        <v>6137</v>
      </c>
      <c r="C3" s="11">
        <v>2</v>
      </c>
      <c r="D3" s="145">
        <f>'SO2 Annual Allocations'!AO3</f>
        <v>4485</v>
      </c>
      <c r="E3" s="145">
        <f>'NOx Annual Allocations'!W3</f>
        <v>1989</v>
      </c>
    </row>
    <row r="4" spans="1:9" ht="15" customHeight="1" x14ac:dyDescent="0.25">
      <c r="A4" s="11" t="s">
        <v>24</v>
      </c>
      <c r="B4" s="11">
        <v>6137</v>
      </c>
      <c r="C4" s="11">
        <v>3</v>
      </c>
      <c r="D4" s="145">
        <f>'SO2 Annual Allocations'!AO4</f>
        <v>36</v>
      </c>
      <c r="E4" s="145">
        <f>'NOx Annual Allocations'!W4</f>
        <v>40</v>
      </c>
    </row>
    <row r="5" spans="1:9" ht="15" customHeight="1" x14ac:dyDescent="0.25">
      <c r="A5" s="11" t="s">
        <v>24</v>
      </c>
      <c r="B5" s="11">
        <v>6137</v>
      </c>
      <c r="C5" s="11">
        <v>4</v>
      </c>
      <c r="D5" s="145">
        <f>'SO2 Annual Allocations'!AO5</f>
        <v>47</v>
      </c>
      <c r="E5" s="145">
        <f>'NOx Annual Allocations'!W5</f>
        <v>23</v>
      </c>
    </row>
    <row r="6" spans="1:9" ht="15" customHeight="1" x14ac:dyDescent="0.25">
      <c r="A6" s="14" t="s">
        <v>25</v>
      </c>
      <c r="B6" s="14">
        <v>6705</v>
      </c>
      <c r="C6" s="14">
        <v>4</v>
      </c>
      <c r="D6" s="145">
        <f>'SO2 Annual Allocations'!AO6</f>
        <v>4533</v>
      </c>
      <c r="E6" s="145">
        <f>'NOx Annual Allocations'!W6</f>
        <v>3126</v>
      </c>
    </row>
    <row r="7" spans="1:9" ht="15" customHeight="1" x14ac:dyDescent="0.25">
      <c r="A7" s="11" t="s">
        <v>26</v>
      </c>
      <c r="B7" s="11">
        <v>7336</v>
      </c>
      <c r="C7" s="17" t="s">
        <v>58</v>
      </c>
      <c r="D7" s="145">
        <f>'SO2 Annual Allocations'!AO7</f>
        <v>7</v>
      </c>
      <c r="E7" s="145">
        <f>'NOx Annual Allocations'!W7</f>
        <v>8</v>
      </c>
    </row>
    <row r="8" spans="1:9" ht="15" customHeight="1" x14ac:dyDescent="0.25">
      <c r="A8" s="11" t="s">
        <v>26</v>
      </c>
      <c r="B8" s="11">
        <v>7336</v>
      </c>
      <c r="C8" s="17" t="s">
        <v>59</v>
      </c>
      <c r="D8" s="145">
        <f>'SO2 Annual Allocations'!AO8</f>
        <v>7</v>
      </c>
      <c r="E8" s="145">
        <f>'NOx Annual Allocations'!W8</f>
        <v>8</v>
      </c>
    </row>
    <row r="9" spans="1:9" ht="15" customHeight="1" x14ac:dyDescent="0.25">
      <c r="A9" s="11" t="s">
        <v>26</v>
      </c>
      <c r="B9" s="11">
        <v>7336</v>
      </c>
      <c r="C9" s="17" t="s">
        <v>60</v>
      </c>
      <c r="D9" s="145">
        <f>'SO2 Annual Allocations'!AO9</f>
        <v>26</v>
      </c>
      <c r="E9" s="145">
        <f>'NOx Annual Allocations'!W9</f>
        <v>14</v>
      </c>
    </row>
    <row r="10" spans="1:9" ht="15" customHeight="1" x14ac:dyDescent="0.25">
      <c r="A10" s="11" t="s">
        <v>27</v>
      </c>
      <c r="B10" s="11">
        <v>995</v>
      </c>
      <c r="C10" s="11">
        <v>10</v>
      </c>
      <c r="D10" s="145">
        <f>'SO2 Annual Allocations'!AO10</f>
        <v>0</v>
      </c>
      <c r="E10" s="145">
        <f>'NOx Annual Allocations'!W10</f>
        <v>0</v>
      </c>
    </row>
    <row r="11" spans="1:9" ht="15" customHeight="1" x14ac:dyDescent="0.25">
      <c r="A11" s="11" t="s">
        <v>27</v>
      </c>
      <c r="B11" s="11">
        <v>995</v>
      </c>
      <c r="C11" s="11">
        <v>7</v>
      </c>
      <c r="D11" s="145">
        <f>'SO2 Annual Allocations'!AO11</f>
        <v>0</v>
      </c>
      <c r="E11" s="145">
        <f>'NOx Annual Allocations'!W11</f>
        <v>0</v>
      </c>
    </row>
    <row r="12" spans="1:9" ht="15" customHeight="1" x14ac:dyDescent="0.25">
      <c r="A12" s="11" t="s">
        <v>27</v>
      </c>
      <c r="B12" s="11">
        <v>995</v>
      </c>
      <c r="C12" s="11">
        <v>8</v>
      </c>
      <c r="D12" s="145">
        <f>'SO2 Annual Allocations'!AO12</f>
        <v>0</v>
      </c>
      <c r="E12" s="145">
        <f>'NOx Annual Allocations'!W12</f>
        <v>0</v>
      </c>
    </row>
    <row r="13" spans="1:9" ht="15" customHeight="1" x14ac:dyDescent="0.25">
      <c r="A13" s="11" t="s">
        <v>28</v>
      </c>
      <c r="B13" s="11">
        <v>1011</v>
      </c>
      <c r="C13" s="11">
        <v>2</v>
      </c>
      <c r="D13" s="145">
        <f>'SO2 Annual Allocations'!AO13</f>
        <v>0</v>
      </c>
      <c r="E13" s="145">
        <f>'NOx Annual Allocations'!W13</f>
        <v>0</v>
      </c>
    </row>
    <row r="14" spans="1:9" ht="15" customHeight="1" x14ac:dyDescent="0.25">
      <c r="A14" s="11" t="s">
        <v>29</v>
      </c>
      <c r="B14" s="11">
        <v>1001</v>
      </c>
      <c r="C14" s="11">
        <v>1</v>
      </c>
      <c r="D14" s="145">
        <f>'SO2 Annual Allocations'!AO14</f>
        <v>5450</v>
      </c>
      <c r="E14" s="145">
        <f>'NOx Annual Allocations'!W14</f>
        <v>4485</v>
      </c>
    </row>
    <row r="15" spans="1:9" ht="15" customHeight="1" x14ac:dyDescent="0.25">
      <c r="A15" s="11" t="s">
        <v>29</v>
      </c>
      <c r="B15" s="11">
        <v>1001</v>
      </c>
      <c r="C15" s="11">
        <v>2</v>
      </c>
      <c r="D15" s="145">
        <f>'SO2 Annual Allocations'!AO15</f>
        <v>5416</v>
      </c>
      <c r="E15" s="145">
        <f>'NOx Annual Allocations'!W15</f>
        <v>4496</v>
      </c>
    </row>
    <row r="16" spans="1:9" ht="15" customHeight="1" x14ac:dyDescent="0.25">
      <c r="A16" s="11" t="s">
        <v>29</v>
      </c>
      <c r="B16" s="11">
        <v>1001</v>
      </c>
      <c r="C16" s="11">
        <v>4</v>
      </c>
      <c r="D16" s="145">
        <f>'SO2 Annual Allocations'!AO16</f>
        <v>25</v>
      </c>
      <c r="E16" s="145">
        <f>'NOx Annual Allocations'!W16</f>
        <v>17</v>
      </c>
    </row>
    <row r="17" spans="1:5" ht="15" customHeight="1" x14ac:dyDescent="0.25">
      <c r="A17" s="11" t="s">
        <v>30</v>
      </c>
      <c r="B17" s="11">
        <v>983</v>
      </c>
      <c r="C17" s="11">
        <v>1</v>
      </c>
      <c r="D17" s="145">
        <f>'SO2 Annual Allocations'!AO17</f>
        <v>2378</v>
      </c>
      <c r="E17" s="145">
        <f>'NOx Annual Allocations'!W17</f>
        <v>1643</v>
      </c>
    </row>
    <row r="18" spans="1:5" ht="15" customHeight="1" x14ac:dyDescent="0.25">
      <c r="A18" s="11" t="s">
        <v>30</v>
      </c>
      <c r="B18" s="11">
        <v>983</v>
      </c>
      <c r="C18" s="11">
        <v>2</v>
      </c>
      <c r="D18" s="145">
        <f>'SO2 Annual Allocations'!AO18</f>
        <v>2389</v>
      </c>
      <c r="E18" s="145">
        <f>'NOx Annual Allocations'!W18</f>
        <v>1737</v>
      </c>
    </row>
    <row r="19" spans="1:5" ht="15" customHeight="1" x14ac:dyDescent="0.25">
      <c r="A19" s="11" t="s">
        <v>30</v>
      </c>
      <c r="B19" s="11">
        <v>983</v>
      </c>
      <c r="C19" s="11">
        <v>3</v>
      </c>
      <c r="D19" s="145">
        <f>'SO2 Annual Allocations'!AO19</f>
        <v>2403</v>
      </c>
      <c r="E19" s="145">
        <f>'NOx Annual Allocations'!W19</f>
        <v>1636</v>
      </c>
    </row>
    <row r="20" spans="1:5" ht="15" customHeight="1" x14ac:dyDescent="0.25">
      <c r="A20" s="11" t="s">
        <v>30</v>
      </c>
      <c r="B20" s="11">
        <v>983</v>
      </c>
      <c r="C20" s="11">
        <v>4</v>
      </c>
      <c r="D20" s="145">
        <f>'SO2 Annual Allocations'!AO20</f>
        <v>2460</v>
      </c>
      <c r="E20" s="145">
        <f>'NOx Annual Allocations'!W20</f>
        <v>1646</v>
      </c>
    </row>
    <row r="21" spans="1:5" ht="15" customHeight="1" x14ac:dyDescent="0.25">
      <c r="A21" s="11" t="s">
        <v>30</v>
      </c>
      <c r="B21" s="11">
        <v>983</v>
      </c>
      <c r="C21" s="11">
        <v>5</v>
      </c>
      <c r="D21" s="145">
        <f>'SO2 Annual Allocations'!AO21</f>
        <v>2557</v>
      </c>
      <c r="E21" s="145">
        <f>'NOx Annual Allocations'!W21</f>
        <v>1786</v>
      </c>
    </row>
    <row r="22" spans="1:5" ht="15" customHeight="1" x14ac:dyDescent="0.25">
      <c r="A22" s="11" t="s">
        <v>30</v>
      </c>
      <c r="B22" s="11">
        <v>983</v>
      </c>
      <c r="C22" s="11">
        <v>6</v>
      </c>
      <c r="D22" s="145">
        <f>'SO2 Annual Allocations'!AO22</f>
        <v>1669</v>
      </c>
      <c r="E22" s="145">
        <f>'NOx Annual Allocations'!W22</f>
        <v>1151</v>
      </c>
    </row>
    <row r="23" spans="1:5" ht="15" customHeight="1" x14ac:dyDescent="0.25">
      <c r="A23" s="14" t="s">
        <v>31</v>
      </c>
      <c r="B23" s="14">
        <v>1004</v>
      </c>
      <c r="C23" s="18" t="s">
        <v>61</v>
      </c>
      <c r="D23" s="145">
        <f>'SO2 Annual Allocations'!AO23</f>
        <v>1897</v>
      </c>
      <c r="E23" s="145">
        <f>'NOx Annual Allocations'!W23</f>
        <v>1077</v>
      </c>
    </row>
    <row r="24" spans="1:5" ht="15" customHeight="1" x14ac:dyDescent="0.25">
      <c r="A24" s="14" t="s">
        <v>31</v>
      </c>
      <c r="B24" s="14">
        <v>1004</v>
      </c>
      <c r="C24" s="18" t="s">
        <v>62</v>
      </c>
      <c r="D24" s="145">
        <f>'SO2 Annual Allocations'!AO24</f>
        <v>1934</v>
      </c>
      <c r="E24" s="145">
        <f>'NOx Annual Allocations'!W24</f>
        <v>1088</v>
      </c>
    </row>
    <row r="25" spans="1:5" ht="15" customHeight="1" x14ac:dyDescent="0.25">
      <c r="A25" s="11" t="s">
        <v>32</v>
      </c>
      <c r="B25" s="11">
        <v>1012</v>
      </c>
      <c r="C25" s="11">
        <v>2</v>
      </c>
      <c r="D25" s="145">
        <f>'SO2 Annual Allocations'!AO25</f>
        <v>613</v>
      </c>
      <c r="E25" s="145">
        <f>'NOx Annual Allocations'!W25</f>
        <v>411</v>
      </c>
    </row>
    <row r="26" spans="1:5" ht="15" customHeight="1" x14ac:dyDescent="0.25">
      <c r="A26" s="11" t="s">
        <v>32</v>
      </c>
      <c r="B26" s="11">
        <v>1012</v>
      </c>
      <c r="C26" s="11">
        <v>3</v>
      </c>
      <c r="D26" s="145">
        <f>'SO2 Annual Allocations'!AO26</f>
        <v>4299</v>
      </c>
      <c r="E26" s="145">
        <f>'NOx Annual Allocations'!W26</f>
        <v>2253</v>
      </c>
    </row>
    <row r="27" spans="1:5" ht="15" customHeight="1" x14ac:dyDescent="0.25">
      <c r="A27" s="11" t="s">
        <v>33</v>
      </c>
      <c r="B27" s="11">
        <v>7759</v>
      </c>
      <c r="C27" s="17" t="s">
        <v>63</v>
      </c>
      <c r="D27" s="145">
        <f>'SO2 Annual Allocations'!AO27</f>
        <v>120</v>
      </c>
      <c r="E27" s="145">
        <f>'NOx Annual Allocations'!W27</f>
        <v>55</v>
      </c>
    </row>
    <row r="28" spans="1:5" ht="15" customHeight="1" x14ac:dyDescent="0.25">
      <c r="A28" s="11" t="s">
        <v>33</v>
      </c>
      <c r="B28" s="11">
        <v>7759</v>
      </c>
      <c r="C28" s="17" t="s">
        <v>64</v>
      </c>
      <c r="D28" s="145">
        <f>'SO2 Annual Allocations'!AO28</f>
        <v>104</v>
      </c>
      <c r="E28" s="145">
        <f>'NOx Annual Allocations'!W28</f>
        <v>48</v>
      </c>
    </row>
    <row r="29" spans="1:5" ht="15" customHeight="1" x14ac:dyDescent="0.25">
      <c r="A29" s="11" t="s">
        <v>33</v>
      </c>
      <c r="B29" s="11">
        <v>7759</v>
      </c>
      <c r="C29" s="17" t="s">
        <v>65</v>
      </c>
      <c r="D29" s="145">
        <f>'SO2 Annual Allocations'!AO29</f>
        <v>108</v>
      </c>
      <c r="E29" s="145">
        <f>'NOx Annual Allocations'!W29</f>
        <v>54</v>
      </c>
    </row>
    <row r="30" spans="1:5" ht="15" customHeight="1" x14ac:dyDescent="0.25">
      <c r="A30" s="11" t="s">
        <v>33</v>
      </c>
      <c r="B30" s="11">
        <v>7759</v>
      </c>
      <c r="C30" s="17" t="s">
        <v>66</v>
      </c>
      <c r="D30" s="145">
        <f>'SO2 Annual Allocations'!AO30</f>
        <v>128</v>
      </c>
      <c r="E30" s="145">
        <f>'NOx Annual Allocations'!W30</f>
        <v>59</v>
      </c>
    </row>
    <row r="31" spans="1:5" ht="15" customHeight="1" x14ac:dyDescent="0.25">
      <c r="A31" s="11" t="s">
        <v>34</v>
      </c>
      <c r="B31" s="11">
        <v>6113</v>
      </c>
      <c r="C31" s="11">
        <v>1</v>
      </c>
      <c r="D31" s="145">
        <f>'SO2 Annual Allocations'!AO31</f>
        <v>6788</v>
      </c>
      <c r="E31" s="145">
        <f>'NOx Annual Allocations'!W31</f>
        <v>4075</v>
      </c>
    </row>
    <row r="32" spans="1:5" ht="15" customHeight="1" x14ac:dyDescent="0.25">
      <c r="A32" s="11" t="s">
        <v>34</v>
      </c>
      <c r="B32" s="11">
        <v>6113</v>
      </c>
      <c r="C32" s="11">
        <v>2</v>
      </c>
      <c r="D32" s="145">
        <f>'SO2 Annual Allocations'!AO32</f>
        <v>6666</v>
      </c>
      <c r="E32" s="145">
        <f>'NOx Annual Allocations'!W32</f>
        <v>4453</v>
      </c>
    </row>
    <row r="33" spans="1:5" ht="15" customHeight="1" x14ac:dyDescent="0.25">
      <c r="A33" s="11" t="s">
        <v>34</v>
      </c>
      <c r="B33" s="11">
        <v>6113</v>
      </c>
      <c r="C33" s="11">
        <v>3</v>
      </c>
      <c r="D33" s="145">
        <f>'SO2 Annual Allocations'!AO33</f>
        <v>6514</v>
      </c>
      <c r="E33" s="145">
        <f>'NOx Annual Allocations'!W33</f>
        <v>4545</v>
      </c>
    </row>
    <row r="34" spans="1:5" ht="15" customHeight="1" x14ac:dyDescent="0.25">
      <c r="A34" s="11" t="s">
        <v>34</v>
      </c>
      <c r="B34" s="11">
        <v>6113</v>
      </c>
      <c r="C34" s="11">
        <v>4</v>
      </c>
      <c r="D34" s="145">
        <f>'SO2 Annual Allocations'!AO34</f>
        <v>7768</v>
      </c>
      <c r="E34" s="145">
        <f>'NOx Annual Allocations'!W34</f>
        <v>3768</v>
      </c>
    </row>
    <row r="35" spans="1:5" ht="15" customHeight="1" x14ac:dyDescent="0.25">
      <c r="A35" s="11" t="s">
        <v>34</v>
      </c>
      <c r="B35" s="11">
        <v>6113</v>
      </c>
      <c r="C35" s="11">
        <v>5</v>
      </c>
      <c r="D35" s="145">
        <f>'SO2 Annual Allocations'!AO35</f>
        <v>8582</v>
      </c>
      <c r="E35" s="145">
        <f>'NOx Annual Allocations'!W35</f>
        <v>4410</v>
      </c>
    </row>
    <row r="36" spans="1:5" ht="15" customHeight="1" x14ac:dyDescent="0.25">
      <c r="A36" s="11" t="s">
        <v>35</v>
      </c>
      <c r="B36" s="11">
        <v>7763</v>
      </c>
      <c r="C36" s="11">
        <v>1</v>
      </c>
      <c r="D36" s="145">
        <f>'SO2 Annual Allocations'!AO36</f>
        <v>107</v>
      </c>
      <c r="E36" s="145">
        <f>'NOx Annual Allocations'!W36</f>
        <v>81</v>
      </c>
    </row>
    <row r="37" spans="1:5" ht="15" customHeight="1" x14ac:dyDescent="0.25">
      <c r="A37" s="11" t="s">
        <v>35</v>
      </c>
      <c r="B37" s="11">
        <v>7763</v>
      </c>
      <c r="C37" s="11">
        <v>2</v>
      </c>
      <c r="D37" s="145">
        <f>'SO2 Annual Allocations'!AO37</f>
        <v>125</v>
      </c>
      <c r="E37" s="145">
        <f>'NOx Annual Allocations'!W37</f>
        <v>90</v>
      </c>
    </row>
    <row r="38" spans="1:5" ht="15" customHeight="1" x14ac:dyDescent="0.25">
      <c r="A38" s="11" t="s">
        <v>35</v>
      </c>
      <c r="B38" s="11">
        <v>7763</v>
      </c>
      <c r="C38" s="11">
        <v>3</v>
      </c>
      <c r="D38" s="145">
        <f>'SO2 Annual Allocations'!AO38</f>
        <v>123</v>
      </c>
      <c r="E38" s="145">
        <f>'NOx Annual Allocations'!W38</f>
        <v>88</v>
      </c>
    </row>
    <row r="39" spans="1:5" ht="15" customHeight="1" x14ac:dyDescent="0.25">
      <c r="A39" s="11" t="s">
        <v>36</v>
      </c>
      <c r="B39" s="11">
        <v>7948</v>
      </c>
      <c r="C39" s="11">
        <v>1</v>
      </c>
      <c r="D39" s="145">
        <f>'SO2 Annual Allocations'!AO39</f>
        <v>23</v>
      </c>
      <c r="E39" s="145">
        <f>'NOx Annual Allocations'!W39</f>
        <v>19</v>
      </c>
    </row>
    <row r="40" spans="1:5" ht="15" customHeight="1" x14ac:dyDescent="0.25">
      <c r="A40" s="11" t="s">
        <v>36</v>
      </c>
      <c r="B40" s="11">
        <v>7948</v>
      </c>
      <c r="C40" s="11">
        <v>2</v>
      </c>
      <c r="D40" s="145">
        <f>'SO2 Annual Allocations'!AO40</f>
        <v>23</v>
      </c>
      <c r="E40" s="145">
        <f>'NOx Annual Allocations'!W40</f>
        <v>19</v>
      </c>
    </row>
    <row r="41" spans="1:5" ht="15" customHeight="1" x14ac:dyDescent="0.25">
      <c r="A41" s="11" t="s">
        <v>36</v>
      </c>
      <c r="B41" s="11">
        <v>7948</v>
      </c>
      <c r="C41" s="11">
        <v>3</v>
      </c>
      <c r="D41" s="145">
        <f>'SO2 Annual Allocations'!AO41</f>
        <v>21</v>
      </c>
      <c r="E41" s="145">
        <f>'NOx Annual Allocations'!W41</f>
        <v>18</v>
      </c>
    </row>
    <row r="42" spans="1:5" ht="15" customHeight="1" x14ac:dyDescent="0.25">
      <c r="A42" s="11" t="s">
        <v>36</v>
      </c>
      <c r="B42" s="11">
        <v>7948</v>
      </c>
      <c r="C42" s="11">
        <v>4</v>
      </c>
      <c r="D42" s="145">
        <f>'SO2 Annual Allocations'!AO42</f>
        <v>23</v>
      </c>
      <c r="E42" s="145">
        <f>'NOx Annual Allocations'!W42</f>
        <v>19</v>
      </c>
    </row>
    <row r="43" spans="1:5" ht="15" customHeight="1" x14ac:dyDescent="0.25">
      <c r="A43" s="11" t="s">
        <v>36</v>
      </c>
      <c r="B43" s="11">
        <v>7948</v>
      </c>
      <c r="C43" s="11">
        <v>5</v>
      </c>
      <c r="D43" s="145">
        <f>'SO2 Annual Allocations'!AO43</f>
        <v>23</v>
      </c>
      <c r="E43" s="145">
        <f>'NOx Annual Allocations'!W43</f>
        <v>21</v>
      </c>
    </row>
    <row r="44" spans="1:5" ht="15" customHeight="1" x14ac:dyDescent="0.25">
      <c r="A44" s="11" t="s">
        <v>36</v>
      </c>
      <c r="B44" s="11">
        <v>7948</v>
      </c>
      <c r="C44" s="11">
        <v>6</v>
      </c>
      <c r="D44" s="145">
        <f>'SO2 Annual Allocations'!AO44</f>
        <v>26</v>
      </c>
      <c r="E44" s="145">
        <f>'NOx Annual Allocations'!W44</f>
        <v>24</v>
      </c>
    </row>
    <row r="45" spans="1:5" ht="15" customHeight="1" x14ac:dyDescent="0.25">
      <c r="A45" s="9" t="s">
        <v>37</v>
      </c>
      <c r="B45" s="9">
        <v>991</v>
      </c>
      <c r="C45" s="19" t="s">
        <v>63</v>
      </c>
      <c r="D45" s="145">
        <f>'SO2 Annual Allocations'!AO45</f>
        <v>1956</v>
      </c>
      <c r="E45" s="145">
        <f>'NOx Annual Allocations'!W45</f>
        <v>735</v>
      </c>
    </row>
    <row r="46" spans="1:5" ht="15" customHeight="1" x14ac:dyDescent="0.25">
      <c r="A46" s="9" t="s">
        <v>37</v>
      </c>
      <c r="B46" s="9">
        <v>991</v>
      </c>
      <c r="C46" s="19" t="s">
        <v>64</v>
      </c>
      <c r="D46" s="145">
        <f>'SO2 Annual Allocations'!AO46</f>
        <v>1959</v>
      </c>
      <c r="E46" s="145">
        <f>'NOx Annual Allocations'!W46</f>
        <v>734</v>
      </c>
    </row>
    <row r="47" spans="1:5" ht="15" customHeight="1" x14ac:dyDescent="0.25">
      <c r="A47" s="11" t="s">
        <v>38</v>
      </c>
      <c r="B47" s="11">
        <v>990</v>
      </c>
      <c r="C47" s="11">
        <v>50</v>
      </c>
      <c r="D47" s="145">
        <f>'SO2 Annual Allocations'!AO47</f>
        <v>982</v>
      </c>
      <c r="E47" s="145">
        <f>'NOx Annual Allocations'!W47</f>
        <v>505</v>
      </c>
    </row>
    <row r="48" spans="1:5" ht="15" customHeight="1" x14ac:dyDescent="0.25">
      <c r="A48" s="11" t="s">
        <v>38</v>
      </c>
      <c r="B48" s="11">
        <v>990</v>
      </c>
      <c r="C48" s="11">
        <v>60</v>
      </c>
      <c r="D48" s="145">
        <f>'SO2 Annual Allocations'!AO48</f>
        <v>956</v>
      </c>
      <c r="E48" s="145">
        <f>'NOx Annual Allocations'!W48</f>
        <v>492</v>
      </c>
    </row>
    <row r="49" spans="1:5" ht="15" customHeight="1" x14ac:dyDescent="0.25">
      <c r="A49" s="11" t="s">
        <v>38</v>
      </c>
      <c r="B49" s="11">
        <v>990</v>
      </c>
      <c r="C49" s="11">
        <v>70</v>
      </c>
      <c r="D49" s="145">
        <f>'SO2 Annual Allocations'!AO49</f>
        <v>4263</v>
      </c>
      <c r="E49" s="145">
        <f>'NOx Annual Allocations'!W49</f>
        <v>2272</v>
      </c>
    </row>
    <row r="50" spans="1:5" ht="15" customHeight="1" x14ac:dyDescent="0.25">
      <c r="A50" s="11" t="s">
        <v>38</v>
      </c>
      <c r="B50" s="11">
        <v>990</v>
      </c>
      <c r="C50" s="17" t="s">
        <v>66</v>
      </c>
      <c r="D50" s="145">
        <f>'SO2 Annual Allocations'!AO50</f>
        <v>98</v>
      </c>
      <c r="E50" s="145">
        <f>'NOx Annual Allocations'!W50</f>
        <v>102</v>
      </c>
    </row>
    <row r="51" spans="1:5" ht="15" customHeight="1" x14ac:dyDescent="0.25">
      <c r="A51" s="11" t="s">
        <v>38</v>
      </c>
      <c r="B51" s="11">
        <v>990</v>
      </c>
      <c r="C51" s="17" t="s">
        <v>67</v>
      </c>
      <c r="D51" s="145">
        <f>'SO2 Annual Allocations'!AO51</f>
        <v>103</v>
      </c>
      <c r="E51" s="145">
        <f>'NOx Annual Allocations'!W51</f>
        <v>108</v>
      </c>
    </row>
    <row r="52" spans="1:5" ht="15" customHeight="1" x14ac:dyDescent="0.25">
      <c r="A52" s="11" t="s">
        <v>38</v>
      </c>
      <c r="B52" s="11">
        <v>990</v>
      </c>
      <c r="C52" s="17" t="s">
        <v>68</v>
      </c>
      <c r="D52" s="145">
        <f>'SO2 Annual Allocations'!AO52</f>
        <v>274</v>
      </c>
      <c r="E52" s="145">
        <f>'NOx Annual Allocations'!W52</f>
        <v>133</v>
      </c>
    </row>
    <row r="53" spans="1:5" ht="15" customHeight="1" x14ac:dyDescent="0.25">
      <c r="A53" s="11" t="s">
        <v>39</v>
      </c>
      <c r="B53" s="11">
        <v>994</v>
      </c>
      <c r="C53" s="11">
        <v>1</v>
      </c>
      <c r="D53" s="145">
        <f>'SO2 Annual Allocations'!AO53</f>
        <v>0</v>
      </c>
      <c r="E53" s="145">
        <f>'NOx Annual Allocations'!W53</f>
        <v>0</v>
      </c>
    </row>
    <row r="54" spans="1:5" ht="15" customHeight="1" x14ac:dyDescent="0.25">
      <c r="A54" s="11" t="s">
        <v>39</v>
      </c>
      <c r="B54" s="11">
        <v>994</v>
      </c>
      <c r="C54" s="11">
        <v>2</v>
      </c>
      <c r="D54" s="145">
        <f>'SO2 Annual Allocations'!AO54</f>
        <v>0</v>
      </c>
      <c r="E54" s="145">
        <f>'NOx Annual Allocations'!W54</f>
        <v>0</v>
      </c>
    </row>
    <row r="55" spans="1:5" ht="15" customHeight="1" x14ac:dyDescent="0.25">
      <c r="A55" s="11" t="s">
        <v>39</v>
      </c>
      <c r="B55" s="11">
        <v>994</v>
      </c>
      <c r="C55" s="11">
        <v>3</v>
      </c>
      <c r="D55" s="145">
        <f>'SO2 Annual Allocations'!AO55</f>
        <v>5050</v>
      </c>
      <c r="E55" s="145">
        <f>'NOx Annual Allocations'!W55</f>
        <v>4250</v>
      </c>
    </row>
    <row r="56" spans="1:5" ht="15" customHeight="1" x14ac:dyDescent="0.25">
      <c r="A56" s="11" t="s">
        <v>39</v>
      </c>
      <c r="B56" s="11">
        <v>994</v>
      </c>
      <c r="C56" s="11">
        <v>4</v>
      </c>
      <c r="D56" s="145">
        <f>'SO2 Annual Allocations'!AO56</f>
        <v>5050</v>
      </c>
      <c r="E56" s="145">
        <f>'NOx Annual Allocations'!W56</f>
        <v>4250</v>
      </c>
    </row>
    <row r="57" spans="1:5" ht="15" customHeight="1" x14ac:dyDescent="0.25">
      <c r="A57" s="11" t="s">
        <v>40</v>
      </c>
      <c r="B57" s="11">
        <v>55502</v>
      </c>
      <c r="C57" s="11">
        <v>1</v>
      </c>
      <c r="D57" s="145">
        <f>'SO2 Annual Allocations'!AO57</f>
        <v>1914</v>
      </c>
      <c r="E57" s="145">
        <f>'NOx Annual Allocations'!W57</f>
        <v>763</v>
      </c>
    </row>
    <row r="58" spans="1:5" ht="15" customHeight="1" x14ac:dyDescent="0.25">
      <c r="A58" s="11" t="s">
        <v>40</v>
      </c>
      <c r="B58" s="11">
        <v>55502</v>
      </c>
      <c r="C58" s="11">
        <v>2</v>
      </c>
      <c r="D58" s="145">
        <f>'SO2 Annual Allocations'!AO58</f>
        <v>1915</v>
      </c>
      <c r="E58" s="145">
        <f>'NOx Annual Allocations'!W58</f>
        <v>753</v>
      </c>
    </row>
    <row r="59" spans="1:5" ht="15" customHeight="1" x14ac:dyDescent="0.25">
      <c r="A59" s="11" t="s">
        <v>40</v>
      </c>
      <c r="B59" s="11">
        <v>55502</v>
      </c>
      <c r="C59" s="11">
        <v>3</v>
      </c>
      <c r="D59" s="145">
        <f>'SO2 Annual Allocations'!AO59</f>
        <v>1909</v>
      </c>
      <c r="E59" s="145">
        <f>'NOx Annual Allocations'!W59</f>
        <v>761</v>
      </c>
    </row>
    <row r="60" spans="1:5" ht="15" customHeight="1" x14ac:dyDescent="0.25">
      <c r="A60" s="11" t="s">
        <v>40</v>
      </c>
      <c r="B60" s="11">
        <v>55502</v>
      </c>
      <c r="C60" s="11">
        <v>4</v>
      </c>
      <c r="D60" s="145">
        <f>'SO2 Annual Allocations'!AO60</f>
        <v>1886</v>
      </c>
      <c r="E60" s="145">
        <f>'NOx Annual Allocations'!W60</f>
        <v>744</v>
      </c>
    </row>
    <row r="61" spans="1:5" ht="15" customHeight="1" x14ac:dyDescent="0.25">
      <c r="A61" s="11" t="s">
        <v>41</v>
      </c>
      <c r="B61" s="11">
        <v>6213</v>
      </c>
      <c r="C61" s="17" t="s">
        <v>69</v>
      </c>
      <c r="D61" s="145">
        <f>'SO2 Annual Allocations'!AO61</f>
        <v>6294</v>
      </c>
      <c r="E61" s="145">
        <f>'NOx Annual Allocations'!W61</f>
        <v>2435</v>
      </c>
    </row>
    <row r="62" spans="1:5" ht="15" customHeight="1" x14ac:dyDescent="0.25">
      <c r="A62" s="11" t="s">
        <v>41</v>
      </c>
      <c r="B62" s="11">
        <v>6213</v>
      </c>
      <c r="C62" s="17" t="s">
        <v>70</v>
      </c>
      <c r="D62" s="145">
        <f>'SO2 Annual Allocations'!AO62</f>
        <v>5656</v>
      </c>
      <c r="E62" s="145">
        <f>'NOx Annual Allocations'!W62</f>
        <v>2196</v>
      </c>
    </row>
    <row r="63" spans="1:5" ht="15" customHeight="1" x14ac:dyDescent="0.25">
      <c r="A63" s="11" t="s">
        <v>42</v>
      </c>
      <c r="B63" s="11">
        <v>997</v>
      </c>
      <c r="C63" s="11">
        <v>12</v>
      </c>
      <c r="D63" s="145">
        <f>'SO2 Annual Allocations'!AO63</f>
        <v>5152</v>
      </c>
      <c r="E63" s="145">
        <f>'NOx Annual Allocations'!W63</f>
        <v>1796</v>
      </c>
    </row>
    <row r="64" spans="1:5" ht="15" customHeight="1" x14ac:dyDescent="0.25">
      <c r="A64" s="11" t="s">
        <v>43</v>
      </c>
      <c r="B64" s="11">
        <v>55229</v>
      </c>
      <c r="C64" s="17" t="s">
        <v>71</v>
      </c>
      <c r="D64" s="145">
        <f>'SO2 Annual Allocations'!AO64</f>
        <v>56</v>
      </c>
      <c r="E64" s="145">
        <f>'NOx Annual Allocations'!W64</f>
        <v>62</v>
      </c>
    </row>
    <row r="65" spans="1:5" ht="15" customHeight="1" x14ac:dyDescent="0.25">
      <c r="A65" s="11" t="s">
        <v>43</v>
      </c>
      <c r="B65" s="11">
        <v>55229</v>
      </c>
      <c r="C65" s="17" t="s">
        <v>72</v>
      </c>
      <c r="D65" s="145">
        <f>'SO2 Annual Allocations'!AO65</f>
        <v>46</v>
      </c>
      <c r="E65" s="145">
        <f>'NOx Annual Allocations'!W65</f>
        <v>51</v>
      </c>
    </row>
    <row r="66" spans="1:5" ht="15" customHeight="1" x14ac:dyDescent="0.25">
      <c r="A66" s="11" t="s">
        <v>43</v>
      </c>
      <c r="B66" s="11">
        <v>55229</v>
      </c>
      <c r="C66" s="17" t="s">
        <v>73</v>
      </c>
      <c r="D66" s="145">
        <f>'SO2 Annual Allocations'!AO66</f>
        <v>43</v>
      </c>
      <c r="E66" s="145">
        <f>'NOx Annual Allocations'!W66</f>
        <v>47</v>
      </c>
    </row>
    <row r="67" spans="1:5" ht="15" customHeight="1" x14ac:dyDescent="0.25">
      <c r="A67" s="11" t="s">
        <v>43</v>
      </c>
      <c r="B67" s="11">
        <v>55229</v>
      </c>
      <c r="C67" s="17" t="s">
        <v>74</v>
      </c>
      <c r="D67" s="145">
        <f>'SO2 Annual Allocations'!AO67</f>
        <v>52</v>
      </c>
      <c r="E67" s="145">
        <f>'NOx Annual Allocations'!W67</f>
        <v>58</v>
      </c>
    </row>
    <row r="68" spans="1:5" ht="15" customHeight="1" x14ac:dyDescent="0.25">
      <c r="A68" s="11" t="s">
        <v>43</v>
      </c>
      <c r="B68" s="11">
        <v>55229</v>
      </c>
      <c r="C68" s="17" t="s">
        <v>75</v>
      </c>
      <c r="D68" s="145">
        <f>'SO2 Annual Allocations'!AO68</f>
        <v>58</v>
      </c>
      <c r="E68" s="145">
        <f>'NOx Annual Allocations'!W68</f>
        <v>64</v>
      </c>
    </row>
    <row r="69" spans="1:5" ht="15" customHeight="1" x14ac:dyDescent="0.25">
      <c r="A69" s="11" t="s">
        <v>43</v>
      </c>
      <c r="B69" s="11">
        <v>55229</v>
      </c>
      <c r="C69" s="17" t="s">
        <v>76</v>
      </c>
      <c r="D69" s="145">
        <f>'SO2 Annual Allocations'!AO69</f>
        <v>63</v>
      </c>
      <c r="E69" s="145">
        <f>'NOx Annual Allocations'!W69</f>
        <v>68</v>
      </c>
    </row>
    <row r="70" spans="1:5" ht="15" customHeight="1" x14ac:dyDescent="0.25">
      <c r="A70" s="11" t="s">
        <v>43</v>
      </c>
      <c r="B70" s="11">
        <v>55229</v>
      </c>
      <c r="C70" s="17" t="s">
        <v>77</v>
      </c>
      <c r="D70" s="145">
        <f>'SO2 Annual Allocations'!AO70</f>
        <v>52</v>
      </c>
      <c r="E70" s="145">
        <f>'NOx Annual Allocations'!W70</f>
        <v>57</v>
      </c>
    </row>
    <row r="71" spans="1:5" ht="15" customHeight="1" x14ac:dyDescent="0.25">
      <c r="A71" s="11" t="s">
        <v>43</v>
      </c>
      <c r="B71" s="11">
        <v>55229</v>
      </c>
      <c r="C71" s="17" t="s">
        <v>78</v>
      </c>
      <c r="D71" s="145">
        <f>'SO2 Annual Allocations'!AO71</f>
        <v>55</v>
      </c>
      <c r="E71" s="145">
        <f>'NOx Annual Allocations'!W71</f>
        <v>59</v>
      </c>
    </row>
    <row r="72" spans="1:5" ht="15" customHeight="1" x14ac:dyDescent="0.25">
      <c r="A72" s="11" t="s">
        <v>44</v>
      </c>
      <c r="B72" s="11">
        <v>1007</v>
      </c>
      <c r="C72" s="17" t="s">
        <v>79</v>
      </c>
      <c r="D72" s="145">
        <f>'SO2 Annual Allocations'!AO72</f>
        <v>484</v>
      </c>
      <c r="E72" s="145">
        <f>'NOx Annual Allocations'!W72</f>
        <v>208</v>
      </c>
    </row>
    <row r="73" spans="1:5" ht="15" customHeight="1" x14ac:dyDescent="0.25">
      <c r="A73" s="11" t="s">
        <v>44</v>
      </c>
      <c r="B73" s="11">
        <v>1007</v>
      </c>
      <c r="C73" s="17" t="s">
        <v>80</v>
      </c>
      <c r="D73" s="145">
        <f>'SO2 Annual Allocations'!AO73</f>
        <v>530</v>
      </c>
      <c r="E73" s="145">
        <f>'NOx Annual Allocations'!W73</f>
        <v>249</v>
      </c>
    </row>
    <row r="74" spans="1:5" ht="15" customHeight="1" x14ac:dyDescent="0.25">
      <c r="A74" s="11" t="s">
        <v>44</v>
      </c>
      <c r="B74" s="11">
        <v>1007</v>
      </c>
      <c r="C74" s="17" t="s">
        <v>81</v>
      </c>
      <c r="D74" s="145">
        <f>'SO2 Annual Allocations'!AO74</f>
        <v>470</v>
      </c>
      <c r="E74" s="145">
        <f>'NOx Annual Allocations'!W74</f>
        <v>206</v>
      </c>
    </row>
    <row r="75" spans="1:5" ht="15" customHeight="1" x14ac:dyDescent="0.25">
      <c r="A75" s="11" t="s">
        <v>45</v>
      </c>
      <c r="B75" s="11">
        <v>1008</v>
      </c>
      <c r="C75" s="11">
        <v>2</v>
      </c>
      <c r="D75" s="145">
        <f>'SO2 Annual Allocations'!AO75</f>
        <v>0</v>
      </c>
      <c r="E75" s="145">
        <f>'NOx Annual Allocations'!W75</f>
        <v>0</v>
      </c>
    </row>
    <row r="76" spans="1:5" ht="15" customHeight="1" x14ac:dyDescent="0.25">
      <c r="A76" s="11" t="s">
        <v>45</v>
      </c>
      <c r="B76" s="11">
        <v>1008</v>
      </c>
      <c r="C76" s="11">
        <v>4</v>
      </c>
      <c r="D76" s="145">
        <f>'SO2 Annual Allocations'!AO76</f>
        <v>0</v>
      </c>
      <c r="E76" s="145">
        <f>'NOx Annual Allocations'!W76</f>
        <v>0</v>
      </c>
    </row>
    <row r="77" spans="1:5" ht="15" customHeight="1" x14ac:dyDescent="0.25">
      <c r="A77" s="11" t="s">
        <v>46</v>
      </c>
      <c r="B77" s="11">
        <v>6085</v>
      </c>
      <c r="C77" s="11">
        <v>14</v>
      </c>
      <c r="D77" s="145">
        <f>'SO2 Annual Allocations'!AO77</f>
        <v>0</v>
      </c>
      <c r="E77" s="145">
        <f>'NOx Annual Allocations'!W77</f>
        <v>0</v>
      </c>
    </row>
    <row r="78" spans="1:5" ht="15" customHeight="1" x14ac:dyDescent="0.25">
      <c r="A78" s="11" t="s">
        <v>46</v>
      </c>
      <c r="B78" s="11">
        <v>6085</v>
      </c>
      <c r="C78" s="11">
        <v>15</v>
      </c>
      <c r="D78" s="145">
        <f>'SO2 Annual Allocations'!AO78</f>
        <v>0</v>
      </c>
      <c r="E78" s="145">
        <f>'NOx Annual Allocations'!W78</f>
        <v>0</v>
      </c>
    </row>
    <row r="79" spans="1:5" ht="15" customHeight="1" x14ac:dyDescent="0.25">
      <c r="A79" s="11" t="s">
        <v>46</v>
      </c>
      <c r="B79" s="11">
        <v>6085</v>
      </c>
      <c r="C79" s="17" t="s">
        <v>82</v>
      </c>
      <c r="D79" s="145">
        <f>'SO2 Annual Allocations'!AO79</f>
        <v>21</v>
      </c>
      <c r="E79" s="145">
        <f>'NOx Annual Allocations'!W79</f>
        <v>24</v>
      </c>
    </row>
    <row r="80" spans="1:5" ht="15" customHeight="1" x14ac:dyDescent="0.25">
      <c r="A80" s="11" t="s">
        <v>46</v>
      </c>
      <c r="B80" s="11">
        <v>6085</v>
      </c>
      <c r="C80" s="17" t="s">
        <v>83</v>
      </c>
      <c r="D80" s="145">
        <f>'SO2 Annual Allocations'!AO80</f>
        <v>33</v>
      </c>
      <c r="E80" s="145">
        <f>'NOx Annual Allocations'!W80</f>
        <v>38</v>
      </c>
    </row>
    <row r="81" spans="1:5" ht="15" customHeight="1" x14ac:dyDescent="0.25">
      <c r="A81" s="11" t="s">
        <v>46</v>
      </c>
      <c r="B81" s="11">
        <v>6085</v>
      </c>
      <c r="C81" s="11">
        <v>17</v>
      </c>
      <c r="D81" s="145">
        <f>'SO2 Annual Allocations'!AO81</f>
        <v>3187</v>
      </c>
      <c r="E81" s="145">
        <f>'NOx Annual Allocations'!W81</f>
        <v>2771</v>
      </c>
    </row>
    <row r="82" spans="1:5" ht="15" customHeight="1" x14ac:dyDescent="0.25">
      <c r="A82" s="11" t="s">
        <v>46</v>
      </c>
      <c r="B82" s="11">
        <v>6085</v>
      </c>
      <c r="C82" s="11">
        <v>18</v>
      </c>
      <c r="D82" s="145">
        <f>'SO2 Annual Allocations'!AO82</f>
        <v>3610</v>
      </c>
      <c r="E82" s="145">
        <f>'NOx Annual Allocations'!W82</f>
        <v>3134</v>
      </c>
    </row>
    <row r="83" spans="1:5" ht="15" customHeight="1" x14ac:dyDescent="0.25">
      <c r="A83" s="11" t="s">
        <v>47</v>
      </c>
      <c r="B83" s="11">
        <v>7335</v>
      </c>
      <c r="C83" s="17" t="s">
        <v>84</v>
      </c>
      <c r="D83" s="145">
        <f>'SO2 Annual Allocations'!AO83</f>
        <v>11</v>
      </c>
      <c r="E83" s="145">
        <f>'NOx Annual Allocations'!W83</f>
        <v>10</v>
      </c>
    </row>
    <row r="84" spans="1:5" ht="15" customHeight="1" x14ac:dyDescent="0.25">
      <c r="A84" s="11" t="s">
        <v>47</v>
      </c>
      <c r="B84" s="11">
        <v>7335</v>
      </c>
      <c r="C84" s="17" t="s">
        <v>85</v>
      </c>
      <c r="D84" s="145">
        <f>'SO2 Annual Allocations'!AO84</f>
        <v>10</v>
      </c>
      <c r="E84" s="145">
        <f>'NOx Annual Allocations'!W84</f>
        <v>9</v>
      </c>
    </row>
    <row r="85" spans="1:5" ht="15" customHeight="1" x14ac:dyDescent="0.25">
      <c r="A85" s="11" t="s">
        <v>48</v>
      </c>
      <c r="B85" s="11">
        <v>6166</v>
      </c>
      <c r="C85" s="17" t="s">
        <v>86</v>
      </c>
      <c r="D85" s="145">
        <f>'SO2 Annual Allocations'!AO85</f>
        <v>5340</v>
      </c>
      <c r="E85" s="145">
        <f>'NOx Annual Allocations'!W85</f>
        <v>8225</v>
      </c>
    </row>
    <row r="86" spans="1:5" ht="15" customHeight="1" x14ac:dyDescent="0.25">
      <c r="A86" s="11" t="s">
        <v>48</v>
      </c>
      <c r="B86" s="11">
        <v>6166</v>
      </c>
      <c r="C86" s="17" t="s">
        <v>87</v>
      </c>
      <c r="D86" s="145">
        <f>'SO2 Annual Allocations'!AO86</f>
        <v>4660</v>
      </c>
      <c r="E86" s="145">
        <f>'NOx Annual Allocations'!W86</f>
        <v>8941</v>
      </c>
    </row>
    <row r="87" spans="1:5" ht="15" customHeight="1" x14ac:dyDescent="0.25">
      <c r="A87" s="11" t="s">
        <v>49</v>
      </c>
      <c r="B87" s="11">
        <v>57794</v>
      </c>
      <c r="C87" s="17" t="s">
        <v>88</v>
      </c>
      <c r="D87" s="145">
        <f>'SO2 Annual Allocations'!AO87</f>
        <v>2124</v>
      </c>
      <c r="E87" s="145">
        <f>'NOx Annual Allocations'!W87</f>
        <v>792</v>
      </c>
    </row>
    <row r="88" spans="1:5" ht="15" customHeight="1" x14ac:dyDescent="0.25">
      <c r="A88" s="11" t="s">
        <v>49</v>
      </c>
      <c r="B88" s="11">
        <v>57794</v>
      </c>
      <c r="C88" s="17" t="s">
        <v>89</v>
      </c>
      <c r="D88" s="145">
        <f>'SO2 Annual Allocations'!AO88</f>
        <v>2127</v>
      </c>
      <c r="E88" s="145">
        <f>'NOx Annual Allocations'!W88</f>
        <v>793</v>
      </c>
    </row>
    <row r="89" spans="1:5" ht="15" customHeight="1" x14ac:dyDescent="0.25">
      <c r="A89" s="11" t="s">
        <v>50</v>
      </c>
      <c r="B89" s="11">
        <v>55364</v>
      </c>
      <c r="C89" s="17" t="s">
        <v>90</v>
      </c>
      <c r="D89" s="145">
        <f>'SO2 Annual Allocations'!AO89</f>
        <v>1640</v>
      </c>
      <c r="E89" s="145">
        <f>'NOx Annual Allocations'!W89</f>
        <v>629</v>
      </c>
    </row>
    <row r="90" spans="1:5" ht="15" customHeight="1" x14ac:dyDescent="0.25">
      <c r="A90" s="11" t="s">
        <v>50</v>
      </c>
      <c r="B90" s="11">
        <v>55364</v>
      </c>
      <c r="C90" s="17" t="s">
        <v>91</v>
      </c>
      <c r="D90" s="145">
        <f>'SO2 Annual Allocations'!AO90</f>
        <v>1609</v>
      </c>
      <c r="E90" s="145">
        <f>'NOx Annual Allocations'!W90</f>
        <v>616</v>
      </c>
    </row>
    <row r="91" spans="1:5" ht="15" customHeight="1" x14ac:dyDescent="0.25">
      <c r="A91" s="11" t="s">
        <v>51</v>
      </c>
      <c r="B91" s="11">
        <v>55111</v>
      </c>
      <c r="C91" s="11">
        <v>1</v>
      </c>
      <c r="D91" s="145">
        <f>'SO2 Annual Allocations'!AO91</f>
        <v>70</v>
      </c>
      <c r="E91" s="145">
        <f>'NOx Annual Allocations'!W91</f>
        <v>38</v>
      </c>
    </row>
    <row r="92" spans="1:5" ht="15" customHeight="1" x14ac:dyDescent="0.25">
      <c r="A92" s="11" t="s">
        <v>51</v>
      </c>
      <c r="B92" s="11">
        <v>55111</v>
      </c>
      <c r="C92" s="11">
        <v>2</v>
      </c>
      <c r="D92" s="145">
        <f>'SO2 Annual Allocations'!AO92</f>
        <v>67</v>
      </c>
      <c r="E92" s="145">
        <f>'NOx Annual Allocations'!W92</f>
        <v>37</v>
      </c>
    </row>
    <row r="93" spans="1:5" ht="15" customHeight="1" x14ac:dyDescent="0.25">
      <c r="A93" s="11" t="s">
        <v>51</v>
      </c>
      <c r="B93" s="11">
        <v>55111</v>
      </c>
      <c r="C93" s="11">
        <v>3</v>
      </c>
      <c r="D93" s="145">
        <f>'SO2 Annual Allocations'!AO93</f>
        <v>62</v>
      </c>
      <c r="E93" s="145">
        <f>'NOx Annual Allocations'!W93</f>
        <v>33</v>
      </c>
    </row>
    <row r="94" spans="1:5" ht="15" customHeight="1" x14ac:dyDescent="0.25">
      <c r="A94" s="11" t="s">
        <v>51</v>
      </c>
      <c r="B94" s="11">
        <v>55111</v>
      </c>
      <c r="C94" s="11">
        <v>4</v>
      </c>
      <c r="D94" s="145">
        <f>'SO2 Annual Allocations'!AO94</f>
        <v>64</v>
      </c>
      <c r="E94" s="145">
        <f>'NOx Annual Allocations'!W94</f>
        <v>36</v>
      </c>
    </row>
    <row r="95" spans="1:5" ht="15" customHeight="1" x14ac:dyDescent="0.25">
      <c r="A95" s="11" t="s">
        <v>51</v>
      </c>
      <c r="B95" s="11">
        <v>55111</v>
      </c>
      <c r="C95" s="11">
        <v>5</v>
      </c>
      <c r="D95" s="145">
        <f>'SO2 Annual Allocations'!AO95</f>
        <v>66</v>
      </c>
      <c r="E95" s="145">
        <f>'NOx Annual Allocations'!W95</f>
        <v>35</v>
      </c>
    </row>
    <row r="96" spans="1:5" ht="15" customHeight="1" x14ac:dyDescent="0.25">
      <c r="A96" s="11" t="s">
        <v>51</v>
      </c>
      <c r="B96" s="11">
        <v>55111</v>
      </c>
      <c r="C96" s="11">
        <v>6</v>
      </c>
      <c r="D96" s="145">
        <f>'SO2 Annual Allocations'!AO96</f>
        <v>68</v>
      </c>
      <c r="E96" s="145">
        <f>'NOx Annual Allocations'!W96</f>
        <v>37</v>
      </c>
    </row>
    <row r="97" spans="1:5" ht="15" customHeight="1" x14ac:dyDescent="0.25">
      <c r="A97" s="11" t="s">
        <v>51</v>
      </c>
      <c r="B97" s="11">
        <v>55111</v>
      </c>
      <c r="C97" s="11">
        <v>7</v>
      </c>
      <c r="D97" s="145">
        <f>'SO2 Annual Allocations'!AO97</f>
        <v>58</v>
      </c>
      <c r="E97" s="145">
        <f>'NOx Annual Allocations'!W97</f>
        <v>31</v>
      </c>
    </row>
    <row r="98" spans="1:5" ht="15" customHeight="1" x14ac:dyDescent="0.25">
      <c r="A98" s="11" t="s">
        <v>51</v>
      </c>
      <c r="B98" s="11">
        <v>55111</v>
      </c>
      <c r="C98" s="11">
        <v>8</v>
      </c>
      <c r="D98" s="145">
        <f>'SO2 Annual Allocations'!AO98</f>
        <v>57</v>
      </c>
      <c r="E98" s="145">
        <f>'NOx Annual Allocations'!W98</f>
        <v>32</v>
      </c>
    </row>
    <row r="99" spans="1:5" ht="15" customHeight="1" x14ac:dyDescent="0.25">
      <c r="A99" s="11" t="s">
        <v>52</v>
      </c>
      <c r="B99" s="9">
        <v>57842</v>
      </c>
      <c r="C99" s="11">
        <v>1</v>
      </c>
      <c r="D99" s="145">
        <f>'SO2 Annual Allocations'!AO99</f>
        <v>1126</v>
      </c>
      <c r="E99" s="145">
        <f>'NOx Annual Allocations'!W99</f>
        <v>587</v>
      </c>
    </row>
    <row r="100" spans="1:5" ht="15" customHeight="1" x14ac:dyDescent="0.25">
      <c r="A100" s="11" t="s">
        <v>53</v>
      </c>
      <c r="B100" s="11">
        <v>55224</v>
      </c>
      <c r="C100" s="17" t="s">
        <v>92</v>
      </c>
      <c r="D100" s="145">
        <f>'SO2 Annual Allocations'!AO100</f>
        <v>84</v>
      </c>
      <c r="E100" s="145">
        <f>'NOx Annual Allocations'!W100</f>
        <v>92</v>
      </c>
    </row>
    <row r="101" spans="1:5" ht="15" customHeight="1" x14ac:dyDescent="0.25">
      <c r="A101" s="11" t="s">
        <v>53</v>
      </c>
      <c r="B101" s="11">
        <v>55224</v>
      </c>
      <c r="C101" s="17" t="s">
        <v>93</v>
      </c>
      <c r="D101" s="145">
        <f>'SO2 Annual Allocations'!AO101</f>
        <v>83</v>
      </c>
      <c r="E101" s="145">
        <f>'NOx Annual Allocations'!W101</f>
        <v>83</v>
      </c>
    </row>
    <row r="102" spans="1:5" ht="15" customHeight="1" x14ac:dyDescent="0.25">
      <c r="A102" s="11" t="s">
        <v>53</v>
      </c>
      <c r="B102" s="11">
        <v>55224</v>
      </c>
      <c r="C102" s="17" t="s">
        <v>94</v>
      </c>
      <c r="D102" s="145">
        <f>'SO2 Annual Allocations'!AO102</f>
        <v>74</v>
      </c>
      <c r="E102" s="145">
        <f>'NOx Annual Allocations'!W102</f>
        <v>80</v>
      </c>
    </row>
    <row r="103" spans="1:5" ht="15" customHeight="1" x14ac:dyDescent="0.25">
      <c r="A103" s="11" t="s">
        <v>53</v>
      </c>
      <c r="B103" s="11">
        <v>55224</v>
      </c>
      <c r="C103" s="17" t="s">
        <v>95</v>
      </c>
      <c r="D103" s="145">
        <f>'SO2 Annual Allocations'!AO103</f>
        <v>65</v>
      </c>
      <c r="E103" s="145">
        <f>'NOx Annual Allocations'!W103</f>
        <v>62</v>
      </c>
    </row>
    <row r="104" spans="1:5" ht="15" customHeight="1" x14ac:dyDescent="0.25">
      <c r="A104" s="11" t="s">
        <v>54</v>
      </c>
      <c r="B104" s="11">
        <v>1040</v>
      </c>
      <c r="C104" s="11">
        <v>1</v>
      </c>
      <c r="D104" s="145">
        <f>'SO2 Annual Allocations'!AO104</f>
        <v>67</v>
      </c>
      <c r="E104" s="145">
        <f>'NOx Annual Allocations'!W104</f>
        <v>34</v>
      </c>
    </row>
    <row r="105" spans="1:5" ht="15" customHeight="1" x14ac:dyDescent="0.25">
      <c r="A105" s="11" t="s">
        <v>54</v>
      </c>
      <c r="B105" s="11">
        <v>1040</v>
      </c>
      <c r="C105" s="11">
        <v>2</v>
      </c>
      <c r="D105" s="145">
        <f>'SO2 Annual Allocations'!AO105</f>
        <v>139</v>
      </c>
      <c r="E105" s="145">
        <f>'NOx Annual Allocations'!W105</f>
        <v>72</v>
      </c>
    </row>
    <row r="106" spans="1:5" ht="15" customHeight="1" x14ac:dyDescent="0.25">
      <c r="A106" s="12" t="s">
        <v>55</v>
      </c>
      <c r="B106" s="12">
        <v>55259</v>
      </c>
      <c r="C106" s="20" t="s">
        <v>96</v>
      </c>
      <c r="D106" s="145">
        <f>'SO2 Annual Allocations'!AO106</f>
        <v>1612</v>
      </c>
      <c r="E106" s="145">
        <f>'NOx Annual Allocations'!W106</f>
        <v>616</v>
      </c>
    </row>
    <row r="107" spans="1:5" ht="15" customHeight="1" x14ac:dyDescent="0.25">
      <c r="A107" s="12" t="s">
        <v>55</v>
      </c>
      <c r="B107" s="12">
        <v>55259</v>
      </c>
      <c r="C107" s="20" t="s">
        <v>97</v>
      </c>
      <c r="D107" s="145">
        <f>'SO2 Annual Allocations'!AO107</f>
        <v>1572</v>
      </c>
      <c r="E107" s="145">
        <f>'NOx Annual Allocations'!W107</f>
        <v>596</v>
      </c>
    </row>
    <row r="108" spans="1:5" ht="15" customHeight="1" x14ac:dyDescent="0.25">
      <c r="A108" s="13" t="s">
        <v>56</v>
      </c>
      <c r="B108" s="11">
        <v>55148</v>
      </c>
      <c r="C108" s="11">
        <v>1</v>
      </c>
      <c r="D108" s="145">
        <f>'SO2 Annual Allocations'!AO108</f>
        <v>49</v>
      </c>
      <c r="E108" s="145">
        <f>'NOx Annual Allocations'!W108</f>
        <v>41</v>
      </c>
    </row>
    <row r="109" spans="1:5" ht="15" customHeight="1" x14ac:dyDescent="0.25">
      <c r="A109" s="11" t="s">
        <v>56</v>
      </c>
      <c r="B109" s="11">
        <v>55148</v>
      </c>
      <c r="C109" s="11">
        <v>2</v>
      </c>
      <c r="D109" s="145">
        <f>'SO2 Annual Allocations'!AO109</f>
        <v>43</v>
      </c>
      <c r="E109" s="145">
        <f>'NOx Annual Allocations'!W109</f>
        <v>37</v>
      </c>
    </row>
    <row r="110" spans="1:5" ht="15" customHeight="1" x14ac:dyDescent="0.25">
      <c r="A110" s="11" t="s">
        <v>56</v>
      </c>
      <c r="B110" s="11">
        <v>55148</v>
      </c>
      <c r="C110" s="11">
        <v>3</v>
      </c>
      <c r="D110" s="145">
        <f>'SO2 Annual Allocations'!AO110</f>
        <v>43</v>
      </c>
      <c r="E110" s="145">
        <f>'NOx Annual Allocations'!W110</f>
        <v>36</v>
      </c>
    </row>
    <row r="111" spans="1:5" ht="15" customHeight="1" x14ac:dyDescent="0.25">
      <c r="A111" s="11" t="s">
        <v>56</v>
      </c>
      <c r="B111" s="11">
        <v>55148</v>
      </c>
      <c r="C111" s="11">
        <v>4</v>
      </c>
      <c r="D111" s="145">
        <f>'SO2 Annual Allocations'!AO111</f>
        <v>44</v>
      </c>
      <c r="E111" s="145">
        <f>'NOx Annual Allocations'!W111</f>
        <v>38</v>
      </c>
    </row>
    <row r="112" spans="1:5" ht="15" customHeight="1" x14ac:dyDescent="0.25">
      <c r="A112" s="15"/>
      <c r="B112" s="152" t="s">
        <v>98</v>
      </c>
      <c r="C112" s="152"/>
      <c r="D112" s="146">
        <f>SUM(D2:D111)</f>
        <v>161452</v>
      </c>
      <c r="E112" s="146">
        <f>SUM(E2:E111)</f>
        <v>105168</v>
      </c>
    </row>
    <row r="113" spans="1:3" ht="15" customHeight="1" x14ac:dyDescent="0.25"/>
    <row r="114" spans="1:3" ht="15" customHeight="1" x14ac:dyDescent="0.25">
      <c r="A114" s="15"/>
      <c r="B114" s="21"/>
      <c r="C114" s="21"/>
    </row>
    <row r="117" spans="1:3" x14ac:dyDescent="0.25">
      <c r="A117" s="16"/>
    </row>
    <row r="118" spans="1:3" x14ac:dyDescent="0.25">
      <c r="A118" s="16"/>
    </row>
    <row r="119" spans="1:3" x14ac:dyDescent="0.25">
      <c r="A119" s="16"/>
    </row>
    <row r="120" spans="1:3" x14ac:dyDescent="0.25">
      <c r="A120" s="16"/>
    </row>
  </sheetData>
  <mergeCells count="1">
    <mergeCell ref="B112:C1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924AE-2103-402A-B45B-BE6C6929C707}">
  <dimension ref="A1:AQ115"/>
  <sheetViews>
    <sheetView topLeftCell="A23" zoomScaleNormal="100" workbookViewId="0">
      <selection activeCell="I54" sqref="I54"/>
    </sheetView>
  </sheetViews>
  <sheetFormatPr defaultColWidth="17.140625" defaultRowHeight="15" x14ac:dyDescent="0.25"/>
  <cols>
    <col min="4" max="4" width="17.140625" style="73"/>
    <col min="5" max="5" width="17.5703125" style="73" bestFit="1" customWidth="1"/>
    <col min="6" max="40" width="17.140625" style="73"/>
    <col min="41" max="41" width="17.140625" style="16"/>
  </cols>
  <sheetData>
    <row r="1" spans="1:43" s="7" customFormat="1" ht="135" x14ac:dyDescent="0.25">
      <c r="A1" s="1" t="s">
        <v>0</v>
      </c>
      <c r="B1" s="1" t="s">
        <v>1</v>
      </c>
      <c r="C1" s="1" t="s">
        <v>2</v>
      </c>
      <c r="D1" s="90" t="s">
        <v>5</v>
      </c>
      <c r="E1" s="90" t="s">
        <v>6</v>
      </c>
      <c r="F1" s="2" t="s">
        <v>7</v>
      </c>
      <c r="G1" s="91" t="s">
        <v>23</v>
      </c>
      <c r="H1" s="91" t="s">
        <v>130</v>
      </c>
      <c r="I1" s="91" t="s">
        <v>143</v>
      </c>
      <c r="J1" s="135" t="s">
        <v>135</v>
      </c>
      <c r="K1" s="92" t="s">
        <v>8</v>
      </c>
      <c r="L1" s="2" t="s">
        <v>136</v>
      </c>
      <c r="M1" s="92" t="s">
        <v>9</v>
      </c>
      <c r="N1" s="2" t="s">
        <v>137</v>
      </c>
      <c r="O1" s="92" t="s">
        <v>10</v>
      </c>
      <c r="P1" s="2" t="s">
        <v>138</v>
      </c>
      <c r="Q1" s="92" t="s">
        <v>11</v>
      </c>
      <c r="R1" s="2" t="s">
        <v>139</v>
      </c>
      <c r="S1" s="92" t="s">
        <v>12</v>
      </c>
      <c r="T1" s="2" t="s">
        <v>140</v>
      </c>
      <c r="U1" s="92" t="s">
        <v>13</v>
      </c>
      <c r="V1" s="2" t="s">
        <v>141</v>
      </c>
      <c r="W1" s="92" t="s">
        <v>14</v>
      </c>
      <c r="X1" s="2" t="s">
        <v>142</v>
      </c>
      <c r="Y1" s="92" t="s">
        <v>15</v>
      </c>
      <c r="Z1" s="2" t="s">
        <v>144</v>
      </c>
      <c r="AA1" s="92" t="s">
        <v>16</v>
      </c>
      <c r="AB1" s="2" t="s">
        <v>145</v>
      </c>
      <c r="AC1" s="92" t="s">
        <v>17</v>
      </c>
      <c r="AD1" s="2" t="s">
        <v>146</v>
      </c>
      <c r="AE1" s="92" t="s">
        <v>18</v>
      </c>
      <c r="AF1" s="2" t="s">
        <v>147</v>
      </c>
      <c r="AG1" s="92" t="s">
        <v>19</v>
      </c>
      <c r="AH1" s="2" t="s">
        <v>148</v>
      </c>
      <c r="AI1" s="92" t="s">
        <v>20</v>
      </c>
      <c r="AJ1" s="2" t="s">
        <v>149</v>
      </c>
      <c r="AK1" s="92" t="s">
        <v>21</v>
      </c>
      <c r="AL1" s="2" t="s">
        <v>150</v>
      </c>
      <c r="AM1" s="92" t="s">
        <v>22</v>
      </c>
      <c r="AN1" s="2" t="s">
        <v>151</v>
      </c>
      <c r="AO1" s="140" t="s">
        <v>161</v>
      </c>
      <c r="AP1" s="2" t="s">
        <v>156</v>
      </c>
      <c r="AQ1" s="138" t="s">
        <v>158</v>
      </c>
    </row>
    <row r="2" spans="1:43" ht="15" customHeight="1" x14ac:dyDescent="0.25">
      <c r="A2" s="8" t="s">
        <v>24</v>
      </c>
      <c r="B2" s="8">
        <v>6137</v>
      </c>
      <c r="C2" s="8">
        <v>1</v>
      </c>
      <c r="D2" s="56">
        <f>(LARGE('Annual Heat Inputs'!D2:K2,1)+LARGE('Annual Heat Inputs'!D2:K2,2)+LARGE('Annual Heat Inputs'!D2:K2,3))/3</f>
        <v>16018101.855333334</v>
      </c>
      <c r="E2" s="56">
        <v>1086416956.7376666</v>
      </c>
      <c r="F2" s="56">
        <f>D2/E2</f>
        <v>1.4743972611982317E-2</v>
      </c>
      <c r="G2" s="94">
        <v>161456</v>
      </c>
      <c r="H2" s="56">
        <f>PRODUCT(F2,G2)</f>
        <v>2380.5028420402168</v>
      </c>
      <c r="I2" s="56">
        <f>MIN(H2,'SO2 Annual Emissions'!L2,'SO2 Consent Decree Caps'!D2,'Retirement Adjustments'!D2,'Retirement Adjustments'!E2,'Retirement Adjustments'!F2,'Retirement Adjustments'!G2)</f>
        <v>2380.5028420402168</v>
      </c>
      <c r="J2" s="73">
        <f>H112-I112</f>
        <v>97236.839554440026</v>
      </c>
      <c r="K2" s="56">
        <f>PRODUCT(F2,J2)+I2</f>
        <v>3814.1601413065991</v>
      </c>
      <c r="L2" s="56">
        <f>H112-K112</f>
        <v>25829.370566650148</v>
      </c>
      <c r="M2" s="56">
        <f>PRODUCT(F2,L2)+K2</f>
        <v>4194.9876735260314</v>
      </c>
      <c r="N2" s="56">
        <f>H112-M112</f>
        <v>7056.8759677000926</v>
      </c>
      <c r="O2" s="56">
        <f>PRODUCT(F2,N2)+M2</f>
        <v>4299.0340595199577</v>
      </c>
      <c r="P2" s="56">
        <f>H112-O112</f>
        <v>1928.0182726482162</v>
      </c>
      <c r="Q2" s="56">
        <f>PRODUCT(F2,P2)+O2</f>
        <v>4327.4607081272843</v>
      </c>
      <c r="R2" s="56">
        <f>H112-Q112</f>
        <v>526.75638294906821</v>
      </c>
      <c r="S2" s="56">
        <f>PRODUCT(F2,R2)+Q2</f>
        <v>4335.2271898106719</v>
      </c>
      <c r="T2" s="56">
        <f>H112-S112</f>
        <v>143.91579733137041</v>
      </c>
      <c r="U2" s="56">
        <f>PRODUCT(F2,T2)+S2</f>
        <v>4337.3490803849572</v>
      </c>
      <c r="V2" s="56">
        <f>H112-U112</f>
        <v>39.319422396976734</v>
      </c>
      <c r="W2" s="56">
        <f>PRODUCT(F2,V2)+U2</f>
        <v>4337.9288048718972</v>
      </c>
      <c r="X2" s="56">
        <f>H112-W112</f>
        <v>10.742510595184285</v>
      </c>
      <c r="Y2" s="56">
        <f>PRODUCT(F2,X2)+W2</f>
        <v>4338.0871921538965</v>
      </c>
      <c r="Z2" s="56">
        <f>H112-Y112</f>
        <v>2.9349753085407428</v>
      </c>
      <c r="AA2" s="56">
        <f>PRODUCT(F2,Z2)+Y2</f>
        <v>4338.1304653494626</v>
      </c>
      <c r="AB2" s="56">
        <f>H112-AA112</f>
        <v>0.80186842611874454</v>
      </c>
      <c r="AC2" s="56">
        <f>PRODUCT(F2,AB2)+AA2</f>
        <v>4338.1422880755754</v>
      </c>
      <c r="AD2" s="56">
        <f>H112-AC112</f>
        <v>0.21907951682806015</v>
      </c>
      <c r="AE2" s="56">
        <f>PRODUCT(F2,AD2)+AC2</f>
        <v>4338.1455181779711</v>
      </c>
      <c r="AF2" s="56">
        <f>H112-AE112</f>
        <v>5.9854999970411882E-2</v>
      </c>
      <c r="AG2" s="56">
        <f>PRODUCT(F2,AF2)+AE2</f>
        <v>4338.1464006784518</v>
      </c>
      <c r="AH2" s="56">
        <f>H112-AG112</f>
        <v>1.6353062615962699E-2</v>
      </c>
      <c r="AI2" s="56">
        <f>PRODUCT(F2,AH2)+AG2</f>
        <v>4338.146641787559</v>
      </c>
      <c r="AJ2" s="56">
        <f>H112-AI112</f>
        <v>4.4678414415102452E-3</v>
      </c>
      <c r="AK2" s="56">
        <f>PRODUCT(F2,AJ2)+AI2</f>
        <v>4338.1467076612907</v>
      </c>
      <c r="AL2" s="56">
        <f>H112-AK112</f>
        <v>1.2206648534629494E-3</v>
      </c>
      <c r="AM2" s="56">
        <f>PRODUCT(F2,AL2)+AK2</f>
        <v>4338.1467256587403</v>
      </c>
      <c r="AN2" s="136">
        <f>H112-AM112</f>
        <v>3.3349942532368004E-4</v>
      </c>
      <c r="AO2" s="141">
        <f t="shared" ref="AO2:AO33" si="0">ROUND(AM2,0)</f>
        <v>4338</v>
      </c>
      <c r="AP2" s="56">
        <f t="shared" ref="AP2:AP33" si="1">AM2-AO2</f>
        <v>0.14672565874025167</v>
      </c>
      <c r="AQ2" s="139"/>
    </row>
    <row r="3" spans="1:43" ht="15" customHeight="1" x14ac:dyDescent="0.25">
      <c r="A3" s="8" t="s">
        <v>24</v>
      </c>
      <c r="B3" s="8">
        <v>6137</v>
      </c>
      <c r="C3" s="8">
        <v>2</v>
      </c>
      <c r="D3" s="56">
        <f>(LARGE('Annual Heat Inputs'!D3:K3,1)+LARGE('Annual Heat Inputs'!D3:K3,2)+LARGE('Annual Heat Inputs'!D3:K3,3))/3</f>
        <v>16562122.878333332</v>
      </c>
      <c r="E3" s="56">
        <v>1086416956.7376666</v>
      </c>
      <c r="F3" s="56">
        <f t="shared" ref="F3:F66" si="2">D3/E3</f>
        <v>1.5244720524306518E-2</v>
      </c>
      <c r="G3" s="94">
        <v>161456</v>
      </c>
      <c r="H3" s="56">
        <f t="shared" ref="H3:H66" si="3">PRODUCT(F3,G3)</f>
        <v>2461.3515969724331</v>
      </c>
      <c r="I3" s="56">
        <f>MIN(H3,'SO2 Annual Emissions'!L3,'SO2 Consent Decree Caps'!D3,'Retirement Adjustments'!D3,'Retirement Adjustments'!E3,'Retirement Adjustments'!F3,'Retirement Adjustments'!G3)</f>
        <v>2461.3515969724331</v>
      </c>
      <c r="J3" s="120">
        <v>97236.839554440026</v>
      </c>
      <c r="K3" s="56">
        <f t="shared" ref="K3:K66" si="4">PRODUCT(F3,J3)+I3</f>
        <v>3943.700040646705</v>
      </c>
      <c r="L3" s="56">
        <v>25829.370566650148</v>
      </c>
      <c r="M3" s="56">
        <f t="shared" ref="M3:M66" si="5">PRODUCT(F3,L3)+K3</f>
        <v>4337.4615762540352</v>
      </c>
      <c r="N3" s="56">
        <v>7056.8759677000926</v>
      </c>
      <c r="O3" s="56">
        <f t="shared" ref="O3:O66" si="6">PRODUCT(F3,N3)+M3</f>
        <v>4445.0416781563181</v>
      </c>
      <c r="P3" s="56">
        <v>1928.0182726482162</v>
      </c>
      <c r="Q3" s="56">
        <f t="shared" ref="Q3:Q66" si="7">PRODUCT(F3,P3)+O3</f>
        <v>4474.4337778885965</v>
      </c>
      <c r="R3" s="56">
        <v>526.75638294906821</v>
      </c>
      <c r="S3" s="56">
        <f t="shared" ref="S3:S66" si="8">PRODUCT(F3,R3)+Q3</f>
        <v>4482.4640317310495</v>
      </c>
      <c r="T3" s="56">
        <v>143.91579733137041</v>
      </c>
      <c r="U3" s="56">
        <f t="shared" ref="U3:U66" si="9">PRODUCT(F3,T3)+S3</f>
        <v>4484.6579878403991</v>
      </c>
      <c r="V3" s="56">
        <v>39.319422396976734</v>
      </c>
      <c r="W3" s="56">
        <f t="shared" ref="W3:W66" si="10">PRODUCT(F3,V3)+U3</f>
        <v>4485.2574014460179</v>
      </c>
      <c r="X3" s="56">
        <v>10.742510595184285</v>
      </c>
      <c r="Y3" s="56">
        <f t="shared" ref="Y3:Y66" si="11">PRODUCT(F3,X3)+W3</f>
        <v>4485.4211680177705</v>
      </c>
      <c r="Z3" s="56">
        <v>2.9349753085407428</v>
      </c>
      <c r="AA3" s="56">
        <f t="shared" ref="AA3:AA66" si="12">PRODUCT(F3,Z3)+Y3</f>
        <v>4485.465910896095</v>
      </c>
      <c r="AB3" s="56">
        <v>0.80186842611874454</v>
      </c>
      <c r="AC3" s="56">
        <f t="shared" ref="AC3:AC66" si="13">PRODUCT(F3,AB3)+AA3</f>
        <v>4485.4781351561487</v>
      </c>
      <c r="AD3" s="56">
        <v>0.21907951682806015</v>
      </c>
      <c r="AE3" s="56">
        <f t="shared" ref="AE3:AE66" si="14">PRODUCT(F3,AD3)+AC3</f>
        <v>4485.4814749621555</v>
      </c>
      <c r="AF3" s="56">
        <v>5.9854999970411882E-2</v>
      </c>
      <c r="AG3" s="56">
        <f t="shared" ref="AG3:AG66" si="15">PRODUCT(F3,AF3)+AE3</f>
        <v>4485.4823874349022</v>
      </c>
      <c r="AH3" s="56">
        <v>1.6353062615962699E-2</v>
      </c>
      <c r="AI3" s="56">
        <f t="shared" ref="AI3:AI66" si="16">PRODUCT(F3,AH3)+AG3</f>
        <v>4485.4826367327714</v>
      </c>
      <c r="AJ3" s="56">
        <v>4.4678414415102452E-3</v>
      </c>
      <c r="AK3" s="56">
        <f t="shared" ref="AK3:AK66" si="17">PRODUCT(F3,AJ3)+AI3</f>
        <v>4485.4827048437655</v>
      </c>
      <c r="AL3" s="56">
        <v>1.2206648534629494E-3</v>
      </c>
      <c r="AM3" s="56">
        <f t="shared" ref="AM3:AM66" si="18">PRODUCT(F3,AL3)+AK3</f>
        <v>4485.48272345246</v>
      </c>
      <c r="AN3" s="56">
        <v>3.3349942532368004E-4</v>
      </c>
      <c r="AO3" s="141">
        <f t="shared" si="0"/>
        <v>4485</v>
      </c>
      <c r="AP3" s="56">
        <f t="shared" si="1"/>
        <v>0.48272345246004988</v>
      </c>
      <c r="AQ3" s="139"/>
    </row>
    <row r="4" spans="1:43" ht="15" customHeight="1" x14ac:dyDescent="0.25">
      <c r="A4" s="8" t="s">
        <v>24</v>
      </c>
      <c r="B4" s="8">
        <v>6137</v>
      </c>
      <c r="C4" s="8">
        <v>3</v>
      </c>
      <c r="D4" s="56">
        <f>(LARGE('Annual Heat Inputs'!D4:K4,1)+LARGE('Annual Heat Inputs'!D4:K4,2)+LARGE('Annual Heat Inputs'!D4:K4,3))/3</f>
        <v>286069.86333333334</v>
      </c>
      <c r="E4" s="56">
        <v>1086416956.7376666</v>
      </c>
      <c r="F4" s="56">
        <f t="shared" si="2"/>
        <v>2.6331498377230289E-4</v>
      </c>
      <c r="G4" s="94">
        <v>161456</v>
      </c>
      <c r="H4" s="56">
        <f t="shared" si="3"/>
        <v>42.513784019940935</v>
      </c>
      <c r="I4" s="56">
        <f>MIN(H4,'SO2 Annual Emissions'!L4,'SO2 Consent Decree Caps'!D4,'Retirement Adjustments'!D4,'Retirement Adjustments'!E4,'Retirement Adjustments'!F4,'Retirement Adjustments'!G4)</f>
        <v>1.0589999999999999</v>
      </c>
      <c r="J4" s="120">
        <v>97236.839554440026</v>
      </c>
      <c r="K4" s="56">
        <f t="shared" si="4"/>
        <v>26.662916829347395</v>
      </c>
      <c r="L4" s="56">
        <v>25829.370566650148</v>
      </c>
      <c r="M4" s="56">
        <f t="shared" si="5"/>
        <v>33.464177120953678</v>
      </c>
      <c r="N4" s="56">
        <v>7056.8759677000926</v>
      </c>
      <c r="O4" s="56">
        <f t="shared" si="6"/>
        <v>35.32235830187178</v>
      </c>
      <c r="P4" s="56">
        <v>1928.0182726482162</v>
      </c>
      <c r="Q4" s="56">
        <f t="shared" si="7"/>
        <v>35.830034402046849</v>
      </c>
      <c r="R4" s="56">
        <v>526.75638294906821</v>
      </c>
      <c r="S4" s="56">
        <f t="shared" si="8"/>
        <v>35.968737250475037</v>
      </c>
      <c r="T4" s="56">
        <v>143.91579733137041</v>
      </c>
      <c r="U4" s="56">
        <f t="shared" si="9"/>
        <v>36.006632436313922</v>
      </c>
      <c r="V4" s="56">
        <v>39.319422396976734</v>
      </c>
      <c r="W4" s="56">
        <f t="shared" si="10"/>
        <v>36.016985829384318</v>
      </c>
      <c r="X4" s="56">
        <v>10.742510595184285</v>
      </c>
      <c r="Y4" s="56">
        <f t="shared" si="11"/>
        <v>36.019814493387365</v>
      </c>
      <c r="Z4" s="56">
        <v>2.9349753085407428</v>
      </c>
      <c r="AA4" s="56">
        <f t="shared" si="12"/>
        <v>36.020587316363105</v>
      </c>
      <c r="AB4" s="56">
        <v>0.80186842611874454</v>
      </c>
      <c r="AC4" s="56">
        <f t="shared" si="13"/>
        <v>36.020798460334717</v>
      </c>
      <c r="AD4" s="56">
        <v>0.21907951682806015</v>
      </c>
      <c r="AE4" s="56">
        <f t="shared" si="14"/>
        <v>36.020856147254136</v>
      </c>
      <c r="AF4" s="56">
        <v>5.9854999970411882E-2</v>
      </c>
      <c r="AG4" s="56">
        <f t="shared" si="15"/>
        <v>36.020871907972484</v>
      </c>
      <c r="AH4" s="56">
        <v>1.6353062615962699E-2</v>
      </c>
      <c r="AI4" s="56">
        <f t="shared" si="16"/>
        <v>36.020876213978902</v>
      </c>
      <c r="AJ4" s="56">
        <v>4.4678414415102452E-3</v>
      </c>
      <c r="AK4" s="56">
        <f t="shared" si="17"/>
        <v>36.020877390428495</v>
      </c>
      <c r="AL4" s="56">
        <v>1.2206648534629494E-3</v>
      </c>
      <c r="AM4" s="56">
        <f t="shared" si="18"/>
        <v>36.020877711847838</v>
      </c>
      <c r="AN4" s="56">
        <v>3.3349942532368004E-4</v>
      </c>
      <c r="AO4" s="141">
        <f t="shared" si="0"/>
        <v>36</v>
      </c>
      <c r="AP4" s="56">
        <f t="shared" si="1"/>
        <v>2.0877711847838043E-2</v>
      </c>
      <c r="AQ4" s="139"/>
    </row>
    <row r="5" spans="1:43" ht="15" customHeight="1" x14ac:dyDescent="0.25">
      <c r="A5" s="8" t="s">
        <v>24</v>
      </c>
      <c r="B5" s="8">
        <v>6137</v>
      </c>
      <c r="C5" s="8">
        <v>4</v>
      </c>
      <c r="D5" s="56">
        <f>(LARGE('Annual Heat Inputs'!D5:K5,1)+LARGE('Annual Heat Inputs'!D5:K5,2)+LARGE('Annual Heat Inputs'!D5:K5,3))/3</f>
        <v>385137.09833333333</v>
      </c>
      <c r="E5" s="56">
        <v>1086416956.7376666</v>
      </c>
      <c r="F5" s="56">
        <f t="shared" si="2"/>
        <v>3.5450210524128544E-4</v>
      </c>
      <c r="G5" s="94">
        <v>161456</v>
      </c>
      <c r="H5" s="56">
        <f t="shared" si="3"/>
        <v>57.236491903836985</v>
      </c>
      <c r="I5" s="56">
        <f>MIN(H5,'SO2 Annual Emissions'!L5,'SO2 Consent Decree Caps'!D5,'Retirement Adjustments'!D5,'Retirement Adjustments'!E5,'Retirement Adjustments'!F5,'Retirement Adjustments'!G5)</f>
        <v>0.157</v>
      </c>
      <c r="J5" s="120">
        <v>97236.839554440026</v>
      </c>
      <c r="K5" s="56">
        <f t="shared" si="4"/>
        <v>34.627664329058085</v>
      </c>
      <c r="L5" s="56">
        <v>25829.370566650148</v>
      </c>
      <c r="M5" s="56">
        <f t="shared" si="5"/>
        <v>43.784230571992858</v>
      </c>
      <c r="N5" s="56">
        <v>7056.8759677000926</v>
      </c>
      <c r="O5" s="56">
        <f t="shared" si="6"/>
        <v>46.285907958969176</v>
      </c>
      <c r="P5" s="56">
        <v>1928.0182726482162</v>
      </c>
      <c r="Q5" s="56">
        <f t="shared" si="7"/>
        <v>46.969394495566632</v>
      </c>
      <c r="R5" s="56">
        <v>526.75638294906821</v>
      </c>
      <c r="S5" s="56">
        <f t="shared" si="8"/>
        <v>47.156130742271365</v>
      </c>
      <c r="T5" s="56">
        <v>143.91579733137041</v>
      </c>
      <c r="U5" s="56">
        <f t="shared" si="9"/>
        <v>47.207149195402813</v>
      </c>
      <c r="V5" s="56">
        <v>39.319422396976734</v>
      </c>
      <c r="W5" s="56">
        <f t="shared" si="10"/>
        <v>47.221088013419411</v>
      </c>
      <c r="X5" s="56">
        <v>10.742510595184285</v>
      </c>
      <c r="Y5" s="56">
        <f t="shared" si="11"/>
        <v>47.224896256040978</v>
      </c>
      <c r="Z5" s="56">
        <v>2.9349753085407428</v>
      </c>
      <c r="AA5" s="56">
        <f t="shared" si="12"/>
        <v>47.225936710966685</v>
      </c>
      <c r="AB5" s="56">
        <v>0.80186842611874454</v>
      </c>
      <c r="AC5" s="56">
        <f t="shared" si="13"/>
        <v>47.22622097501187</v>
      </c>
      <c r="AD5" s="56">
        <v>0.21907951682806015</v>
      </c>
      <c r="AE5" s="56">
        <f t="shared" si="14"/>
        <v>47.226298639161804</v>
      </c>
      <c r="AF5" s="56">
        <v>5.9854999970411882E-2</v>
      </c>
      <c r="AG5" s="56">
        <f t="shared" si="15"/>
        <v>47.226319857885301</v>
      </c>
      <c r="AH5" s="56">
        <v>1.6353062615962699E-2</v>
      </c>
      <c r="AI5" s="56">
        <f t="shared" si="16"/>
        <v>47.226325655080423</v>
      </c>
      <c r="AJ5" s="56">
        <v>4.4678414415102452E-3</v>
      </c>
      <c r="AK5" s="56">
        <f t="shared" si="17"/>
        <v>47.226327238939618</v>
      </c>
      <c r="AL5" s="56">
        <v>1.2206648534629494E-3</v>
      </c>
      <c r="AM5" s="56">
        <f t="shared" si="18"/>
        <v>47.226327671667882</v>
      </c>
      <c r="AN5" s="56">
        <v>3.3349942532368004E-4</v>
      </c>
      <c r="AO5" s="141">
        <f t="shared" si="0"/>
        <v>47</v>
      </c>
      <c r="AP5" s="56">
        <f t="shared" si="1"/>
        <v>0.2263276716678817</v>
      </c>
      <c r="AQ5" s="139"/>
    </row>
    <row r="6" spans="1:43" ht="15" customHeight="1" x14ac:dyDescent="0.25">
      <c r="A6" s="9" t="s">
        <v>25</v>
      </c>
      <c r="B6" s="9">
        <v>6705</v>
      </c>
      <c r="C6" s="9">
        <v>4</v>
      </c>
      <c r="D6" s="56">
        <f>(LARGE('Annual Heat Inputs'!D6:K6,1)+LARGE('Annual Heat Inputs'!D6:K6,2)+LARGE('Annual Heat Inputs'!D6:K6,3))/3</f>
        <v>22457740.147999998</v>
      </c>
      <c r="E6" s="56">
        <v>1086416956.7376666</v>
      </c>
      <c r="F6" s="56">
        <f t="shared" si="2"/>
        <v>2.067138220618071E-2</v>
      </c>
      <c r="G6" s="94">
        <v>161456</v>
      </c>
      <c r="H6" s="56">
        <f t="shared" si="3"/>
        <v>3337.5186854811127</v>
      </c>
      <c r="I6" s="56">
        <f>MIN(H6,'SO2 Annual Emissions'!L6,'SO2 Consent Decree Caps'!D6,'Retirement Adjustments'!D6,'Retirement Adjustments'!E6,'Retirement Adjustments'!F6,'Retirement Adjustments'!G6)</f>
        <v>1787.864</v>
      </c>
      <c r="J6" s="120">
        <v>97236.839554440026</v>
      </c>
      <c r="K6" s="56">
        <f t="shared" si="4"/>
        <v>3797.8838749509005</v>
      </c>
      <c r="L6" s="56">
        <v>25829.370566650148</v>
      </c>
      <c r="M6" s="56">
        <f t="shared" si="5"/>
        <v>4331.8126660792004</v>
      </c>
      <c r="N6" s="56">
        <v>7056.8759677000926</v>
      </c>
      <c r="O6" s="56">
        <f t="shared" si="6"/>
        <v>4477.6880463891403</v>
      </c>
      <c r="P6" s="56">
        <v>1928.0182726482162</v>
      </c>
      <c r="Q6" s="56">
        <f t="shared" si="7"/>
        <v>4517.542849003552</v>
      </c>
      <c r="R6" s="56">
        <v>526.75638294906821</v>
      </c>
      <c r="S6" s="56">
        <f t="shared" si="8"/>
        <v>4528.4316315250371</v>
      </c>
      <c r="T6" s="56">
        <v>143.91579733137041</v>
      </c>
      <c r="U6" s="56">
        <f t="shared" si="9"/>
        <v>4531.4065699771809</v>
      </c>
      <c r="V6" s="56">
        <v>39.319422396976734</v>
      </c>
      <c r="W6" s="56">
        <f t="shared" si="10"/>
        <v>4532.2193567856748</v>
      </c>
      <c r="X6" s="56">
        <v>10.742510595184285</v>
      </c>
      <c r="Y6" s="56">
        <f t="shared" si="11"/>
        <v>4532.4414193280418</v>
      </c>
      <c r="Z6" s="56">
        <v>2.9349753085407428</v>
      </c>
      <c r="AA6" s="56">
        <f t="shared" si="12"/>
        <v>4532.50208932441</v>
      </c>
      <c r="AB6" s="56">
        <v>0.80186842611874454</v>
      </c>
      <c r="AC6" s="56">
        <f t="shared" si="13"/>
        <v>4532.518665053125</v>
      </c>
      <c r="AD6" s="56">
        <v>0.21907951682806015</v>
      </c>
      <c r="AE6" s="56">
        <f t="shared" si="14"/>
        <v>4532.5231937295512</v>
      </c>
      <c r="AF6" s="56">
        <v>5.9854999970411882E-2</v>
      </c>
      <c r="AG6" s="56">
        <f t="shared" si="15"/>
        <v>4532.5244310151329</v>
      </c>
      <c r="AH6" s="56">
        <v>1.6353062615962699E-2</v>
      </c>
      <c r="AI6" s="56">
        <f t="shared" si="16"/>
        <v>4532.5247690555407</v>
      </c>
      <c r="AJ6" s="56">
        <v>4.4678414415102452E-3</v>
      </c>
      <c r="AK6" s="56">
        <f t="shared" si="17"/>
        <v>4532.5248614119992</v>
      </c>
      <c r="AL6" s="56">
        <v>1.2206648534629494E-3</v>
      </c>
      <c r="AM6" s="56">
        <f t="shared" si="18"/>
        <v>4532.5248866448292</v>
      </c>
      <c r="AN6" s="56">
        <v>3.3349942532368004E-4</v>
      </c>
      <c r="AO6" s="141">
        <f t="shared" si="0"/>
        <v>4533</v>
      </c>
      <c r="AP6" s="56">
        <f t="shared" si="1"/>
        <v>-0.47511335517083353</v>
      </c>
      <c r="AQ6" s="139"/>
    </row>
    <row r="7" spans="1:43" ht="15" customHeight="1" x14ac:dyDescent="0.25">
      <c r="A7" s="8" t="s">
        <v>26</v>
      </c>
      <c r="B7" s="8">
        <v>7336</v>
      </c>
      <c r="C7" s="22" t="s">
        <v>58</v>
      </c>
      <c r="D7" s="56">
        <f>(LARGE('Annual Heat Inputs'!D7:K7,1)+LARGE('Annual Heat Inputs'!D7:K7,2)+LARGE('Annual Heat Inputs'!D7:K7,3))/3</f>
        <v>54328.154333333339</v>
      </c>
      <c r="E7" s="56">
        <v>1086416956.7376666</v>
      </c>
      <c r="F7" s="56">
        <f t="shared" si="2"/>
        <v>5.0006725315179129E-5</v>
      </c>
      <c r="G7" s="94">
        <v>161456</v>
      </c>
      <c r="H7" s="56">
        <f t="shared" si="3"/>
        <v>8.0738858424875612</v>
      </c>
      <c r="I7" s="56">
        <f>MIN(H7,'SO2 Annual Emissions'!L7,'SO2 Consent Decree Caps'!D7,'Retirement Adjustments'!D7,'Retirement Adjustments'!E7,'Retirement Adjustments'!F7,'Retirement Adjustments'!G7)</f>
        <v>0.189</v>
      </c>
      <c r="J7" s="120">
        <v>97236.839554440026</v>
      </c>
      <c r="K7" s="56">
        <f t="shared" si="4"/>
        <v>5.0514959261150274</v>
      </c>
      <c r="L7" s="56">
        <v>25829.370566650148</v>
      </c>
      <c r="M7" s="56">
        <f t="shared" si="5"/>
        <v>6.3431381651054739</v>
      </c>
      <c r="N7" s="56">
        <v>7056.8759677000926</v>
      </c>
      <c r="O7" s="56">
        <f t="shared" si="6"/>
        <v>6.6960294232055411</v>
      </c>
      <c r="P7" s="56">
        <v>1928.0182726482162</v>
      </c>
      <c r="Q7" s="56">
        <f t="shared" si="7"/>
        <v>6.7924433033685068</v>
      </c>
      <c r="R7" s="56">
        <v>526.75638294906821</v>
      </c>
      <c r="S7" s="56">
        <f t="shared" si="8"/>
        <v>6.8187846651186579</v>
      </c>
      <c r="T7" s="56">
        <v>143.91579733137041</v>
      </c>
      <c r="U7" s="56">
        <f t="shared" si="9"/>
        <v>6.8259814228643227</v>
      </c>
      <c r="V7" s="56">
        <v>39.319422396976734</v>
      </c>
      <c r="W7" s="56">
        <f t="shared" si="10"/>
        <v>6.8279476584196797</v>
      </c>
      <c r="X7" s="56">
        <v>10.742510595184285</v>
      </c>
      <c r="Y7" s="56">
        <f t="shared" si="11"/>
        <v>6.8284848561962086</v>
      </c>
      <c r="Z7" s="56">
        <v>2.9349753085407428</v>
      </c>
      <c r="AA7" s="56">
        <f t="shared" si="12"/>
        <v>6.8286316247002699</v>
      </c>
      <c r="AB7" s="56">
        <v>0.80186842611874454</v>
      </c>
      <c r="AC7" s="56">
        <f t="shared" si="13"/>
        <v>6.8286717235143941</v>
      </c>
      <c r="AD7" s="56">
        <v>0.21907951682806015</v>
      </c>
      <c r="AE7" s="56">
        <f t="shared" si="14"/>
        <v>6.8286826789636139</v>
      </c>
      <c r="AF7" s="56">
        <v>5.9854999970411882E-2</v>
      </c>
      <c r="AG7" s="56">
        <f t="shared" si="15"/>
        <v>6.8286856721161557</v>
      </c>
      <c r="AH7" s="56">
        <v>1.6353062615962699E-2</v>
      </c>
      <c r="AI7" s="56">
        <f t="shared" si="16"/>
        <v>6.8286864898792663</v>
      </c>
      <c r="AJ7" s="56">
        <v>4.4678414415102452E-3</v>
      </c>
      <c r="AK7" s="56">
        <f t="shared" si="17"/>
        <v>6.8286867133013862</v>
      </c>
      <c r="AL7" s="56">
        <v>1.2206648534629494E-3</v>
      </c>
      <c r="AM7" s="56">
        <f t="shared" si="18"/>
        <v>6.8286867743428381</v>
      </c>
      <c r="AN7" s="56">
        <v>3.3349942532368004E-4</v>
      </c>
      <c r="AO7" s="141">
        <f t="shared" si="0"/>
        <v>7</v>
      </c>
      <c r="AP7" s="56">
        <f t="shared" si="1"/>
        <v>-0.17131322565716189</v>
      </c>
      <c r="AQ7" s="139"/>
    </row>
    <row r="8" spans="1:43" ht="15" customHeight="1" x14ac:dyDescent="0.25">
      <c r="A8" s="8" t="s">
        <v>26</v>
      </c>
      <c r="B8" s="8">
        <v>7336</v>
      </c>
      <c r="C8" s="22" t="s">
        <v>59</v>
      </c>
      <c r="D8" s="56">
        <f>(LARGE('Annual Heat Inputs'!D8:K8,1)+LARGE('Annual Heat Inputs'!D8:K8,2)+LARGE('Annual Heat Inputs'!D8:K8,3))/3</f>
        <v>56333.987333333331</v>
      </c>
      <c r="E8" s="56">
        <v>1086416956.7376666</v>
      </c>
      <c r="F8" s="56">
        <f t="shared" si="2"/>
        <v>5.1853008169621297E-5</v>
      </c>
      <c r="G8" s="94">
        <v>161456</v>
      </c>
      <c r="H8" s="56">
        <f t="shared" si="3"/>
        <v>8.3719792870343763</v>
      </c>
      <c r="I8" s="56">
        <f>MIN(H8,'SO2 Annual Emissions'!L8,'SO2 Consent Decree Caps'!D8,'Retirement Adjustments'!D8,'Retirement Adjustments'!E8,'Retirement Adjustments'!F8,'Retirement Adjustments'!G8)</f>
        <v>0.13400000000000001</v>
      </c>
      <c r="J8" s="120">
        <v>97236.839554440026</v>
      </c>
      <c r="K8" s="56">
        <f t="shared" si="4"/>
        <v>5.176022635804534</v>
      </c>
      <c r="L8" s="56">
        <v>25829.370566650148</v>
      </c>
      <c r="M8" s="56">
        <f t="shared" si="5"/>
        <v>6.5153531988132203</v>
      </c>
      <c r="N8" s="56">
        <v>7056.8759677000926</v>
      </c>
      <c r="O8" s="56">
        <f t="shared" si="6"/>
        <v>6.8812734460183771</v>
      </c>
      <c r="P8" s="56">
        <v>1928.0182726482162</v>
      </c>
      <c r="Q8" s="56">
        <f t="shared" si="7"/>
        <v>6.981246993261184</v>
      </c>
      <c r="R8" s="56">
        <v>526.75638294906821</v>
      </c>
      <c r="S8" s="56">
        <f t="shared" si="8"/>
        <v>7.0085608962896426</v>
      </c>
      <c r="T8" s="56">
        <v>143.91579733137041</v>
      </c>
      <c r="U8" s="56">
        <f t="shared" si="9"/>
        <v>7.016023363304404</v>
      </c>
      <c r="V8" s="56">
        <v>39.319422396976734</v>
      </c>
      <c r="W8" s="56">
        <f t="shared" si="10"/>
        <v>7.0180621936351795</v>
      </c>
      <c r="X8" s="56">
        <v>10.742510595184285</v>
      </c>
      <c r="Y8" s="56">
        <f t="shared" si="11"/>
        <v>7.0186192251248336</v>
      </c>
      <c r="Z8" s="56">
        <v>2.9349753085407428</v>
      </c>
      <c r="AA8" s="56">
        <f t="shared" si="12"/>
        <v>7.0187714124234848</v>
      </c>
      <c r="AB8" s="56">
        <v>0.80186842611874454</v>
      </c>
      <c r="AC8" s="56">
        <f t="shared" si="13"/>
        <v>7.0188129917135349</v>
      </c>
      <c r="AD8" s="56">
        <v>0.21907951682806015</v>
      </c>
      <c r="AE8" s="56">
        <f t="shared" si="14"/>
        <v>7.0188243516455104</v>
      </c>
      <c r="AF8" s="56">
        <v>5.9854999970411882E-2</v>
      </c>
      <c r="AG8" s="56">
        <f t="shared" si="15"/>
        <v>7.0188274553073127</v>
      </c>
      <c r="AH8" s="56">
        <v>1.6353062615962699E-2</v>
      </c>
      <c r="AI8" s="56">
        <f t="shared" si="16"/>
        <v>7.0188283032628025</v>
      </c>
      <c r="AJ8" s="56">
        <v>4.4678414415102452E-3</v>
      </c>
      <c r="AK8" s="56">
        <f t="shared" si="17"/>
        <v>7.0188285349338209</v>
      </c>
      <c r="AL8" s="56">
        <v>1.2206648534629494E-3</v>
      </c>
      <c r="AM8" s="56">
        <f t="shared" si="18"/>
        <v>7.0188285982289651</v>
      </c>
      <c r="AN8" s="56">
        <v>3.3349942532368004E-4</v>
      </c>
      <c r="AO8" s="141">
        <f t="shared" si="0"/>
        <v>7</v>
      </c>
      <c r="AP8" s="56">
        <f t="shared" si="1"/>
        <v>1.8828598228965099E-2</v>
      </c>
      <c r="AQ8" s="139"/>
    </row>
    <row r="9" spans="1:43" ht="15" customHeight="1" x14ac:dyDescent="0.25">
      <c r="A9" s="8" t="s">
        <v>26</v>
      </c>
      <c r="B9" s="8">
        <v>7336</v>
      </c>
      <c r="C9" s="22" t="s">
        <v>60</v>
      </c>
      <c r="D9" s="56">
        <f>(LARGE('Annual Heat Inputs'!D9:K9,1)+LARGE('Annual Heat Inputs'!D9:K9,2)+LARGE('Annual Heat Inputs'!D9:K9,3))/3</f>
        <v>205957.34533333333</v>
      </c>
      <c r="E9" s="56">
        <v>1086416956.7376666</v>
      </c>
      <c r="F9" s="56">
        <f t="shared" si="2"/>
        <v>1.8957486263081693E-4</v>
      </c>
      <c r="G9" s="94">
        <v>161456</v>
      </c>
      <c r="H9" s="56">
        <f t="shared" si="3"/>
        <v>30.607999020921177</v>
      </c>
      <c r="I9" s="56">
        <f>MIN(H9,'SO2 Annual Emissions'!L9,'SO2 Consent Decree Caps'!D9,'Retirement Adjustments'!D9,'Retirement Adjustments'!E9,'Retirement Adjustments'!F9,'Retirement Adjustments'!G9)</f>
        <v>0.40799999999999997</v>
      </c>
      <c r="J9" s="120">
        <v>97236.839554440026</v>
      </c>
      <c r="K9" s="56">
        <f t="shared" si="4"/>
        <v>18.841660501187754</v>
      </c>
      <c r="L9" s="56">
        <v>25829.370566650148</v>
      </c>
      <c r="M9" s="56">
        <f t="shared" si="5"/>
        <v>23.738259878200921</v>
      </c>
      <c r="N9" s="56">
        <v>7056.8759677000926</v>
      </c>
      <c r="O9" s="56">
        <f t="shared" si="6"/>
        <v>25.076066170380379</v>
      </c>
      <c r="P9" s="56">
        <v>1928.0182726482162</v>
      </c>
      <c r="Q9" s="56">
        <f t="shared" si="7"/>
        <v>25.441569969567368</v>
      </c>
      <c r="R9" s="56">
        <v>526.75638294906821</v>
      </c>
      <c r="S9" s="56">
        <f t="shared" si="8"/>
        <v>25.541429738504842</v>
      </c>
      <c r="T9" s="56">
        <v>143.91579733137041</v>
      </c>
      <c r="U9" s="56">
        <f t="shared" si="9"/>
        <v>25.56871255601434</v>
      </c>
      <c r="V9" s="56">
        <v>39.319422396976734</v>
      </c>
      <c r="W9" s="56">
        <f t="shared" si="10"/>
        <v>25.576166530113969</v>
      </c>
      <c r="X9" s="56">
        <v>10.742510595184285</v>
      </c>
      <c r="Y9" s="56">
        <f t="shared" si="11"/>
        <v>25.578203040084361</v>
      </c>
      <c r="Z9" s="56">
        <v>2.9349753085407428</v>
      </c>
      <c r="AA9" s="56">
        <f t="shared" si="12"/>
        <v>25.578759437625301</v>
      </c>
      <c r="AB9" s="56">
        <v>0.80186842611874454</v>
      </c>
      <c r="AC9" s="56">
        <f t="shared" si="13"/>
        <v>25.578911451722032</v>
      </c>
      <c r="AD9" s="56">
        <v>0.21907951682806015</v>
      </c>
      <c r="AE9" s="56">
        <f t="shared" si="14"/>
        <v>25.578952983691341</v>
      </c>
      <c r="AF9" s="56">
        <v>5.9854999970411882E-2</v>
      </c>
      <c r="AG9" s="56">
        <f t="shared" si="15"/>
        <v>25.578964330694738</v>
      </c>
      <c r="AH9" s="56">
        <v>1.6353062615962699E-2</v>
      </c>
      <c r="AI9" s="56">
        <f t="shared" si="16"/>
        <v>25.578967430824338</v>
      </c>
      <c r="AJ9" s="56">
        <v>4.4678414415102452E-3</v>
      </c>
      <c r="AK9" s="56">
        <f t="shared" si="17"/>
        <v>25.578968277814766</v>
      </c>
      <c r="AL9" s="56">
        <v>1.2206648534629494E-3</v>
      </c>
      <c r="AM9" s="56">
        <f t="shared" si="18"/>
        <v>25.57896850922214</v>
      </c>
      <c r="AN9" s="56">
        <v>3.3349942532368004E-4</v>
      </c>
      <c r="AO9" s="141">
        <f t="shared" si="0"/>
        <v>26</v>
      </c>
      <c r="AP9" s="56">
        <f t="shared" si="1"/>
        <v>-0.42103149077786028</v>
      </c>
      <c r="AQ9" s="139"/>
    </row>
    <row r="10" spans="1:43" ht="15" customHeight="1" x14ac:dyDescent="0.25">
      <c r="A10" s="8" t="s">
        <v>27</v>
      </c>
      <c r="B10" s="8">
        <v>995</v>
      </c>
      <c r="C10" s="8">
        <v>10</v>
      </c>
      <c r="D10" s="56">
        <f>(LARGE('Annual Heat Inputs'!D10:K10,1)+LARGE('Annual Heat Inputs'!D10:K10,2)+LARGE('Annual Heat Inputs'!D10:K10,3))/3</f>
        <v>12772.741666666667</v>
      </c>
      <c r="E10" s="56">
        <v>1086416956.7376666</v>
      </c>
      <c r="F10" s="56">
        <f t="shared" si="2"/>
        <v>1.1756758385860556E-5</v>
      </c>
      <c r="G10" s="94">
        <v>161456</v>
      </c>
      <c r="H10" s="56">
        <f t="shared" si="3"/>
        <v>1.8981991819475019</v>
      </c>
      <c r="I10" s="95">
        <f>MIN(H10,'SO2 Annual Emissions'!L10,'SO2 Consent Decree Caps'!D10,'Retirement Adjustments'!D10,'Retirement Adjustments'!E10,'Retirement Adjustments'!F10,'Retirement Adjustments'!G10)</f>
        <v>0</v>
      </c>
      <c r="J10" s="120">
        <v>97236.839554440026</v>
      </c>
      <c r="K10" s="95">
        <f>I10</f>
        <v>0</v>
      </c>
      <c r="L10" s="56">
        <v>25829.370566650148</v>
      </c>
      <c r="M10" s="95">
        <f>K10</f>
        <v>0</v>
      </c>
      <c r="N10" s="56">
        <v>7056.8759677000926</v>
      </c>
      <c r="O10" s="95">
        <f>M10</f>
        <v>0</v>
      </c>
      <c r="P10" s="56">
        <v>1928.0182726482162</v>
      </c>
      <c r="Q10" s="95">
        <f>O10</f>
        <v>0</v>
      </c>
      <c r="R10" s="56">
        <v>526.75638294906821</v>
      </c>
      <c r="S10" s="95">
        <f>Q10</f>
        <v>0</v>
      </c>
      <c r="T10" s="56">
        <v>143.91579733137041</v>
      </c>
      <c r="U10" s="95">
        <f>S10</f>
        <v>0</v>
      </c>
      <c r="V10" s="56">
        <v>39.319422396976734</v>
      </c>
      <c r="W10" s="95">
        <f>U10</f>
        <v>0</v>
      </c>
      <c r="X10" s="56">
        <v>10.742510595184285</v>
      </c>
      <c r="Y10" s="95">
        <f>W10</f>
        <v>0</v>
      </c>
      <c r="Z10" s="56">
        <v>2.9349753085407428</v>
      </c>
      <c r="AA10" s="95">
        <f>Y10</f>
        <v>0</v>
      </c>
      <c r="AB10" s="56">
        <v>0.80186842611874454</v>
      </c>
      <c r="AC10" s="95">
        <f>AA10</f>
        <v>0</v>
      </c>
      <c r="AD10" s="56">
        <v>0.21907951682806015</v>
      </c>
      <c r="AE10" s="95">
        <f>AC10</f>
        <v>0</v>
      </c>
      <c r="AF10" s="56">
        <v>5.9854999970411882E-2</v>
      </c>
      <c r="AG10" s="95">
        <f>AE10</f>
        <v>0</v>
      </c>
      <c r="AH10" s="56">
        <v>1.6353062615962699E-2</v>
      </c>
      <c r="AI10" s="95">
        <f>AG10</f>
        <v>0</v>
      </c>
      <c r="AJ10" s="56">
        <v>4.4678414415102452E-3</v>
      </c>
      <c r="AK10" s="95">
        <f>AI10</f>
        <v>0</v>
      </c>
      <c r="AL10" s="56">
        <v>1.2206648534629494E-3</v>
      </c>
      <c r="AM10" s="95">
        <f>AK10</f>
        <v>0</v>
      </c>
      <c r="AN10" s="56">
        <v>3.3349942532368004E-4</v>
      </c>
      <c r="AO10" s="143">
        <f t="shared" si="0"/>
        <v>0</v>
      </c>
      <c r="AP10" s="56">
        <f t="shared" si="1"/>
        <v>0</v>
      </c>
      <c r="AQ10" s="139"/>
    </row>
    <row r="11" spans="1:43" ht="15" customHeight="1" x14ac:dyDescent="0.25">
      <c r="A11" s="8" t="s">
        <v>27</v>
      </c>
      <c r="B11" s="8">
        <v>995</v>
      </c>
      <c r="C11" s="8">
        <v>7</v>
      </c>
      <c r="D11" s="56">
        <f>(LARGE('Annual Heat Inputs'!D11:K11,1)+LARGE('Annual Heat Inputs'!D11:K11,2)+LARGE('Annual Heat Inputs'!D11:K11,3))/3</f>
        <v>9359045.8213333338</v>
      </c>
      <c r="E11" s="56">
        <v>1086416956.7376666</v>
      </c>
      <c r="F11" s="56">
        <f t="shared" si="2"/>
        <v>8.6145984405812531E-3</v>
      </c>
      <c r="G11" s="94">
        <v>161456</v>
      </c>
      <c r="H11" s="56">
        <f t="shared" si="3"/>
        <v>1390.8786058224869</v>
      </c>
      <c r="I11" s="95">
        <f>MIN(H11,'SO2 Annual Emissions'!L11,'SO2 Consent Decree Caps'!D11,'Retirement Adjustments'!D11,'Retirement Adjustments'!E11,'Retirement Adjustments'!F11,'Retirement Adjustments'!G11)</f>
        <v>0</v>
      </c>
      <c r="J11" s="120">
        <v>97236.839554440026</v>
      </c>
      <c r="K11" s="95">
        <f t="shared" ref="K11:K13" si="19">I11</f>
        <v>0</v>
      </c>
      <c r="L11" s="56">
        <v>25829.370566650148</v>
      </c>
      <c r="M11" s="95">
        <f t="shared" ref="M11:M13" si="20">K11</f>
        <v>0</v>
      </c>
      <c r="N11" s="56">
        <v>7056.8759677000926</v>
      </c>
      <c r="O11" s="95">
        <f t="shared" ref="O11:O13" si="21">M11</f>
        <v>0</v>
      </c>
      <c r="P11" s="56">
        <v>1928.0182726482162</v>
      </c>
      <c r="Q11" s="95">
        <f t="shared" ref="Q11:Q13" si="22">O11</f>
        <v>0</v>
      </c>
      <c r="R11" s="56">
        <v>526.75638294906821</v>
      </c>
      <c r="S11" s="95">
        <f t="shared" ref="S11:S13" si="23">Q11</f>
        <v>0</v>
      </c>
      <c r="T11" s="56">
        <v>143.91579733137041</v>
      </c>
      <c r="U11" s="95">
        <f t="shared" ref="U11:U13" si="24">S11</f>
        <v>0</v>
      </c>
      <c r="V11" s="56">
        <v>39.319422396976734</v>
      </c>
      <c r="W11" s="95">
        <f t="shared" ref="W11:W13" si="25">U11</f>
        <v>0</v>
      </c>
      <c r="X11" s="56">
        <v>10.742510595184285</v>
      </c>
      <c r="Y11" s="95">
        <f t="shared" ref="Y11:Y13" si="26">W11</f>
        <v>0</v>
      </c>
      <c r="Z11" s="56">
        <v>2.9349753085407428</v>
      </c>
      <c r="AA11" s="95">
        <f t="shared" ref="AA11:AA13" si="27">Y11</f>
        <v>0</v>
      </c>
      <c r="AB11" s="56">
        <v>0.80186842611874454</v>
      </c>
      <c r="AC11" s="95">
        <f t="shared" ref="AC11:AC13" si="28">AA11</f>
        <v>0</v>
      </c>
      <c r="AD11" s="56">
        <v>0.21907951682806015</v>
      </c>
      <c r="AE11" s="95">
        <f t="shared" ref="AE11:AE13" si="29">AC11</f>
        <v>0</v>
      </c>
      <c r="AF11" s="56">
        <v>5.9854999970411882E-2</v>
      </c>
      <c r="AG11" s="95">
        <f t="shared" ref="AG11:AG13" si="30">AE11</f>
        <v>0</v>
      </c>
      <c r="AH11" s="56">
        <v>1.6353062615962699E-2</v>
      </c>
      <c r="AI11" s="95">
        <f t="shared" ref="AI11:AI13" si="31">AG11</f>
        <v>0</v>
      </c>
      <c r="AJ11" s="56">
        <v>4.4678414415102452E-3</v>
      </c>
      <c r="AK11" s="95">
        <f t="shared" ref="AK11:AK13" si="32">AI11</f>
        <v>0</v>
      </c>
      <c r="AL11" s="56">
        <v>1.2206648534629494E-3</v>
      </c>
      <c r="AM11" s="95">
        <f t="shared" ref="AM11:AM13" si="33">AK11</f>
        <v>0</v>
      </c>
      <c r="AN11" s="56">
        <v>3.3349942532368004E-4</v>
      </c>
      <c r="AO11" s="143">
        <f t="shared" si="0"/>
        <v>0</v>
      </c>
      <c r="AP11" s="56">
        <f t="shared" si="1"/>
        <v>0</v>
      </c>
      <c r="AQ11" s="139"/>
    </row>
    <row r="12" spans="1:43" ht="15" customHeight="1" x14ac:dyDescent="0.25">
      <c r="A12" s="8" t="s">
        <v>27</v>
      </c>
      <c r="B12" s="8">
        <v>995</v>
      </c>
      <c r="C12" s="8">
        <v>8</v>
      </c>
      <c r="D12" s="56">
        <f>(LARGE('Annual Heat Inputs'!D12:K12,1)+LARGE('Annual Heat Inputs'!D12:K12,2)+LARGE('Annual Heat Inputs'!D12:K12,3))/3</f>
        <v>11335176.624333331</v>
      </c>
      <c r="E12" s="56">
        <v>1086416956.7376666</v>
      </c>
      <c r="F12" s="56">
        <f t="shared" si="2"/>
        <v>1.0433541702415087E-2</v>
      </c>
      <c r="G12" s="94">
        <v>161456</v>
      </c>
      <c r="H12" s="56">
        <f t="shared" si="3"/>
        <v>1684.5579091051304</v>
      </c>
      <c r="I12" s="95">
        <f>MIN(H12,'SO2 Annual Emissions'!L12,'SO2 Consent Decree Caps'!D12,'Retirement Adjustments'!D12,'Retirement Adjustments'!E12,'Retirement Adjustments'!F12,'Retirement Adjustments'!G12)</f>
        <v>0</v>
      </c>
      <c r="J12" s="120">
        <v>97236.839554440026</v>
      </c>
      <c r="K12" s="95">
        <f t="shared" si="19"/>
        <v>0</v>
      </c>
      <c r="L12" s="56">
        <v>25829.370566650148</v>
      </c>
      <c r="M12" s="95">
        <f t="shared" si="20"/>
        <v>0</v>
      </c>
      <c r="N12" s="56">
        <v>7056.8759677000926</v>
      </c>
      <c r="O12" s="95">
        <f t="shared" si="21"/>
        <v>0</v>
      </c>
      <c r="P12" s="56">
        <v>1928.0182726482162</v>
      </c>
      <c r="Q12" s="95">
        <f t="shared" si="22"/>
        <v>0</v>
      </c>
      <c r="R12" s="56">
        <v>526.75638294906821</v>
      </c>
      <c r="S12" s="95">
        <f t="shared" si="23"/>
        <v>0</v>
      </c>
      <c r="T12" s="56">
        <v>143.91579733137041</v>
      </c>
      <c r="U12" s="95">
        <f t="shared" si="24"/>
        <v>0</v>
      </c>
      <c r="V12" s="56">
        <v>39.319422396976734</v>
      </c>
      <c r="W12" s="95">
        <f t="shared" si="25"/>
        <v>0</v>
      </c>
      <c r="X12" s="56">
        <v>10.742510595184285</v>
      </c>
      <c r="Y12" s="95">
        <f t="shared" si="26"/>
        <v>0</v>
      </c>
      <c r="Z12" s="56">
        <v>2.9349753085407428</v>
      </c>
      <c r="AA12" s="95">
        <f t="shared" si="27"/>
        <v>0</v>
      </c>
      <c r="AB12" s="56">
        <v>0.80186842611874454</v>
      </c>
      <c r="AC12" s="95">
        <f t="shared" si="28"/>
        <v>0</v>
      </c>
      <c r="AD12" s="56">
        <v>0.21907951682806015</v>
      </c>
      <c r="AE12" s="95">
        <f t="shared" si="29"/>
        <v>0</v>
      </c>
      <c r="AF12" s="56">
        <v>5.9854999970411882E-2</v>
      </c>
      <c r="AG12" s="95">
        <f t="shared" si="30"/>
        <v>0</v>
      </c>
      <c r="AH12" s="56">
        <v>1.6353062615962699E-2</v>
      </c>
      <c r="AI12" s="95">
        <f t="shared" si="31"/>
        <v>0</v>
      </c>
      <c r="AJ12" s="56">
        <v>4.4678414415102452E-3</v>
      </c>
      <c r="AK12" s="95">
        <f t="shared" si="32"/>
        <v>0</v>
      </c>
      <c r="AL12" s="56">
        <v>1.2206648534629494E-3</v>
      </c>
      <c r="AM12" s="95">
        <f t="shared" si="33"/>
        <v>0</v>
      </c>
      <c r="AN12" s="56">
        <v>3.3349942532368004E-4</v>
      </c>
      <c r="AO12" s="143">
        <f t="shared" si="0"/>
        <v>0</v>
      </c>
      <c r="AP12" s="56">
        <f t="shared" si="1"/>
        <v>0</v>
      </c>
      <c r="AQ12" s="139"/>
    </row>
    <row r="13" spans="1:43" ht="15" customHeight="1" x14ac:dyDescent="0.25">
      <c r="A13" s="8" t="s">
        <v>28</v>
      </c>
      <c r="B13" s="8">
        <v>1011</v>
      </c>
      <c r="C13" s="8">
        <v>2</v>
      </c>
      <c r="D13" s="56">
        <f>(LARGE('Annual Heat Inputs'!D13:K13,1)+LARGE('Annual Heat Inputs'!D13:K13,2)+LARGE('Annual Heat Inputs'!D13:K13,3))/3</f>
        <v>122209.11533333332</v>
      </c>
      <c r="E13" s="56">
        <v>1086416956.7376666</v>
      </c>
      <c r="F13" s="56">
        <f t="shared" si="2"/>
        <v>1.124882252393293E-4</v>
      </c>
      <c r="G13" s="94">
        <v>161456</v>
      </c>
      <c r="H13" s="56">
        <f t="shared" si="3"/>
        <v>18.161898894241151</v>
      </c>
      <c r="I13" s="95">
        <f>MIN(H13,'SO2 Annual Emissions'!L13,'SO2 Consent Decree Caps'!D13,'Retirement Adjustments'!D13,'Retirement Adjustments'!E13,'Retirement Adjustments'!F13,'Retirement Adjustments'!G13)</f>
        <v>0</v>
      </c>
      <c r="J13" s="120">
        <v>97236.839554440026</v>
      </c>
      <c r="K13" s="95">
        <f t="shared" si="19"/>
        <v>0</v>
      </c>
      <c r="L13" s="56">
        <v>25829.370566650148</v>
      </c>
      <c r="M13" s="95">
        <f t="shared" si="20"/>
        <v>0</v>
      </c>
      <c r="N13" s="56">
        <v>7056.8759677000926</v>
      </c>
      <c r="O13" s="95">
        <f t="shared" si="21"/>
        <v>0</v>
      </c>
      <c r="P13" s="56">
        <v>1928.0182726482162</v>
      </c>
      <c r="Q13" s="95">
        <f t="shared" si="22"/>
        <v>0</v>
      </c>
      <c r="R13" s="56">
        <v>526.75638294906821</v>
      </c>
      <c r="S13" s="95">
        <f t="shared" si="23"/>
        <v>0</v>
      </c>
      <c r="T13" s="56">
        <v>143.91579733137041</v>
      </c>
      <c r="U13" s="95">
        <f t="shared" si="24"/>
        <v>0</v>
      </c>
      <c r="V13" s="56">
        <v>39.319422396976734</v>
      </c>
      <c r="W13" s="95">
        <f t="shared" si="25"/>
        <v>0</v>
      </c>
      <c r="X13" s="56">
        <v>10.742510595184285</v>
      </c>
      <c r="Y13" s="95">
        <f t="shared" si="26"/>
        <v>0</v>
      </c>
      <c r="Z13" s="56">
        <v>2.9349753085407428</v>
      </c>
      <c r="AA13" s="95">
        <f t="shared" si="27"/>
        <v>0</v>
      </c>
      <c r="AB13" s="56">
        <v>0.80186842611874454</v>
      </c>
      <c r="AC13" s="95">
        <f t="shared" si="28"/>
        <v>0</v>
      </c>
      <c r="AD13" s="56">
        <v>0.21907951682806015</v>
      </c>
      <c r="AE13" s="95">
        <f t="shared" si="29"/>
        <v>0</v>
      </c>
      <c r="AF13" s="56">
        <v>5.9854999970411882E-2</v>
      </c>
      <c r="AG13" s="95">
        <f t="shared" si="30"/>
        <v>0</v>
      </c>
      <c r="AH13" s="56">
        <v>1.6353062615962699E-2</v>
      </c>
      <c r="AI13" s="95">
        <f t="shared" si="31"/>
        <v>0</v>
      </c>
      <c r="AJ13" s="56">
        <v>4.4678414415102452E-3</v>
      </c>
      <c r="AK13" s="95">
        <f t="shared" si="32"/>
        <v>0</v>
      </c>
      <c r="AL13" s="56">
        <v>1.2206648534629494E-3</v>
      </c>
      <c r="AM13" s="95">
        <f t="shared" si="33"/>
        <v>0</v>
      </c>
      <c r="AN13" s="56">
        <v>3.3349942532368004E-4</v>
      </c>
      <c r="AO13" s="143">
        <f t="shared" si="0"/>
        <v>0</v>
      </c>
      <c r="AP13" s="56">
        <f t="shared" si="1"/>
        <v>0</v>
      </c>
      <c r="AQ13" s="139"/>
    </row>
    <row r="14" spans="1:43" ht="15" customHeight="1" x14ac:dyDescent="0.25">
      <c r="A14" s="8" t="s">
        <v>29</v>
      </c>
      <c r="B14" s="8">
        <v>1001</v>
      </c>
      <c r="C14" s="8">
        <v>1</v>
      </c>
      <c r="D14" s="56">
        <f>(LARGE('Annual Heat Inputs'!D14:K14,1)+LARGE('Annual Heat Inputs'!D14:K14,2)+LARGE('Annual Heat Inputs'!D14:K14,3))/3</f>
        <v>32222167.582999993</v>
      </c>
      <c r="E14" s="56">
        <v>1086416956.7376666</v>
      </c>
      <c r="F14" s="56">
        <f t="shared" si="2"/>
        <v>2.9659116956125133E-2</v>
      </c>
      <c r="G14" s="94">
        <v>161456</v>
      </c>
      <c r="H14" s="56">
        <f t="shared" si="3"/>
        <v>4788.6423872681398</v>
      </c>
      <c r="I14" s="56">
        <f>MIN(H14,'SO2 Annual Emissions'!L14,'SO2 Consent Decree Caps'!D14,'Retirement Adjustments'!D14,'Retirement Adjustments'!E14,'Retirement Adjustments'!F14,'Retirement Adjustments'!G14)</f>
        <v>1511.7840000000001</v>
      </c>
      <c r="J14" s="120">
        <v>97236.839554440026</v>
      </c>
      <c r="K14" s="56">
        <f t="shared" si="4"/>
        <v>4395.7427967891108</v>
      </c>
      <c r="L14" s="56">
        <v>25829.370566650148</v>
      </c>
      <c r="M14" s="56">
        <f t="shared" si="5"/>
        <v>5161.8191193284838</v>
      </c>
      <c r="N14" s="56">
        <v>7056.8759677000926</v>
      </c>
      <c r="O14" s="56">
        <f t="shared" si="6"/>
        <v>5371.1198289993699</v>
      </c>
      <c r="P14" s="56">
        <v>1928.0182726482162</v>
      </c>
      <c r="Q14" s="56">
        <f t="shared" si="7"/>
        <v>5428.3031484413896</v>
      </c>
      <c r="R14" s="56">
        <v>526.75638294906821</v>
      </c>
      <c r="S14" s="56">
        <f t="shared" si="8"/>
        <v>5443.9262776106616</v>
      </c>
      <c r="T14" s="56">
        <v>143.91579733137041</v>
      </c>
      <c r="U14" s="56">
        <f t="shared" si="9"/>
        <v>5448.1946930755466</v>
      </c>
      <c r="V14" s="56">
        <v>39.319422396976734</v>
      </c>
      <c r="W14" s="56">
        <f t="shared" si="10"/>
        <v>5449.3608724230662</v>
      </c>
      <c r="X14" s="56">
        <v>10.742510595184285</v>
      </c>
      <c r="Y14" s="56">
        <f t="shared" si="11"/>
        <v>5449.6794858012108</v>
      </c>
      <c r="Z14" s="56">
        <v>2.9349753085407428</v>
      </c>
      <c r="AA14" s="56">
        <f t="shared" si="12"/>
        <v>5449.7665345771502</v>
      </c>
      <c r="AB14" s="56">
        <v>0.80186842611874454</v>
      </c>
      <c r="AC14" s="56">
        <f t="shared" si="13"/>
        <v>5449.7903172865836</v>
      </c>
      <c r="AD14" s="56">
        <v>0.21907951682806015</v>
      </c>
      <c r="AE14" s="56">
        <f t="shared" si="14"/>
        <v>5449.796814991596</v>
      </c>
      <c r="AF14" s="56">
        <v>5.9854999970411882E-2</v>
      </c>
      <c r="AG14" s="56">
        <f t="shared" si="15"/>
        <v>5449.7985902380406</v>
      </c>
      <c r="AH14" s="56">
        <v>1.6353062615962699E-2</v>
      </c>
      <c r="AI14" s="56">
        <f t="shared" si="16"/>
        <v>5449.7990752554369</v>
      </c>
      <c r="AJ14" s="56">
        <v>4.4678414415102452E-3</v>
      </c>
      <c r="AK14" s="56">
        <f t="shared" si="17"/>
        <v>5449.799207767669</v>
      </c>
      <c r="AL14" s="56">
        <v>1.2206648534629494E-3</v>
      </c>
      <c r="AM14" s="56">
        <f t="shared" si="18"/>
        <v>5449.7992439715108</v>
      </c>
      <c r="AN14" s="56">
        <v>3.3349942532368004E-4</v>
      </c>
      <c r="AO14" s="141">
        <f t="shared" si="0"/>
        <v>5450</v>
      </c>
      <c r="AP14" s="56">
        <f t="shared" si="1"/>
        <v>-0.20075602848919516</v>
      </c>
      <c r="AQ14" s="139"/>
    </row>
    <row r="15" spans="1:43" ht="15" customHeight="1" x14ac:dyDescent="0.25">
      <c r="A15" s="8" t="s">
        <v>29</v>
      </c>
      <c r="B15" s="8">
        <v>1001</v>
      </c>
      <c r="C15" s="8">
        <v>2</v>
      </c>
      <c r="D15" s="56">
        <f>(LARGE('Annual Heat Inputs'!D15:K15,1)+LARGE('Annual Heat Inputs'!D15:K15,2)+LARGE('Annual Heat Inputs'!D15:K15,3))/3</f>
        <v>32304735.285333335</v>
      </c>
      <c r="E15" s="56">
        <v>1086416956.7376666</v>
      </c>
      <c r="F15" s="56">
        <f t="shared" si="2"/>
        <v>2.9735116968662934E-2</v>
      </c>
      <c r="G15" s="94">
        <v>161456</v>
      </c>
      <c r="H15" s="56">
        <f t="shared" si="3"/>
        <v>4800.9130452924428</v>
      </c>
      <c r="I15" s="56">
        <f>MIN(H15,'SO2 Annual Emissions'!L15,'SO2 Consent Decree Caps'!D15,'Retirement Adjustments'!D15,'Retirement Adjustments'!E15,'Retirement Adjustments'!F15,'Retirement Adjustments'!G15)</f>
        <v>1468.1310000000001</v>
      </c>
      <c r="J15" s="120">
        <v>97236.839554440026</v>
      </c>
      <c r="K15" s="56">
        <f t="shared" si="4"/>
        <v>4359.4797978143852</v>
      </c>
      <c r="L15" s="56">
        <v>25829.370566650148</v>
      </c>
      <c r="M15" s="56">
        <f t="shared" si="5"/>
        <v>5127.5191528406667</v>
      </c>
      <c r="N15" s="56">
        <v>7056.8759677000926</v>
      </c>
      <c r="O15" s="56">
        <f t="shared" si="6"/>
        <v>5337.3561851735758</v>
      </c>
      <c r="P15" s="56">
        <v>1928.0182726482162</v>
      </c>
      <c r="Q15" s="56">
        <f t="shared" si="7"/>
        <v>5394.6860340284902</v>
      </c>
      <c r="R15" s="56">
        <v>526.75638294906821</v>
      </c>
      <c r="S15" s="56">
        <f t="shared" si="8"/>
        <v>5410.3491966894708</v>
      </c>
      <c r="T15" s="56">
        <v>143.91579733137041</v>
      </c>
      <c r="U15" s="56">
        <f t="shared" si="9"/>
        <v>5414.6285497567578</v>
      </c>
      <c r="V15" s="56">
        <v>39.319422396976734</v>
      </c>
      <c r="W15" s="56">
        <f t="shared" si="10"/>
        <v>5415.7977173808722</v>
      </c>
      <c r="X15" s="56">
        <v>10.742510595184285</v>
      </c>
      <c r="Y15" s="56">
        <f t="shared" si="11"/>
        <v>5416.117147189957</v>
      </c>
      <c r="Z15" s="56">
        <v>2.9349753085407428</v>
      </c>
      <c r="AA15" s="56">
        <f t="shared" si="12"/>
        <v>5416.2044190240567</v>
      </c>
      <c r="AB15" s="56">
        <v>0.80186842611874454</v>
      </c>
      <c r="AC15" s="56">
        <f t="shared" si="13"/>
        <v>5416.2282626755004</v>
      </c>
      <c r="AD15" s="56">
        <v>0.21907951682806015</v>
      </c>
      <c r="AE15" s="56">
        <f t="shared" si="14"/>
        <v>5416.2347770305587</v>
      </c>
      <c r="AF15" s="56">
        <v>5.9854999970411882E-2</v>
      </c>
      <c r="AG15" s="56">
        <f t="shared" si="15"/>
        <v>5416.2365568259838</v>
      </c>
      <c r="AH15" s="56">
        <v>1.6353062615962699E-2</v>
      </c>
      <c r="AI15" s="56">
        <f t="shared" si="16"/>
        <v>5416.2370430862138</v>
      </c>
      <c r="AJ15" s="56">
        <v>4.4678414415102452E-3</v>
      </c>
      <c r="AK15" s="56">
        <f t="shared" si="17"/>
        <v>5416.2371759380021</v>
      </c>
      <c r="AL15" s="56">
        <v>1.2206648534629494E-3</v>
      </c>
      <c r="AM15" s="56">
        <f t="shared" si="18"/>
        <v>5416.2372122346142</v>
      </c>
      <c r="AN15" s="56">
        <v>3.3349942532368004E-4</v>
      </c>
      <c r="AO15" s="141">
        <f t="shared" si="0"/>
        <v>5416</v>
      </c>
      <c r="AP15" s="56">
        <f t="shared" si="1"/>
        <v>0.2372122346141623</v>
      </c>
      <c r="AQ15" s="139"/>
    </row>
    <row r="16" spans="1:43" ht="15" customHeight="1" x14ac:dyDescent="0.25">
      <c r="A16" s="8" t="s">
        <v>29</v>
      </c>
      <c r="B16" s="8">
        <v>1001</v>
      </c>
      <c r="C16" s="8">
        <v>4</v>
      </c>
      <c r="D16" s="56">
        <f>(LARGE('Annual Heat Inputs'!D16:K16,1)+LARGE('Annual Heat Inputs'!D16:K16,2)+LARGE('Annual Heat Inputs'!D16:K16,3))/3</f>
        <v>206764.14566666668</v>
      </c>
      <c r="E16" s="56">
        <v>1086416956.7376666</v>
      </c>
      <c r="F16" s="56">
        <f t="shared" si="2"/>
        <v>1.9031748757635905E-4</v>
      </c>
      <c r="G16" s="94">
        <v>161456</v>
      </c>
      <c r="H16" s="56">
        <f t="shared" si="3"/>
        <v>30.727900274128626</v>
      </c>
      <c r="I16" s="56">
        <f>MIN(H16,'SO2 Annual Emissions'!L16,'SO2 Consent Decree Caps'!D16,'Retirement Adjustments'!D16,'Retirement Adjustments'!E16,'Retirement Adjustments'!F16,'Retirement Adjustments'!G16)</f>
        <v>8.6999999999999994E-2</v>
      </c>
      <c r="J16" s="120">
        <v>97236.839554440026</v>
      </c>
      <c r="K16" s="56">
        <f t="shared" si="4"/>
        <v>18.592871003866559</v>
      </c>
      <c r="L16" s="56">
        <v>25829.370566650148</v>
      </c>
      <c r="M16" s="56">
        <f t="shared" si="5"/>
        <v>23.508651915790175</v>
      </c>
      <c r="N16" s="56">
        <v>7056.8759677000926</v>
      </c>
      <c r="O16" s="56">
        <f t="shared" si="6"/>
        <v>24.851698820100843</v>
      </c>
      <c r="P16" s="56">
        <v>1928.0182726482162</v>
      </c>
      <c r="Q16" s="56">
        <f t="shared" si="7"/>
        <v>25.218634413752564</v>
      </c>
      <c r="R16" s="56">
        <v>526.75638294906821</v>
      </c>
      <c r="S16" s="56">
        <f t="shared" si="8"/>
        <v>25.318885365120241</v>
      </c>
      <c r="T16" s="56">
        <v>143.91579733137041</v>
      </c>
      <c r="U16" s="56">
        <f t="shared" si="9"/>
        <v>25.346275058090896</v>
      </c>
      <c r="V16" s="56">
        <v>39.319422396976734</v>
      </c>
      <c r="W16" s="56">
        <f t="shared" si="10"/>
        <v>25.353758231774442</v>
      </c>
      <c r="X16" s="56">
        <v>10.742510595184285</v>
      </c>
      <c r="Y16" s="56">
        <f t="shared" si="11"/>
        <v>25.355802719401179</v>
      </c>
      <c r="Z16" s="56">
        <v>2.9349753085407428</v>
      </c>
      <c r="AA16" s="56">
        <f t="shared" si="12"/>
        <v>25.356361296528</v>
      </c>
      <c r="AB16" s="56">
        <v>0.80186842611874454</v>
      </c>
      <c r="AC16" s="56">
        <f t="shared" si="13"/>
        <v>25.356513906112227</v>
      </c>
      <c r="AD16" s="56">
        <v>0.21907951682806015</v>
      </c>
      <c r="AE16" s="56">
        <f t="shared" si="14"/>
        <v>25.356555600775447</v>
      </c>
      <c r="AF16" s="56">
        <v>5.9854999970411882E-2</v>
      </c>
      <c r="AG16" s="56">
        <f t="shared" si="15"/>
        <v>25.356566992228661</v>
      </c>
      <c r="AH16" s="56">
        <v>1.6353062615962699E-2</v>
      </c>
      <c r="AI16" s="56">
        <f t="shared" si="16"/>
        <v>25.356570104502453</v>
      </c>
      <c r="AJ16" s="56">
        <v>4.4678414415102452E-3</v>
      </c>
      <c r="AK16" s="56">
        <f t="shared" si="17"/>
        <v>25.35657095481081</v>
      </c>
      <c r="AL16" s="56">
        <v>1.2206648534629494E-3</v>
      </c>
      <c r="AM16" s="56">
        <f t="shared" si="18"/>
        <v>25.356571187124679</v>
      </c>
      <c r="AN16" s="56">
        <v>3.3349942532368004E-4</v>
      </c>
      <c r="AO16" s="141">
        <f t="shared" si="0"/>
        <v>25</v>
      </c>
      <c r="AP16" s="56">
        <f t="shared" si="1"/>
        <v>0.35657118712467906</v>
      </c>
      <c r="AQ16" s="139"/>
    </row>
    <row r="17" spans="1:43" ht="15" customHeight="1" x14ac:dyDescent="0.25">
      <c r="A17" s="8" t="s">
        <v>30</v>
      </c>
      <c r="B17" s="8">
        <v>983</v>
      </c>
      <c r="C17" s="8">
        <v>1</v>
      </c>
      <c r="D17" s="56">
        <f>(LARGE('Annual Heat Inputs'!D17:K17,1)+LARGE('Annual Heat Inputs'!D17:K17,2)+LARGE('Annual Heat Inputs'!D17:K17,3))/3</f>
        <v>11806738.623000002</v>
      </c>
      <c r="E17" s="56">
        <v>1086416956.7376666</v>
      </c>
      <c r="F17" s="56">
        <f t="shared" si="2"/>
        <v>1.0867594204764363E-2</v>
      </c>
      <c r="G17" s="94">
        <v>161456</v>
      </c>
      <c r="H17" s="56">
        <f t="shared" si="3"/>
        <v>1754.638289924435</v>
      </c>
      <c r="I17" s="56">
        <f>MIN(H17,'SO2 Annual Emissions'!L17,'SO2 Consent Decree Caps'!D17,'Retirement Adjustments'!D17,'Retirement Adjustments'!E17,'Retirement Adjustments'!F17,'Retirement Adjustments'!G17)</f>
        <v>935.10599999999999</v>
      </c>
      <c r="J17" s="120">
        <v>97236.839554440026</v>
      </c>
      <c r="K17" s="56">
        <f t="shared" si="4"/>
        <v>1991.8365140314347</v>
      </c>
      <c r="L17" s="56">
        <v>25829.370566650148</v>
      </c>
      <c r="M17" s="56">
        <f t="shared" si="5"/>
        <v>2272.5396319142728</v>
      </c>
      <c r="N17" s="56">
        <v>7056.8759677000926</v>
      </c>
      <c r="O17" s="56">
        <f t="shared" si="6"/>
        <v>2349.2308962845914</v>
      </c>
      <c r="P17" s="56">
        <v>1928.0182726482162</v>
      </c>
      <c r="Q17" s="56">
        <f t="shared" si="7"/>
        <v>2370.1838164911028</v>
      </c>
      <c r="R17" s="56">
        <v>526.75638294906821</v>
      </c>
      <c r="S17" s="56">
        <f t="shared" si="8"/>
        <v>2375.9083911057628</v>
      </c>
      <c r="T17" s="56">
        <v>143.91579733137041</v>
      </c>
      <c r="U17" s="56">
        <f t="shared" si="9"/>
        <v>2377.4724095908155</v>
      </c>
      <c r="V17" s="56">
        <v>39.319422396976734</v>
      </c>
      <c r="W17" s="56">
        <f t="shared" si="10"/>
        <v>2377.8997171177916</v>
      </c>
      <c r="X17" s="56">
        <v>10.742510595184285</v>
      </c>
      <c r="Y17" s="56">
        <f t="shared" si="11"/>
        <v>2378.0164623636806</v>
      </c>
      <c r="Z17" s="56">
        <v>2.9349753085407428</v>
      </c>
      <c r="AA17" s="56">
        <f t="shared" si="12"/>
        <v>2378.048358484335</v>
      </c>
      <c r="AB17" s="56">
        <v>0.80186842611874454</v>
      </c>
      <c r="AC17" s="56">
        <f t="shared" si="13"/>
        <v>2378.0570728649959</v>
      </c>
      <c r="AD17" s="56">
        <v>0.21907951682806015</v>
      </c>
      <c r="AE17" s="56">
        <f t="shared" si="14"/>
        <v>2378.0594537322836</v>
      </c>
      <c r="AF17" s="56">
        <v>5.9854999970411882E-2</v>
      </c>
      <c r="AG17" s="56">
        <f t="shared" si="15"/>
        <v>2378.0601042121343</v>
      </c>
      <c r="AH17" s="56">
        <v>1.6353062615962699E-2</v>
      </c>
      <c r="AI17" s="56">
        <f t="shared" si="16"/>
        <v>2378.0602819305827</v>
      </c>
      <c r="AJ17" s="56">
        <v>4.4678414415102452E-3</v>
      </c>
      <c r="AK17" s="56">
        <f t="shared" si="17"/>
        <v>2378.0603304852707</v>
      </c>
      <c r="AL17" s="56">
        <v>1.2206648534629494E-3</v>
      </c>
      <c r="AM17" s="56">
        <f t="shared" si="18"/>
        <v>2378.0603437509608</v>
      </c>
      <c r="AN17" s="56">
        <v>3.3349942532368004E-4</v>
      </c>
      <c r="AO17" s="141">
        <f t="shared" si="0"/>
        <v>2378</v>
      </c>
      <c r="AP17" s="56">
        <f t="shared" si="1"/>
        <v>6.0343750960782927E-2</v>
      </c>
      <c r="AQ17" s="139"/>
    </row>
    <row r="18" spans="1:43" ht="15" customHeight="1" x14ac:dyDescent="0.25">
      <c r="A18" s="8" t="s">
        <v>30</v>
      </c>
      <c r="B18" s="8">
        <v>983</v>
      </c>
      <c r="C18" s="8">
        <v>2</v>
      </c>
      <c r="D18" s="56">
        <f>(LARGE('Annual Heat Inputs'!D18:K18,1)+LARGE('Annual Heat Inputs'!D18:K18,2)+LARGE('Annual Heat Inputs'!D18:K18,3))/3</f>
        <v>12482821.161</v>
      </c>
      <c r="E18" s="56">
        <v>1086416956.7376666</v>
      </c>
      <c r="F18" s="56">
        <f t="shared" si="2"/>
        <v>1.1489899051726772E-2</v>
      </c>
      <c r="G18" s="94">
        <v>161456</v>
      </c>
      <c r="H18" s="56">
        <f t="shared" si="3"/>
        <v>1855.1131412955976</v>
      </c>
      <c r="I18" s="56">
        <f>MIN(H18,'SO2 Annual Emissions'!L18,'SO2 Consent Decree Caps'!D18,'Retirement Adjustments'!D18,'Retirement Adjustments'!E18,'Retirement Adjustments'!F18,'Retirement Adjustments'!G18)</f>
        <v>863.83100000000002</v>
      </c>
      <c r="J18" s="120">
        <v>97236.839554440026</v>
      </c>
      <c r="K18" s="56">
        <f t="shared" si="4"/>
        <v>1981.0724705894686</v>
      </c>
      <c r="L18" s="56">
        <v>25829.370566650148</v>
      </c>
      <c r="M18" s="56">
        <f t="shared" si="5"/>
        <v>2277.8493309699215</v>
      </c>
      <c r="N18" s="56">
        <v>7056.8759677000926</v>
      </c>
      <c r="O18" s="56">
        <f t="shared" si="6"/>
        <v>2358.9321234593522</v>
      </c>
      <c r="P18" s="56">
        <v>1928.0182726482162</v>
      </c>
      <c r="Q18" s="56">
        <f t="shared" si="7"/>
        <v>2381.0848587819646</v>
      </c>
      <c r="R18" s="56">
        <v>526.75638294906821</v>
      </c>
      <c r="S18" s="56">
        <f t="shared" si="8"/>
        <v>2387.1372364469021</v>
      </c>
      <c r="T18" s="56">
        <v>143.91579733137041</v>
      </c>
      <c r="U18" s="56">
        <f t="shared" si="9"/>
        <v>2388.7908144301882</v>
      </c>
      <c r="V18" s="56">
        <v>39.319422396976734</v>
      </c>
      <c r="W18" s="56">
        <f t="shared" si="10"/>
        <v>2389.2425906243016</v>
      </c>
      <c r="X18" s="56">
        <v>10.742510595184285</v>
      </c>
      <c r="Y18" s="56">
        <f t="shared" si="11"/>
        <v>2389.3660209866025</v>
      </c>
      <c r="Z18" s="56">
        <v>2.9349753085407428</v>
      </c>
      <c r="AA18" s="56">
        <f t="shared" si="12"/>
        <v>2389.3997435566171</v>
      </c>
      <c r="AB18" s="56">
        <v>0.80186842611874454</v>
      </c>
      <c r="AC18" s="56">
        <f t="shared" si="13"/>
        <v>2389.4089569438861</v>
      </c>
      <c r="AD18" s="56">
        <v>0.21907951682806015</v>
      </c>
      <c r="AE18" s="56">
        <f t="shared" si="14"/>
        <v>2389.4114741454187</v>
      </c>
      <c r="AF18" s="56">
        <v>5.9854999970411882E-2</v>
      </c>
      <c r="AG18" s="56">
        <f t="shared" si="15"/>
        <v>2389.4121618733261</v>
      </c>
      <c r="AH18" s="56">
        <v>1.6353062615962699E-2</v>
      </c>
      <c r="AI18" s="56">
        <f t="shared" si="16"/>
        <v>2389.4123497683649</v>
      </c>
      <c r="AJ18" s="56">
        <v>4.4678414415102452E-3</v>
      </c>
      <c r="AK18" s="56">
        <f t="shared" si="17"/>
        <v>2389.4124011034119</v>
      </c>
      <c r="AL18" s="56">
        <v>1.2206648534629494E-3</v>
      </c>
      <c r="AM18" s="56">
        <f t="shared" si="18"/>
        <v>2389.4124151287278</v>
      </c>
      <c r="AN18" s="56">
        <v>3.3349942532368004E-4</v>
      </c>
      <c r="AO18" s="141">
        <f t="shared" si="0"/>
        <v>2389</v>
      </c>
      <c r="AP18" s="56">
        <f t="shared" si="1"/>
        <v>0.41241512872784369</v>
      </c>
      <c r="AQ18" s="139"/>
    </row>
    <row r="19" spans="1:43" ht="15" customHeight="1" x14ac:dyDescent="0.25">
      <c r="A19" s="8" t="s">
        <v>30</v>
      </c>
      <c r="B19" s="8">
        <v>983</v>
      </c>
      <c r="C19" s="8">
        <v>3</v>
      </c>
      <c r="D19" s="56">
        <f>(LARGE('Annual Heat Inputs'!D19:K19,1)+LARGE('Annual Heat Inputs'!D19:K19,2)+LARGE('Annual Heat Inputs'!D19:K19,3))/3</f>
        <v>11752092.646</v>
      </c>
      <c r="E19" s="56">
        <v>1086416956.7376666</v>
      </c>
      <c r="F19" s="56">
        <f t="shared" si="2"/>
        <v>1.0817294937378022E-2</v>
      </c>
      <c r="G19" s="94">
        <v>161456</v>
      </c>
      <c r="H19" s="56">
        <f t="shared" si="3"/>
        <v>1746.517171409306</v>
      </c>
      <c r="I19" s="56">
        <f>MIN(H19,'SO2 Annual Emissions'!L19,'SO2 Consent Decree Caps'!D19,'Retirement Adjustments'!D19,'Retirement Adjustments'!E19,'Retirement Adjustments'!F19,'Retirement Adjustments'!G19)</f>
        <v>966.40899999999999</v>
      </c>
      <c r="J19" s="120">
        <v>97236.839554440026</v>
      </c>
      <c r="K19" s="56">
        <f t="shared" si="4"/>
        <v>2018.2485722388833</v>
      </c>
      <c r="L19" s="56">
        <v>25829.370566650148</v>
      </c>
      <c r="M19" s="56">
        <f t="shared" si="5"/>
        <v>2297.6524917051688</v>
      </c>
      <c r="N19" s="56">
        <v>7056.8759677000926</v>
      </c>
      <c r="O19" s="56">
        <f t="shared" si="6"/>
        <v>2373.9888003842757</v>
      </c>
      <c r="P19" s="56">
        <v>1928.0182726482162</v>
      </c>
      <c r="Q19" s="56">
        <f t="shared" si="7"/>
        <v>2394.8447426841653</v>
      </c>
      <c r="R19" s="56">
        <v>526.75638294906821</v>
      </c>
      <c r="S19" s="56">
        <f t="shared" si="8"/>
        <v>2400.5428218386719</v>
      </c>
      <c r="T19" s="56">
        <v>143.91579733137041</v>
      </c>
      <c r="U19" s="56">
        <f t="shared" si="9"/>
        <v>2402.0996014645534</v>
      </c>
      <c r="V19" s="56">
        <v>39.319422396976734</v>
      </c>
      <c r="W19" s="56">
        <f t="shared" si="10"/>
        <v>2402.5249312533888</v>
      </c>
      <c r="X19" s="56">
        <v>10.742510595184285</v>
      </c>
      <c r="Y19" s="56">
        <f t="shared" si="11"/>
        <v>2402.6411361588648</v>
      </c>
      <c r="Z19" s="56">
        <v>2.9349753085407428</v>
      </c>
      <c r="AA19" s="56">
        <f t="shared" si="12"/>
        <v>2402.6728846524111</v>
      </c>
      <c r="AB19" s="56">
        <v>0.80186842611874454</v>
      </c>
      <c r="AC19" s="56">
        <f t="shared" si="13"/>
        <v>2402.6815586996772</v>
      </c>
      <c r="AD19" s="56">
        <v>0.21907951682806015</v>
      </c>
      <c r="AE19" s="56">
        <f t="shared" si="14"/>
        <v>2402.6839285474257</v>
      </c>
      <c r="AF19" s="56">
        <v>5.9854999970411882E-2</v>
      </c>
      <c r="AG19" s="56">
        <f t="shared" si="15"/>
        <v>2402.6845760166138</v>
      </c>
      <c r="AH19" s="56">
        <v>1.6353062615962699E-2</v>
      </c>
      <c r="AI19" s="56">
        <f t="shared" si="16"/>
        <v>2402.6847529125153</v>
      </c>
      <c r="AJ19" s="56">
        <v>4.4678414415102452E-3</v>
      </c>
      <c r="AK19" s="56">
        <f t="shared" si="17"/>
        <v>2402.6848012424739</v>
      </c>
      <c r="AL19" s="56">
        <v>1.2206648534629494E-3</v>
      </c>
      <c r="AM19" s="56">
        <f t="shared" si="18"/>
        <v>2402.6848144467658</v>
      </c>
      <c r="AN19" s="56">
        <v>3.3349942532368004E-4</v>
      </c>
      <c r="AO19" s="141">
        <f t="shared" si="0"/>
        <v>2403</v>
      </c>
      <c r="AP19" s="56">
        <f t="shared" si="1"/>
        <v>-0.31518555323418695</v>
      </c>
      <c r="AQ19" s="139"/>
    </row>
    <row r="20" spans="1:43" ht="15" customHeight="1" x14ac:dyDescent="0.25">
      <c r="A20" s="8" t="s">
        <v>30</v>
      </c>
      <c r="B20" s="8">
        <v>983</v>
      </c>
      <c r="C20" s="8">
        <v>4</v>
      </c>
      <c r="D20" s="56">
        <f>(LARGE('Annual Heat Inputs'!D20:K20,1)+LARGE('Annual Heat Inputs'!D20:K20,2)+LARGE('Annual Heat Inputs'!D20:K20,3))/3</f>
        <v>11826493.494999999</v>
      </c>
      <c r="E20" s="56">
        <v>1086416956.7376666</v>
      </c>
      <c r="F20" s="56">
        <f t="shared" si="2"/>
        <v>1.0885777713294383E-2</v>
      </c>
      <c r="G20" s="94">
        <v>161456</v>
      </c>
      <c r="H20" s="56">
        <f t="shared" si="3"/>
        <v>1757.574126477658</v>
      </c>
      <c r="I20" s="56">
        <f>MIN(H20,'SO2 Annual Emissions'!L20,'SO2 Consent Decree Caps'!D20,'Retirement Adjustments'!D20,'Retirement Adjustments'!E20,'Retirement Adjustments'!F20,'Retirement Adjustments'!G20)</f>
        <v>1015.027</v>
      </c>
      <c r="J20" s="120">
        <v>97236.839554440026</v>
      </c>
      <c r="K20" s="56">
        <f t="shared" si="4"/>
        <v>2073.525620932905</v>
      </c>
      <c r="L20" s="56">
        <v>25829.370566650148</v>
      </c>
      <c r="M20" s="56">
        <f t="shared" si="5"/>
        <v>2354.6984073957669</v>
      </c>
      <c r="N20" s="56">
        <v>7056.8759677000926</v>
      </c>
      <c r="O20" s="56">
        <f t="shared" si="6"/>
        <v>2431.5179905304394</v>
      </c>
      <c r="P20" s="56">
        <v>1928.0182726482162</v>
      </c>
      <c r="Q20" s="56">
        <f t="shared" si="7"/>
        <v>2452.5059688736578</v>
      </c>
      <c r="R20" s="56">
        <v>526.75638294906821</v>
      </c>
      <c r="S20" s="56">
        <f t="shared" si="8"/>
        <v>2458.2401217675006</v>
      </c>
      <c r="T20" s="56">
        <v>143.91579733137041</v>
      </c>
      <c r="U20" s="56">
        <f t="shared" si="9"/>
        <v>2459.8067571466813</v>
      </c>
      <c r="V20" s="56">
        <v>39.319422396976734</v>
      </c>
      <c r="W20" s="56">
        <f t="shared" si="10"/>
        <v>2460.2347796387098</v>
      </c>
      <c r="X20" s="56">
        <v>10.742510595184285</v>
      </c>
      <c r="Y20" s="56">
        <f t="shared" si="11"/>
        <v>2460.3517202211319</v>
      </c>
      <c r="Z20" s="56">
        <v>2.9349753085407428</v>
      </c>
      <c r="AA20" s="56">
        <f t="shared" si="12"/>
        <v>2460.3836697099346</v>
      </c>
      <c r="AB20" s="56">
        <v>0.80186842611874454</v>
      </c>
      <c r="AC20" s="56">
        <f t="shared" si="13"/>
        <v>2460.3923986713767</v>
      </c>
      <c r="AD20" s="56">
        <v>0.21907951682806015</v>
      </c>
      <c r="AE20" s="56">
        <f t="shared" si="14"/>
        <v>2460.3947835222984</v>
      </c>
      <c r="AF20" s="56">
        <v>5.9854999970411882E-2</v>
      </c>
      <c r="AG20" s="56">
        <f t="shared" si="15"/>
        <v>2460.3954350905233</v>
      </c>
      <c r="AH20" s="56">
        <v>1.6353062615962699E-2</v>
      </c>
      <c r="AI20" s="56">
        <f t="shared" si="16"/>
        <v>2460.3956131063278</v>
      </c>
      <c r="AJ20" s="56">
        <v>4.4678414415102452E-3</v>
      </c>
      <c r="AK20" s="56">
        <f t="shared" si="17"/>
        <v>2460.3956617422564</v>
      </c>
      <c r="AL20" s="56">
        <v>1.2206648534629494E-3</v>
      </c>
      <c r="AM20" s="56">
        <f t="shared" si="18"/>
        <v>2460.3956750301427</v>
      </c>
      <c r="AN20" s="56">
        <v>3.3349942532368004E-4</v>
      </c>
      <c r="AO20" s="141">
        <f t="shared" si="0"/>
        <v>2460</v>
      </c>
      <c r="AP20" s="56">
        <f t="shared" si="1"/>
        <v>0.39567503014268368</v>
      </c>
      <c r="AQ20" s="139"/>
    </row>
    <row r="21" spans="1:43" ht="15" customHeight="1" x14ac:dyDescent="0.25">
      <c r="A21" s="8" t="s">
        <v>30</v>
      </c>
      <c r="B21" s="8">
        <v>983</v>
      </c>
      <c r="C21" s="8">
        <v>5</v>
      </c>
      <c r="D21" s="56">
        <f>(LARGE('Annual Heat Inputs'!D21:K21,1)+LARGE('Annual Heat Inputs'!D21:K21,2)+LARGE('Annual Heat Inputs'!D21:K21,3))/3</f>
        <v>12831751.447999999</v>
      </c>
      <c r="E21" s="56">
        <v>1086416956.7376666</v>
      </c>
      <c r="F21" s="56">
        <f t="shared" si="2"/>
        <v>1.18110743471196E-2</v>
      </c>
      <c r="G21" s="94">
        <v>161456</v>
      </c>
      <c r="H21" s="56">
        <f t="shared" si="3"/>
        <v>1906.9688197885421</v>
      </c>
      <c r="I21" s="56">
        <f>MIN(H21,'SO2 Annual Emissions'!L21,'SO2 Consent Decree Caps'!D21,'Retirement Adjustments'!D21,'Retirement Adjustments'!E21,'Retirement Adjustments'!F21,'Retirement Adjustments'!G21)</f>
        <v>988.74400000000003</v>
      </c>
      <c r="J21" s="120">
        <v>97236.839554440026</v>
      </c>
      <c r="K21" s="56">
        <f t="shared" si="4"/>
        <v>2137.2155412564312</v>
      </c>
      <c r="L21" s="56">
        <v>25829.370566650148</v>
      </c>
      <c r="M21" s="56">
        <f t="shared" si="5"/>
        <v>2442.2881573584386</v>
      </c>
      <c r="N21" s="56">
        <v>7056.8759677000926</v>
      </c>
      <c r="O21" s="56">
        <f t="shared" si="6"/>
        <v>2525.6374440713462</v>
      </c>
      <c r="P21" s="56">
        <v>1928.0182726482162</v>
      </c>
      <c r="Q21" s="56">
        <f t="shared" si="7"/>
        <v>2548.4094112321995</v>
      </c>
      <c r="R21" s="56">
        <v>526.75638294906821</v>
      </c>
      <c r="S21" s="56">
        <f t="shared" si="8"/>
        <v>2554.6309700340307</v>
      </c>
      <c r="T21" s="56">
        <v>143.91579733137041</v>
      </c>
      <c r="U21" s="56">
        <f t="shared" si="9"/>
        <v>2556.3307702160364</v>
      </c>
      <c r="V21" s="56">
        <v>39.319422396976734</v>
      </c>
      <c r="W21" s="56">
        <f t="shared" si="10"/>
        <v>2556.7951748372529</v>
      </c>
      <c r="X21" s="56">
        <v>10.742510595184285</v>
      </c>
      <c r="Y21" s="56">
        <f t="shared" si="11"/>
        <v>2556.9220554285675</v>
      </c>
      <c r="Z21" s="56">
        <v>2.9349753085407428</v>
      </c>
      <c r="AA21" s="56">
        <f t="shared" si="12"/>
        <v>2556.9567206401439</v>
      </c>
      <c r="AB21" s="56">
        <v>0.80186842611874454</v>
      </c>
      <c r="AC21" s="56">
        <f t="shared" si="13"/>
        <v>2556.9661915677416</v>
      </c>
      <c r="AD21" s="56">
        <v>0.21907951682806015</v>
      </c>
      <c r="AE21" s="56">
        <f t="shared" si="14"/>
        <v>2556.9687791322026</v>
      </c>
      <c r="AF21" s="56">
        <v>5.9854999970411882E-2</v>
      </c>
      <c r="AG21" s="56">
        <f t="shared" si="15"/>
        <v>2556.9694860840573</v>
      </c>
      <c r="AH21" s="56">
        <v>1.6353062615962699E-2</v>
      </c>
      <c r="AI21" s="56">
        <f t="shared" si="16"/>
        <v>2556.9696792312957</v>
      </c>
      <c r="AJ21" s="56">
        <v>4.4678414415102452E-3</v>
      </c>
      <c r="AK21" s="56">
        <f t="shared" si="17"/>
        <v>2556.9697320013033</v>
      </c>
      <c r="AL21" s="56">
        <v>1.2206648534629494E-3</v>
      </c>
      <c r="AM21" s="56">
        <f t="shared" si="18"/>
        <v>2556.9697464186665</v>
      </c>
      <c r="AN21" s="56">
        <v>3.3349942532368004E-4</v>
      </c>
      <c r="AO21" s="141">
        <f t="shared" si="0"/>
        <v>2557</v>
      </c>
      <c r="AP21" s="56">
        <f t="shared" si="1"/>
        <v>-3.0253581333454349E-2</v>
      </c>
      <c r="AQ21" s="139"/>
    </row>
    <row r="22" spans="1:43" ht="15" customHeight="1" x14ac:dyDescent="0.25">
      <c r="A22" s="8" t="s">
        <v>30</v>
      </c>
      <c r="B22" s="8">
        <v>983</v>
      </c>
      <c r="C22" s="8">
        <v>6</v>
      </c>
      <c r="D22" s="56">
        <f>(LARGE('Annual Heat Inputs'!D22:K22,1)+LARGE('Annual Heat Inputs'!D22:K22,2)+LARGE('Annual Heat Inputs'!D22:K22,3))/3</f>
        <v>8272146.4823333351</v>
      </c>
      <c r="E22" s="56">
        <v>1086416956.7376666</v>
      </c>
      <c r="F22" s="56">
        <f t="shared" si="2"/>
        <v>7.6141544284923949E-3</v>
      </c>
      <c r="G22" s="94">
        <v>161456</v>
      </c>
      <c r="H22" s="56">
        <f t="shared" si="3"/>
        <v>1229.350917406668</v>
      </c>
      <c r="I22" s="56">
        <f>MIN(H22,'SO2 Annual Emissions'!L22,'SO2 Consent Decree Caps'!D22,'Retirement Adjustments'!D22,'Retirement Adjustments'!E22,'Retirement Adjustments'!F22,'Retirement Adjustments'!G22)</f>
        <v>658.37</v>
      </c>
      <c r="J22" s="120">
        <v>97236.839554440026</v>
      </c>
      <c r="K22" s="56">
        <f t="shared" si="4"/>
        <v>1398.746312506044</v>
      </c>
      <c r="L22" s="56">
        <v>25829.370566650148</v>
      </c>
      <c r="M22" s="56">
        <f t="shared" si="5"/>
        <v>1595.4151287912744</v>
      </c>
      <c r="N22" s="56">
        <v>7056.8759677000926</v>
      </c>
      <c r="O22" s="56">
        <f t="shared" si="6"/>
        <v>1649.1472721920595</v>
      </c>
      <c r="P22" s="56">
        <v>1928.0182726482162</v>
      </c>
      <c r="Q22" s="56">
        <f t="shared" si="7"/>
        <v>1663.8275010609582</v>
      </c>
      <c r="R22" s="56">
        <v>526.75638294906821</v>
      </c>
      <c r="S22" s="56">
        <f t="shared" si="8"/>
        <v>1667.8383055069264</v>
      </c>
      <c r="T22" s="56">
        <v>143.91579733137041</v>
      </c>
      <c r="U22" s="56">
        <f t="shared" si="9"/>
        <v>1668.9341026125071</v>
      </c>
      <c r="V22" s="56">
        <v>39.319422396976734</v>
      </c>
      <c r="W22" s="56">
        <f t="shared" si="10"/>
        <v>1669.2334867666768</v>
      </c>
      <c r="X22" s="56">
        <v>10.742510595184285</v>
      </c>
      <c r="Y22" s="56">
        <f t="shared" si="11"/>
        <v>1669.3152819012982</v>
      </c>
      <c r="Z22" s="56">
        <v>2.9349753085407428</v>
      </c>
      <c r="AA22" s="56">
        <f t="shared" si="12"/>
        <v>1669.3376292565413</v>
      </c>
      <c r="AB22" s="56">
        <v>0.80186842611874454</v>
      </c>
      <c r="AC22" s="56">
        <f t="shared" si="13"/>
        <v>1669.343734806569</v>
      </c>
      <c r="AD22" s="56">
        <v>0.21907951682806015</v>
      </c>
      <c r="AE22" s="56">
        <f t="shared" si="14"/>
        <v>1669.3454029118423</v>
      </c>
      <c r="AF22" s="56">
        <v>5.9854999970411882E-2</v>
      </c>
      <c r="AG22" s="56">
        <f t="shared" si="15"/>
        <v>1669.3458586570553</v>
      </c>
      <c r="AH22" s="56">
        <v>1.6353062615962699E-2</v>
      </c>
      <c r="AI22" s="56">
        <f t="shared" si="16"/>
        <v>1669.3459831717994</v>
      </c>
      <c r="AJ22" s="56">
        <v>4.4678414415102452E-3</v>
      </c>
      <c r="AK22" s="56">
        <f t="shared" si="17"/>
        <v>1669.346017190634</v>
      </c>
      <c r="AL22" s="56">
        <v>1.2206648534629494E-3</v>
      </c>
      <c r="AM22" s="56">
        <f t="shared" si="18"/>
        <v>1669.3460264849648</v>
      </c>
      <c r="AN22" s="56">
        <v>3.3349942532368004E-4</v>
      </c>
      <c r="AO22" s="141">
        <f t="shared" si="0"/>
        <v>1669</v>
      </c>
      <c r="AP22" s="56">
        <f t="shared" si="1"/>
        <v>0.3460264849647956</v>
      </c>
      <c r="AQ22" s="139"/>
    </row>
    <row r="23" spans="1:43" ht="15" customHeight="1" x14ac:dyDescent="0.25">
      <c r="A23" s="9" t="s">
        <v>31</v>
      </c>
      <c r="B23" s="9">
        <v>1004</v>
      </c>
      <c r="C23" s="18" t="s">
        <v>61</v>
      </c>
      <c r="D23" s="56">
        <f>(LARGE('Annual Heat Inputs'!D23:K23,1)+LARGE('Annual Heat Inputs'!D23:K23,2)+LARGE('Annual Heat Inputs'!D23:K23,3))/3</f>
        <v>14784826.311333334</v>
      </c>
      <c r="E23" s="56">
        <v>1086416956.7376666</v>
      </c>
      <c r="F23" s="56">
        <f t="shared" si="2"/>
        <v>1.3608795609863972E-2</v>
      </c>
      <c r="G23" s="94">
        <v>161456</v>
      </c>
      <c r="H23" s="56">
        <f t="shared" si="3"/>
        <v>2197.2217039861976</v>
      </c>
      <c r="I23" s="56">
        <f>MIN(H23,'SO2 Annual Emissions'!L23,'SO2 Consent Decree Caps'!D23,'Retirement Adjustments'!D23,'Retirement Adjustments'!E23,'Retirement Adjustments'!F23,'Retirement Adjustments'!G23)</f>
        <v>90.108999999999995</v>
      </c>
      <c r="J23" s="120">
        <v>97236.839554440026</v>
      </c>
      <c r="K23" s="56">
        <f t="shared" si="4"/>
        <v>1413.3852752455107</v>
      </c>
      <c r="L23" s="56">
        <v>25829.370566650148</v>
      </c>
      <c r="M23" s="56">
        <f t="shared" si="5"/>
        <v>1764.891900018489</v>
      </c>
      <c r="N23" s="56">
        <v>7056.8759677000926</v>
      </c>
      <c r="O23" s="56">
        <f t="shared" si="6"/>
        <v>1860.9274827070806</v>
      </c>
      <c r="P23" s="56">
        <v>1928.0182726482162</v>
      </c>
      <c r="Q23" s="56">
        <f t="shared" si="7"/>
        <v>1887.1654893116331</v>
      </c>
      <c r="R23" s="56">
        <v>526.75638294906821</v>
      </c>
      <c r="S23" s="56">
        <f t="shared" si="8"/>
        <v>1894.3340092633782</v>
      </c>
      <c r="T23" s="56">
        <v>143.91579733137041</v>
      </c>
      <c r="U23" s="56">
        <f t="shared" si="9"/>
        <v>1896.2925299342915</v>
      </c>
      <c r="V23" s="56">
        <v>39.319422396976734</v>
      </c>
      <c r="W23" s="56">
        <f t="shared" si="10"/>
        <v>1896.8276199171898</v>
      </c>
      <c r="X23" s="56">
        <v>10.742510595184285</v>
      </c>
      <c r="Y23" s="56">
        <f t="shared" si="11"/>
        <v>1896.9738125482165</v>
      </c>
      <c r="Z23" s="56">
        <v>2.9349753085407428</v>
      </c>
      <c r="AA23" s="56">
        <f t="shared" si="12"/>
        <v>1897.0137540273104</v>
      </c>
      <c r="AB23" s="56">
        <v>0.80186842611874454</v>
      </c>
      <c r="AC23" s="56">
        <f t="shared" si="13"/>
        <v>1897.0246664908275</v>
      </c>
      <c r="AD23" s="56">
        <v>0.21907951682806015</v>
      </c>
      <c r="AE23" s="56">
        <f t="shared" si="14"/>
        <v>1897.0276478991943</v>
      </c>
      <c r="AF23" s="56">
        <v>5.9854999970411882E-2</v>
      </c>
      <c r="AG23" s="56">
        <f t="shared" si="15"/>
        <v>1897.0284624536553</v>
      </c>
      <c r="AH23" s="56">
        <v>1.6353062615962699E-2</v>
      </c>
      <c r="AI23" s="56">
        <f t="shared" si="16"/>
        <v>1897.0286849991421</v>
      </c>
      <c r="AJ23" s="56">
        <v>4.4678414415102452E-3</v>
      </c>
      <c r="AK23" s="56">
        <f t="shared" si="17"/>
        <v>1897.028745801083</v>
      </c>
      <c r="AL23" s="56">
        <v>1.2206648534629494E-3</v>
      </c>
      <c r="AM23" s="56">
        <f t="shared" si="18"/>
        <v>1897.0287624128614</v>
      </c>
      <c r="AN23" s="56">
        <v>3.3349942532368004E-4</v>
      </c>
      <c r="AO23" s="141">
        <f t="shared" si="0"/>
        <v>1897</v>
      </c>
      <c r="AP23" s="56">
        <f t="shared" si="1"/>
        <v>2.8762412861397024E-2</v>
      </c>
      <c r="AQ23" s="139"/>
    </row>
    <row r="24" spans="1:43" ht="15" customHeight="1" x14ac:dyDescent="0.25">
      <c r="A24" s="9" t="s">
        <v>31</v>
      </c>
      <c r="B24" s="9">
        <v>1004</v>
      </c>
      <c r="C24" s="18" t="s">
        <v>62</v>
      </c>
      <c r="D24" s="56">
        <f>(LARGE('Annual Heat Inputs'!D24:K24,1)+LARGE('Annual Heat Inputs'!D24:K24,2)+LARGE('Annual Heat Inputs'!D24:K24,3))/3</f>
        <v>15051370.059666665</v>
      </c>
      <c r="E24" s="56">
        <v>1086416956.7376666</v>
      </c>
      <c r="F24" s="56">
        <f t="shared" si="2"/>
        <v>1.3854137646068672E-2</v>
      </c>
      <c r="G24" s="94">
        <v>161456</v>
      </c>
      <c r="H24" s="56">
        <f t="shared" si="3"/>
        <v>2236.8336477836633</v>
      </c>
      <c r="I24" s="56">
        <f>MIN(H24,'SO2 Annual Emissions'!L24,'SO2 Consent Decree Caps'!D24,'Retirement Adjustments'!D24,'Retirement Adjustments'!E24,'Retirement Adjustments'!F24,'Retirement Adjustments'!G24)</f>
        <v>94.436000000000007</v>
      </c>
      <c r="J24" s="120">
        <v>97236.839554440026</v>
      </c>
      <c r="K24" s="56">
        <f t="shared" si="4"/>
        <v>1441.5685594559068</v>
      </c>
      <c r="L24" s="56">
        <v>25829.370566650148</v>
      </c>
      <c r="M24" s="56">
        <f t="shared" si="5"/>
        <v>1799.4122145975928</v>
      </c>
      <c r="N24" s="56">
        <v>7056.8759677000926</v>
      </c>
      <c r="O24" s="56">
        <f t="shared" si="6"/>
        <v>1897.1791456053438</v>
      </c>
      <c r="P24" s="56">
        <v>1928.0182726482162</v>
      </c>
      <c r="Q24" s="56">
        <f t="shared" si="7"/>
        <v>1923.8901761387478</v>
      </c>
      <c r="R24" s="56">
        <v>526.75638294906821</v>
      </c>
      <c r="S24" s="56">
        <f t="shared" si="8"/>
        <v>1931.1879315740696</v>
      </c>
      <c r="T24" s="56">
        <v>143.91579733137041</v>
      </c>
      <c r="U24" s="56">
        <f t="shared" si="9"/>
        <v>1933.1817608397421</v>
      </c>
      <c r="V24" s="56">
        <v>39.319422396976734</v>
      </c>
      <c r="W24" s="56">
        <f t="shared" si="10"/>
        <v>1933.7264975297937</v>
      </c>
      <c r="X24" s="56">
        <v>10.742510595184285</v>
      </c>
      <c r="Y24" s="56">
        <f t="shared" si="11"/>
        <v>1933.8753257502437</v>
      </c>
      <c r="Z24" s="56">
        <v>2.9349753085407428</v>
      </c>
      <c r="AA24" s="56">
        <f t="shared" si="12"/>
        <v>1933.9159873021561</v>
      </c>
      <c r="AB24" s="56">
        <v>0.80186842611874454</v>
      </c>
      <c r="AC24" s="56">
        <f t="shared" si="13"/>
        <v>1933.9270964977056</v>
      </c>
      <c r="AD24" s="56">
        <v>0.21907951682806015</v>
      </c>
      <c r="AE24" s="56">
        <f t="shared" si="14"/>
        <v>1933.9301316554872</v>
      </c>
      <c r="AF24" s="56">
        <v>5.9854999970411882E-2</v>
      </c>
      <c r="AG24" s="56">
        <f t="shared" si="15"/>
        <v>1933.9309608948956</v>
      </c>
      <c r="AH24" s="56">
        <v>1.6353062615962699E-2</v>
      </c>
      <c r="AI24" s="56">
        <f t="shared" si="16"/>
        <v>1933.931187452476</v>
      </c>
      <c r="AJ24" s="56">
        <v>4.4678414415102452E-3</v>
      </c>
      <c r="AK24" s="56">
        <f t="shared" si="17"/>
        <v>1933.9312493505663</v>
      </c>
      <c r="AL24" s="56">
        <v>1.2206648534629494E-3</v>
      </c>
      <c r="AM24" s="56">
        <f t="shared" si="18"/>
        <v>1933.9312662618252</v>
      </c>
      <c r="AN24" s="56">
        <v>3.3349942532368004E-4</v>
      </c>
      <c r="AO24" s="141">
        <f t="shared" si="0"/>
        <v>1934</v>
      </c>
      <c r="AP24" s="56">
        <f t="shared" si="1"/>
        <v>-6.8733738174842074E-2</v>
      </c>
      <c r="AQ24" s="139"/>
    </row>
    <row r="25" spans="1:43" ht="15" customHeight="1" x14ac:dyDescent="0.25">
      <c r="A25" s="8" t="s">
        <v>32</v>
      </c>
      <c r="B25" s="8">
        <v>1012</v>
      </c>
      <c r="C25" s="8">
        <v>2</v>
      </c>
      <c r="D25" s="56">
        <f>(LARGE('Annual Heat Inputs'!D25:K25,1)+LARGE('Annual Heat Inputs'!D25:K25,2)+LARGE('Annual Heat Inputs'!D25:K25,3))/3</f>
        <v>2951887.6260000002</v>
      </c>
      <c r="E25" s="56">
        <v>1086416956.7376666</v>
      </c>
      <c r="F25" s="56">
        <f t="shared" si="2"/>
        <v>2.7170853765611674E-3</v>
      </c>
      <c r="G25" s="94">
        <v>161456</v>
      </c>
      <c r="H25" s="56">
        <f t="shared" si="3"/>
        <v>438.68973655805985</v>
      </c>
      <c r="I25" s="56">
        <f>MIN(H25,'SO2 Annual Emissions'!L25,'SO2 Consent Decree Caps'!D25,'Retirement Adjustments'!D25,'Retirement Adjustments'!E25,'Retirement Adjustments'!F25,'Retirement Adjustments'!G25)</f>
        <v>251.858</v>
      </c>
      <c r="J25" s="120">
        <v>97236.839554440026</v>
      </c>
      <c r="K25" s="56">
        <f t="shared" si="4"/>
        <v>516.05879481639352</v>
      </c>
      <c r="L25" s="56">
        <v>25829.370566650148</v>
      </c>
      <c r="M25" s="56">
        <f t="shared" si="5"/>
        <v>586.23939986881805</v>
      </c>
      <c r="N25" s="56">
        <v>7056.8759677000926</v>
      </c>
      <c r="O25" s="56">
        <f t="shared" si="6"/>
        <v>605.4135343648619</v>
      </c>
      <c r="P25" s="56">
        <v>1928.0182726482162</v>
      </c>
      <c r="Q25" s="56">
        <f t="shared" si="7"/>
        <v>610.65212461921715</v>
      </c>
      <c r="R25" s="56">
        <v>526.75638294906821</v>
      </c>
      <c r="S25" s="56">
        <f t="shared" si="8"/>
        <v>612.08336668433833</v>
      </c>
      <c r="T25" s="56">
        <v>143.91579733137041</v>
      </c>
      <c r="U25" s="56">
        <f t="shared" si="9"/>
        <v>612.47439819272358</v>
      </c>
      <c r="V25" s="56">
        <v>39.319422396976734</v>
      </c>
      <c r="W25" s="56">
        <f t="shared" si="10"/>
        <v>612.58123242033321</v>
      </c>
      <c r="X25" s="56">
        <v>10.742510595184285</v>
      </c>
      <c r="Y25" s="56">
        <f t="shared" si="11"/>
        <v>612.61042073877888</v>
      </c>
      <c r="Z25" s="56">
        <v>2.9349753085407428</v>
      </c>
      <c r="AA25" s="56">
        <f t="shared" si="12"/>
        <v>612.61839531727026</v>
      </c>
      <c r="AB25" s="56">
        <v>0.80186842611874454</v>
      </c>
      <c r="AC25" s="56">
        <f t="shared" si="13"/>
        <v>612.62057406224483</v>
      </c>
      <c r="AD25" s="56">
        <v>0.21907951682806015</v>
      </c>
      <c r="AE25" s="56">
        <f t="shared" si="14"/>
        <v>612.62116931999628</v>
      </c>
      <c r="AF25" s="56">
        <v>5.9854999970411882E-2</v>
      </c>
      <c r="AG25" s="56">
        <f t="shared" si="15"/>
        <v>612.62133195114143</v>
      </c>
      <c r="AH25" s="56">
        <v>1.6353062615962699E-2</v>
      </c>
      <c r="AI25" s="56">
        <f t="shared" si="16"/>
        <v>612.62137638380875</v>
      </c>
      <c r="AJ25" s="56">
        <v>4.4678414415102452E-3</v>
      </c>
      <c r="AK25" s="56">
        <f t="shared" si="17"/>
        <v>612.62138852331543</v>
      </c>
      <c r="AL25" s="56">
        <v>1.2206648534629494E-3</v>
      </c>
      <c r="AM25" s="56">
        <f t="shared" si="18"/>
        <v>612.62139183996601</v>
      </c>
      <c r="AN25" s="56">
        <v>3.3349942532368004E-4</v>
      </c>
      <c r="AO25" s="141">
        <f t="shared" si="0"/>
        <v>613</v>
      </c>
      <c r="AP25" s="56">
        <f t="shared" si="1"/>
        <v>-0.37860816003399123</v>
      </c>
      <c r="AQ25" s="139"/>
    </row>
    <row r="26" spans="1:43" ht="15" customHeight="1" x14ac:dyDescent="0.25">
      <c r="A26" s="8" t="s">
        <v>32</v>
      </c>
      <c r="B26" s="8">
        <v>1012</v>
      </c>
      <c r="C26" s="8">
        <v>3</v>
      </c>
      <c r="D26" s="56">
        <f>(LARGE('Annual Heat Inputs'!D26:K26,1)+LARGE('Annual Heat Inputs'!D26:K26,2)+LARGE('Annual Heat Inputs'!D26:K26,3))/3</f>
        <v>21595034.259</v>
      </c>
      <c r="E26" s="56">
        <v>1086416956.7376666</v>
      </c>
      <c r="F26" s="56">
        <f t="shared" si="2"/>
        <v>1.9877298605359011E-2</v>
      </c>
      <c r="G26" s="94">
        <v>161456</v>
      </c>
      <c r="H26" s="56">
        <f t="shared" si="3"/>
        <v>3209.3091236268447</v>
      </c>
      <c r="I26" s="56">
        <f>MIN(H26,'SO2 Annual Emissions'!L26,'SO2 Consent Decree Caps'!D26,'Retirement Adjustments'!D26,'Retirement Adjustments'!E26,'Retirement Adjustments'!F26,'Retirement Adjustments'!G26)</f>
        <v>1659.5650000000001</v>
      </c>
      <c r="J26" s="120">
        <v>97236.839554440026</v>
      </c>
      <c r="K26" s="56">
        <f t="shared" si="4"/>
        <v>3592.3706952649886</v>
      </c>
      <c r="L26" s="56">
        <v>25829.370566650148</v>
      </c>
      <c r="M26" s="56">
        <f t="shared" si="5"/>
        <v>4105.788806806765</v>
      </c>
      <c r="N26" s="56">
        <v>7056.8759677000926</v>
      </c>
      <c r="O26" s="56">
        <f t="shared" si="6"/>
        <v>4246.0604376377214</v>
      </c>
      <c r="P26" s="56">
        <v>1928.0182726482162</v>
      </c>
      <c r="Q26" s="56">
        <f t="shared" si="7"/>
        <v>4284.3842325597388</v>
      </c>
      <c r="R26" s="56">
        <v>526.75638294906821</v>
      </c>
      <c r="S26" s="56">
        <f t="shared" si="8"/>
        <v>4294.8547264758963</v>
      </c>
      <c r="T26" s="56">
        <v>143.91579733137041</v>
      </c>
      <c r="U26" s="56">
        <f t="shared" si="9"/>
        <v>4297.7153837534806</v>
      </c>
      <c r="V26" s="56">
        <v>39.319422396976734</v>
      </c>
      <c r="W26" s="56">
        <f t="shared" si="10"/>
        <v>4298.4969476534552</v>
      </c>
      <c r="X26" s="56">
        <v>10.742510595184285</v>
      </c>
      <c r="Y26" s="56">
        <f t="shared" si="11"/>
        <v>4298.7104797443271</v>
      </c>
      <c r="Z26" s="56">
        <v>2.9349753085407428</v>
      </c>
      <c r="AA26" s="56">
        <f t="shared" si="12"/>
        <v>4298.7688191249345</v>
      </c>
      <c r="AB26" s="56">
        <v>0.80186842611874454</v>
      </c>
      <c r="AC26" s="56">
        <f t="shared" si="13"/>
        <v>4298.7847581030828</v>
      </c>
      <c r="AD26" s="56">
        <v>0.21907951682806015</v>
      </c>
      <c r="AE26" s="56">
        <f t="shared" si="14"/>
        <v>4298.7891128120573</v>
      </c>
      <c r="AF26" s="56">
        <v>5.9854999970411882E-2</v>
      </c>
      <c r="AG26" s="56">
        <f t="shared" si="15"/>
        <v>4298.7903025677651</v>
      </c>
      <c r="AH26" s="56">
        <v>1.6353062615962699E-2</v>
      </c>
      <c r="AI26" s="56">
        <f t="shared" si="16"/>
        <v>4298.7906276224739</v>
      </c>
      <c r="AJ26" s="56">
        <v>4.4678414415102452E-3</v>
      </c>
      <c r="AK26" s="56">
        <f t="shared" si="17"/>
        <v>4298.7907164310927</v>
      </c>
      <c r="AL26" s="56">
        <v>1.2206648534629494E-3</v>
      </c>
      <c r="AM26" s="56">
        <f t="shared" si="18"/>
        <v>4298.7907406946124</v>
      </c>
      <c r="AN26" s="56">
        <v>3.3349942532368004E-4</v>
      </c>
      <c r="AO26" s="141">
        <f t="shared" si="0"/>
        <v>4299</v>
      </c>
      <c r="AP26" s="56">
        <f t="shared" si="1"/>
        <v>-0.2092593053876044</v>
      </c>
      <c r="AQ26" s="139"/>
    </row>
    <row r="27" spans="1:43" ht="15" customHeight="1" x14ac:dyDescent="0.25">
      <c r="A27" s="8" t="s">
        <v>33</v>
      </c>
      <c r="B27" s="8">
        <v>7759</v>
      </c>
      <c r="C27" s="22" t="s">
        <v>63</v>
      </c>
      <c r="D27" s="56">
        <f>(LARGE('Annual Heat Inputs'!D27:K27,1)+LARGE('Annual Heat Inputs'!D27:K27,2)+LARGE('Annual Heat Inputs'!D27:K27,3))/3</f>
        <v>978359.74366666656</v>
      </c>
      <c r="E27" s="56">
        <v>1086416956.7376666</v>
      </c>
      <c r="F27" s="56">
        <f t="shared" si="2"/>
        <v>9.0053799105319716E-4</v>
      </c>
      <c r="G27" s="94">
        <v>161456</v>
      </c>
      <c r="H27" s="56">
        <f t="shared" si="3"/>
        <v>145.39726188348502</v>
      </c>
      <c r="I27" s="56">
        <f>MIN(H27,'SO2 Annual Emissions'!L27,'SO2 Consent Decree Caps'!D27,'Retirement Adjustments'!D27,'Retirement Adjustments'!E27,'Retirement Adjustments'!F27,'Retirement Adjustments'!G27)</f>
        <v>0.35199999999999998</v>
      </c>
      <c r="J27" s="120">
        <v>97236.839554440026</v>
      </c>
      <c r="K27" s="56">
        <f t="shared" si="4"/>
        <v>87.917468148717489</v>
      </c>
      <c r="L27" s="56">
        <v>25829.370566650148</v>
      </c>
      <c r="M27" s="56">
        <f t="shared" si="5"/>
        <v>111.1777976289772</v>
      </c>
      <c r="N27" s="56">
        <v>7056.8759677000926</v>
      </c>
      <c r="O27" s="56">
        <f t="shared" si="6"/>
        <v>117.53278253604142</v>
      </c>
      <c r="P27" s="56">
        <v>1928.0182726482162</v>
      </c>
      <c r="Q27" s="56">
        <f t="shared" si="7"/>
        <v>119.26903623800591</v>
      </c>
      <c r="R27" s="56">
        <v>526.75638294906821</v>
      </c>
      <c r="S27" s="56">
        <f t="shared" si="8"/>
        <v>119.74340037288131</v>
      </c>
      <c r="T27" s="56">
        <v>143.91579733137041</v>
      </c>
      <c r="U27" s="56">
        <f t="shared" si="9"/>
        <v>119.87300201589092</v>
      </c>
      <c r="V27" s="56">
        <v>39.319422396976734</v>
      </c>
      <c r="W27" s="56">
        <f t="shared" si="10"/>
        <v>119.90841064954566</v>
      </c>
      <c r="X27" s="56">
        <v>10.742510595184285</v>
      </c>
      <c r="Y27" s="56">
        <f t="shared" si="11"/>
        <v>119.91808468845591</v>
      </c>
      <c r="Z27" s="56">
        <v>2.9349753085407428</v>
      </c>
      <c r="AA27" s="56">
        <f t="shared" si="12"/>
        <v>119.92072774522406</v>
      </c>
      <c r="AB27" s="56">
        <v>0.80186842611874454</v>
      </c>
      <c r="AC27" s="56">
        <f t="shared" si="13"/>
        <v>119.92144985820561</v>
      </c>
      <c r="AD27" s="56">
        <v>0.21907951682806015</v>
      </c>
      <c r="AE27" s="56">
        <f t="shared" si="14"/>
        <v>119.92164714763356</v>
      </c>
      <c r="AF27" s="56">
        <v>5.9854999970411882E-2</v>
      </c>
      <c r="AG27" s="56">
        <f t="shared" si="15"/>
        <v>119.921701049335</v>
      </c>
      <c r="AH27" s="56">
        <v>1.6353062615962699E-2</v>
      </c>
      <c r="AI27" s="56">
        <f t="shared" si="16"/>
        <v>119.92171577588915</v>
      </c>
      <c r="AJ27" s="56">
        <v>4.4678414415102452E-3</v>
      </c>
      <c r="AK27" s="56">
        <f t="shared" si="17"/>
        <v>119.92171979935011</v>
      </c>
      <c r="AL27" s="56">
        <v>1.2206648534629494E-3</v>
      </c>
      <c r="AM27" s="56">
        <f t="shared" si="18"/>
        <v>119.92172089860519</v>
      </c>
      <c r="AN27" s="56">
        <v>3.3349942532368004E-4</v>
      </c>
      <c r="AO27" s="141">
        <f t="shared" si="0"/>
        <v>120</v>
      </c>
      <c r="AP27" s="56">
        <f t="shared" si="1"/>
        <v>-7.8279101394812756E-2</v>
      </c>
      <c r="AQ27" s="139"/>
    </row>
    <row r="28" spans="1:43" ht="15" customHeight="1" x14ac:dyDescent="0.25">
      <c r="A28" s="8" t="s">
        <v>33</v>
      </c>
      <c r="B28" s="8">
        <v>7759</v>
      </c>
      <c r="C28" s="22" t="s">
        <v>64</v>
      </c>
      <c r="D28" s="56">
        <f>(LARGE('Annual Heat Inputs'!D28:K28,1)+LARGE('Annual Heat Inputs'!D28:K28,2)+LARGE('Annual Heat Inputs'!D28:K28,3))/3</f>
        <v>849204.79400000011</v>
      </c>
      <c r="E28" s="56">
        <v>1086416956.7376666</v>
      </c>
      <c r="F28" s="56">
        <f t="shared" si="2"/>
        <v>7.8165642457388E-4</v>
      </c>
      <c r="G28" s="94">
        <v>161456</v>
      </c>
      <c r="H28" s="56">
        <f t="shared" si="3"/>
        <v>126.20311968600036</v>
      </c>
      <c r="I28" s="56">
        <f>MIN(H28,'SO2 Annual Emissions'!L28,'SO2 Consent Decree Caps'!D28,'Retirement Adjustments'!D28,'Retirement Adjustments'!E28,'Retirement Adjustments'!F28,'Retirement Adjustments'!G28)</f>
        <v>0.27400000000000002</v>
      </c>
      <c r="J28" s="120">
        <v>97236.839554440026</v>
      </c>
      <c r="K28" s="56">
        <f t="shared" si="4"/>
        <v>76.279800342987627</v>
      </c>
      <c r="L28" s="56">
        <v>25829.370566650148</v>
      </c>
      <c r="M28" s="56">
        <f t="shared" si="5"/>
        <v>96.469493789109194</v>
      </c>
      <c r="N28" s="56">
        <v>7056.8759677000926</v>
      </c>
      <c r="O28" s="56">
        <f t="shared" si="6"/>
        <v>101.98554622668298</v>
      </c>
      <c r="P28" s="56">
        <v>1928.0182726482162</v>
      </c>
      <c r="Q28" s="56">
        <f t="shared" si="7"/>
        <v>103.4925940961943</v>
      </c>
      <c r="R28" s="56">
        <v>526.75638294906821</v>
      </c>
      <c r="S28" s="56">
        <f t="shared" si="8"/>
        <v>103.90433660711173</v>
      </c>
      <c r="T28" s="56">
        <v>143.91579733137041</v>
      </c>
      <c r="U28" s="56">
        <f t="shared" si="9"/>
        <v>104.01682931469347</v>
      </c>
      <c r="V28" s="56">
        <v>39.319422396976734</v>
      </c>
      <c r="W28" s="56">
        <f t="shared" si="10"/>
        <v>104.0475635938206</v>
      </c>
      <c r="X28" s="56">
        <v>10.742510595184285</v>
      </c>
      <c r="Y28" s="56">
        <f t="shared" si="11"/>
        <v>104.05596054624338</v>
      </c>
      <c r="Z28" s="56">
        <v>2.9349753085407428</v>
      </c>
      <c r="AA28" s="56">
        <f t="shared" si="12"/>
        <v>104.05825468854927</v>
      </c>
      <c r="AB28" s="56">
        <v>0.80186842611874454</v>
      </c>
      <c r="AC28" s="56">
        <f t="shared" si="13"/>
        <v>104.05888147415621</v>
      </c>
      <c r="AD28" s="56">
        <v>0.21907951682806015</v>
      </c>
      <c r="AE28" s="56">
        <f t="shared" si="14"/>
        <v>104.05905271906803</v>
      </c>
      <c r="AF28" s="56">
        <v>5.9854999970411882E-2</v>
      </c>
      <c r="AG28" s="56">
        <f t="shared" si="15"/>
        <v>104.05909950511331</v>
      </c>
      <c r="AH28" s="56">
        <v>1.6353062615962699E-2</v>
      </c>
      <c r="AI28" s="56">
        <f t="shared" si="16"/>
        <v>104.05911228758977</v>
      </c>
      <c r="AJ28" s="56">
        <v>4.4678414415102452E-3</v>
      </c>
      <c r="AK28" s="56">
        <f t="shared" si="17"/>
        <v>104.05911577990673</v>
      </c>
      <c r="AL28" s="56">
        <v>1.2206648534629494E-3</v>
      </c>
      <c r="AM28" s="56">
        <f t="shared" si="18"/>
        <v>104.05911673404727</v>
      </c>
      <c r="AN28" s="56">
        <v>3.3349942532368004E-4</v>
      </c>
      <c r="AO28" s="141">
        <f t="shared" si="0"/>
        <v>104</v>
      </c>
      <c r="AP28" s="56">
        <f t="shared" si="1"/>
        <v>5.911673404726514E-2</v>
      </c>
      <c r="AQ28" s="139"/>
    </row>
    <row r="29" spans="1:43" ht="15" customHeight="1" x14ac:dyDescent="0.25">
      <c r="A29" s="8" t="s">
        <v>33</v>
      </c>
      <c r="B29" s="8">
        <v>7759</v>
      </c>
      <c r="C29" s="22" t="s">
        <v>65</v>
      </c>
      <c r="D29" s="56">
        <f>(LARGE('Annual Heat Inputs'!D29:K29,1)+LARGE('Annual Heat Inputs'!D29:K29,2)+LARGE('Annual Heat Inputs'!D29:K29,3))/3</f>
        <v>879178.88233333325</v>
      </c>
      <c r="E29" s="56">
        <v>1086416956.7376666</v>
      </c>
      <c r="F29" s="56">
        <f t="shared" si="2"/>
        <v>8.0924628144001399E-4</v>
      </c>
      <c r="G29" s="94">
        <v>161456</v>
      </c>
      <c r="H29" s="56">
        <f t="shared" si="3"/>
        <v>130.65766761617891</v>
      </c>
      <c r="I29" s="56">
        <f>MIN(H29,'SO2 Annual Emissions'!L29,'SO2 Consent Decree Caps'!D29,'Retirement Adjustments'!D29,'Retirement Adjustments'!E29,'Retirement Adjustments'!F29,'Retirement Adjustments'!G29)</f>
        <v>0.32700000000000001</v>
      </c>
      <c r="J29" s="120">
        <v>97236.839554440026</v>
      </c>
      <c r="K29" s="56">
        <f t="shared" si="4"/>
        <v>79.015550828409857</v>
      </c>
      <c r="L29" s="56">
        <v>25829.370566650148</v>
      </c>
      <c r="M29" s="56">
        <f t="shared" si="5"/>
        <v>99.917872911407642</v>
      </c>
      <c r="N29" s="56">
        <v>7056.8759677000926</v>
      </c>
      <c r="O29" s="56">
        <f t="shared" si="6"/>
        <v>105.62862354685234</v>
      </c>
      <c r="P29" s="56">
        <v>1928.0182726482162</v>
      </c>
      <c r="Q29" s="56">
        <f t="shared" si="7"/>
        <v>107.18886516454131</v>
      </c>
      <c r="R29" s="56">
        <v>526.75638294906821</v>
      </c>
      <c r="S29" s="56">
        <f t="shared" si="8"/>
        <v>107.61514080866763</v>
      </c>
      <c r="T29" s="56">
        <v>143.91579733137041</v>
      </c>
      <c r="U29" s="56">
        <f t="shared" si="9"/>
        <v>107.73160413249852</v>
      </c>
      <c r="V29" s="56">
        <v>39.319422396976734</v>
      </c>
      <c r="W29" s="56">
        <f t="shared" si="10"/>
        <v>107.76342322886164</v>
      </c>
      <c r="X29" s="56">
        <v>10.742510595184285</v>
      </c>
      <c r="Y29" s="56">
        <f t="shared" si="11"/>
        <v>107.77211656561413</v>
      </c>
      <c r="Z29" s="56">
        <v>2.9349753085407428</v>
      </c>
      <c r="AA29" s="56">
        <f t="shared" si="12"/>
        <v>107.77449168346868</v>
      </c>
      <c r="AB29" s="56">
        <v>0.80186842611874454</v>
      </c>
      <c r="AC29" s="56">
        <f t="shared" si="13"/>
        <v>107.77514059251072</v>
      </c>
      <c r="AD29" s="56">
        <v>0.21907951682806015</v>
      </c>
      <c r="AE29" s="56">
        <f t="shared" si="14"/>
        <v>107.77531788179506</v>
      </c>
      <c r="AF29" s="56">
        <v>5.9854999970411882E-2</v>
      </c>
      <c r="AG29" s="56">
        <f t="shared" si="15"/>
        <v>107.77536631923121</v>
      </c>
      <c r="AH29" s="56">
        <v>1.6353062615962699E-2</v>
      </c>
      <c r="AI29" s="56">
        <f t="shared" si="16"/>
        <v>107.77537955288632</v>
      </c>
      <c r="AJ29" s="56">
        <v>4.4678414415102452E-3</v>
      </c>
      <c r="AK29" s="56">
        <f t="shared" si="17"/>
        <v>107.7753831684704</v>
      </c>
      <c r="AL29" s="56">
        <v>1.2206648534629494E-3</v>
      </c>
      <c r="AM29" s="56">
        <f t="shared" si="18"/>
        <v>107.77538415628889</v>
      </c>
      <c r="AN29" s="56">
        <v>3.3349942532368004E-4</v>
      </c>
      <c r="AO29" s="141">
        <f t="shared" si="0"/>
        <v>108</v>
      </c>
      <c r="AP29" s="56">
        <f t="shared" si="1"/>
        <v>-0.22461584371110632</v>
      </c>
      <c r="AQ29" s="139"/>
    </row>
    <row r="30" spans="1:43" ht="15" customHeight="1" x14ac:dyDescent="0.25">
      <c r="A30" s="8" t="s">
        <v>33</v>
      </c>
      <c r="B30" s="8">
        <v>7759</v>
      </c>
      <c r="C30" s="22" t="s">
        <v>66</v>
      </c>
      <c r="D30" s="56">
        <f>(LARGE('Annual Heat Inputs'!D30:K30,1)+LARGE('Annual Heat Inputs'!D30:K30,2)+LARGE('Annual Heat Inputs'!D30:K30,3))/3</f>
        <v>1041051.7883333334</v>
      </c>
      <c r="E30" s="56">
        <v>1086416956.7376666</v>
      </c>
      <c r="F30" s="56">
        <f t="shared" si="2"/>
        <v>9.5824331705889661E-4</v>
      </c>
      <c r="G30" s="94">
        <v>161456</v>
      </c>
      <c r="H30" s="56">
        <f t="shared" si="3"/>
        <v>154.71413299906121</v>
      </c>
      <c r="I30" s="56">
        <f>MIN(H30,'SO2 Annual Emissions'!L30,'SO2 Consent Decree Caps'!D30,'Retirement Adjustments'!D30,'Retirement Adjustments'!E30,'Retirement Adjustments'!F30,'Retirement Adjustments'!G30)</f>
        <v>0.36</v>
      </c>
      <c r="J30" s="120">
        <v>97236.839554440026</v>
      </c>
      <c r="K30" s="56">
        <f t="shared" si="4"/>
        <v>93.536551674970326</v>
      </c>
      <c r="L30" s="56">
        <v>25829.370566650148</v>
      </c>
      <c r="M30" s="56">
        <f t="shared" si="5"/>
        <v>118.2873734043006</v>
      </c>
      <c r="N30" s="56">
        <v>7056.8759677000926</v>
      </c>
      <c r="O30" s="56">
        <f t="shared" si="6"/>
        <v>125.04957763966274</v>
      </c>
      <c r="P30" s="56">
        <v>1928.0182726482162</v>
      </c>
      <c r="Q30" s="56">
        <f t="shared" si="7"/>
        <v>126.89708826459534</v>
      </c>
      <c r="R30" s="56">
        <v>526.75638294906821</v>
      </c>
      <c r="S30" s="56">
        <f t="shared" si="8"/>
        <v>127.4018490482744</v>
      </c>
      <c r="T30" s="56">
        <v>143.91579733137041</v>
      </c>
      <c r="U30" s="56">
        <f t="shared" si="9"/>
        <v>127.53975539928639</v>
      </c>
      <c r="V30" s="56">
        <v>39.319422396976734</v>
      </c>
      <c r="W30" s="56">
        <f t="shared" si="10"/>
        <v>127.57743297302891</v>
      </c>
      <c r="X30" s="56">
        <v>10.742510595184285</v>
      </c>
      <c r="Y30" s="56">
        <f t="shared" si="11"/>
        <v>127.58772691201517</v>
      </c>
      <c r="Z30" s="56">
        <v>2.9349753085407428</v>
      </c>
      <c r="AA30" s="56">
        <f t="shared" si="12"/>
        <v>127.59053933249031</v>
      </c>
      <c r="AB30" s="56">
        <v>0.80186842611874454</v>
      </c>
      <c r="AC30" s="56">
        <f t="shared" si="13"/>
        <v>127.59130771755079</v>
      </c>
      <c r="AD30" s="56">
        <v>0.21907951682806015</v>
      </c>
      <c r="AE30" s="56">
        <f t="shared" si="14"/>
        <v>127.59151764903369</v>
      </c>
      <c r="AF30" s="56">
        <v>5.9854999970411882E-2</v>
      </c>
      <c r="AG30" s="56">
        <f t="shared" si="15"/>
        <v>127.5915750046874</v>
      </c>
      <c r="AH30" s="56">
        <v>1.6353062615962699E-2</v>
      </c>
      <c r="AI30" s="56">
        <f t="shared" si="16"/>
        <v>127.59159067490036</v>
      </c>
      <c r="AJ30" s="56">
        <v>4.4678414415102452E-3</v>
      </c>
      <c r="AK30" s="56">
        <f t="shared" si="17"/>
        <v>127.59159495617956</v>
      </c>
      <c r="AL30" s="56">
        <v>1.2206648534629494E-3</v>
      </c>
      <c r="AM30" s="56">
        <f t="shared" si="18"/>
        <v>127.59159612587351</v>
      </c>
      <c r="AN30" s="56">
        <v>3.3349942532368004E-4</v>
      </c>
      <c r="AO30" s="141">
        <f t="shared" si="0"/>
        <v>128</v>
      </c>
      <c r="AP30" s="56">
        <f t="shared" si="1"/>
        <v>-0.40840387412649193</v>
      </c>
      <c r="AQ30" s="139"/>
    </row>
    <row r="31" spans="1:43" ht="15" customHeight="1" x14ac:dyDescent="0.25">
      <c r="A31" s="8" t="s">
        <v>34</v>
      </c>
      <c r="B31" s="8">
        <v>6113</v>
      </c>
      <c r="C31" s="8">
        <v>1</v>
      </c>
      <c r="D31" s="56">
        <f>(LARGE('Annual Heat Inputs'!D31:K31,1)+LARGE('Annual Heat Inputs'!D31:K31,2)+LARGE('Annual Heat Inputs'!D31:K31,3))/3</f>
        <v>35973504.520999998</v>
      </c>
      <c r="E31" s="56">
        <v>1086416956.7376666</v>
      </c>
      <c r="F31" s="56">
        <f t="shared" si="2"/>
        <v>3.3112060979812556E-2</v>
      </c>
      <c r="G31" s="94">
        <v>161456</v>
      </c>
      <c r="H31" s="56">
        <f t="shared" si="3"/>
        <v>5346.1409175566159</v>
      </c>
      <c r="I31" s="56">
        <f>MIN(H31,'SO2 Annual Emissions'!L31,'SO2 Consent Decree Caps'!D31,'Retirement Adjustments'!D31,'Retirement Adjustments'!E31,'Retirement Adjustments'!F31,'Retirement Adjustments'!G31)</f>
        <v>2391.0720000000001</v>
      </c>
      <c r="J31" s="120">
        <v>97236.839554440026</v>
      </c>
      <c r="K31" s="56">
        <f t="shared" si="4"/>
        <v>5610.7841608108683</v>
      </c>
      <c r="L31" s="56">
        <v>25829.370566650148</v>
      </c>
      <c r="M31" s="56">
        <f t="shared" si="5"/>
        <v>6466.047854083964</v>
      </c>
      <c r="N31" s="56">
        <v>7056.8759677000926</v>
      </c>
      <c r="O31" s="56">
        <f t="shared" si="6"/>
        <v>6699.7155614534231</v>
      </c>
      <c r="P31" s="56">
        <v>1928.0182726482162</v>
      </c>
      <c r="Q31" s="56">
        <f t="shared" si="7"/>
        <v>6763.556220067544</v>
      </c>
      <c r="R31" s="56">
        <v>526.75638294906821</v>
      </c>
      <c r="S31" s="56">
        <f t="shared" si="8"/>
        <v>6780.9982095412588</v>
      </c>
      <c r="T31" s="56">
        <v>143.91579733137041</v>
      </c>
      <c r="U31" s="56">
        <f t="shared" si="9"/>
        <v>6785.7635581984532</v>
      </c>
      <c r="V31" s="56">
        <v>39.319422396976734</v>
      </c>
      <c r="W31" s="56">
        <f t="shared" si="10"/>
        <v>6787.0655053105529</v>
      </c>
      <c r="X31" s="56">
        <v>10.742510595184285</v>
      </c>
      <c r="Y31" s="56">
        <f t="shared" si="11"/>
        <v>6787.421211976457</v>
      </c>
      <c r="Z31" s="56">
        <v>2.9349753085407428</v>
      </c>
      <c r="AA31" s="56">
        <f t="shared" si="12"/>
        <v>6787.5183950578476</v>
      </c>
      <c r="AB31" s="56">
        <v>0.80186842611874454</v>
      </c>
      <c r="AC31" s="56">
        <f t="shared" si="13"/>
        <v>6787.5449465740712</v>
      </c>
      <c r="AD31" s="56">
        <v>0.21907951682806015</v>
      </c>
      <c r="AE31" s="56">
        <f t="shared" si="14"/>
        <v>6787.5522007483914</v>
      </c>
      <c r="AF31" s="56">
        <v>5.9854999970411882E-2</v>
      </c>
      <c r="AG31" s="56">
        <f t="shared" si="15"/>
        <v>6787.5541826708004</v>
      </c>
      <c r="AH31" s="56">
        <v>1.6353062615962699E-2</v>
      </c>
      <c r="AI31" s="56">
        <f t="shared" si="16"/>
        <v>6787.5547241544073</v>
      </c>
      <c r="AJ31" s="56">
        <v>4.4678414415102452E-3</v>
      </c>
      <c r="AK31" s="56">
        <f t="shared" si="17"/>
        <v>6787.5548720938459</v>
      </c>
      <c r="AL31" s="56">
        <v>1.2206648534629494E-3</v>
      </c>
      <c r="AM31" s="56">
        <f t="shared" si="18"/>
        <v>6787.5549125125754</v>
      </c>
      <c r="AN31" s="56">
        <v>3.3349942532368004E-4</v>
      </c>
      <c r="AO31" s="141">
        <f t="shared" si="0"/>
        <v>6788</v>
      </c>
      <c r="AP31" s="56">
        <f t="shared" si="1"/>
        <v>-0.44508748742464377</v>
      </c>
      <c r="AQ31" s="139"/>
    </row>
    <row r="32" spans="1:43" ht="15" customHeight="1" x14ac:dyDescent="0.25">
      <c r="A32" s="8" t="s">
        <v>34</v>
      </c>
      <c r="B32" s="8">
        <v>6113</v>
      </c>
      <c r="C32" s="8">
        <v>2</v>
      </c>
      <c r="D32" s="56">
        <f>(LARGE('Annual Heat Inputs'!D32:K32,1)+LARGE('Annual Heat Inputs'!D32:K32,2)+LARGE('Annual Heat Inputs'!D32:K32,3))/3</f>
        <v>35398800.513333328</v>
      </c>
      <c r="E32" s="56">
        <v>1086416956.7376666</v>
      </c>
      <c r="F32" s="56">
        <f t="shared" si="2"/>
        <v>3.2583070702090447E-2</v>
      </c>
      <c r="G32" s="94">
        <v>161456</v>
      </c>
      <c r="H32" s="56">
        <f t="shared" si="3"/>
        <v>5260.7322632767155</v>
      </c>
      <c r="I32" s="56">
        <f>MIN(H32,'SO2 Annual Emissions'!L32,'SO2 Consent Decree Caps'!D32,'Retirement Adjustments'!D32,'Retirement Adjustments'!E32,'Retirement Adjustments'!F32,'Retirement Adjustments'!G32)</f>
        <v>2339.9290000000001</v>
      </c>
      <c r="J32" s="120">
        <v>97236.839554440026</v>
      </c>
      <c r="K32" s="56">
        <f t="shared" si="4"/>
        <v>5508.203818050144</v>
      </c>
      <c r="L32" s="56">
        <v>25829.370566650148</v>
      </c>
      <c r="M32" s="56">
        <f t="shared" si="5"/>
        <v>6349.8040254137995</v>
      </c>
      <c r="N32" s="56">
        <v>7056.8759677000926</v>
      </c>
      <c r="O32" s="56">
        <f t="shared" si="6"/>
        <v>6579.7387140052542</v>
      </c>
      <c r="P32" s="56">
        <v>1928.0182726482162</v>
      </c>
      <c r="Q32" s="56">
        <f t="shared" si="7"/>
        <v>6642.5594696978733</v>
      </c>
      <c r="R32" s="56">
        <v>526.75638294906821</v>
      </c>
      <c r="S32" s="56">
        <f t="shared" si="8"/>
        <v>6659.7228101662804</v>
      </c>
      <c r="T32" s="56">
        <v>143.91579733137041</v>
      </c>
      <c r="U32" s="56">
        <f t="shared" si="9"/>
        <v>6664.4120287658761</v>
      </c>
      <c r="V32" s="56">
        <v>39.319422396976734</v>
      </c>
      <c r="W32" s="56">
        <f t="shared" si="10"/>
        <v>6665.6931762858021</v>
      </c>
      <c r="X32" s="56">
        <v>10.742510595184285</v>
      </c>
      <c r="Y32" s="56">
        <f t="shared" si="11"/>
        <v>6666.0432002680427</v>
      </c>
      <c r="Z32" s="56">
        <v>2.9349753085407428</v>
      </c>
      <c r="AA32" s="56">
        <f t="shared" si="12"/>
        <v>6666.1388307760299</v>
      </c>
      <c r="AB32" s="56">
        <v>0.80186842611874454</v>
      </c>
      <c r="AC32" s="56">
        <f t="shared" si="13"/>
        <v>6666.1649581116517</v>
      </c>
      <c r="AD32" s="56">
        <v>0.21907951682806015</v>
      </c>
      <c r="AE32" s="56">
        <f t="shared" si="14"/>
        <v>6666.1720963950374</v>
      </c>
      <c r="AF32" s="56">
        <v>5.9854999970411882E-2</v>
      </c>
      <c r="AG32" s="56">
        <f t="shared" si="15"/>
        <v>6666.1740466547335</v>
      </c>
      <c r="AH32" s="56">
        <v>1.6353062615962699E-2</v>
      </c>
      <c r="AI32" s="56">
        <f t="shared" si="16"/>
        <v>6666.1745794877288</v>
      </c>
      <c r="AJ32" s="56">
        <v>4.4678414415102452E-3</v>
      </c>
      <c r="AK32" s="56">
        <f t="shared" si="17"/>
        <v>6666.1747250637227</v>
      </c>
      <c r="AL32" s="56">
        <v>1.2206648534629494E-3</v>
      </c>
      <c r="AM32" s="56">
        <f t="shared" si="18"/>
        <v>6666.1747648367318</v>
      </c>
      <c r="AN32" s="56">
        <v>3.3349942532368004E-4</v>
      </c>
      <c r="AO32" s="141">
        <f t="shared" si="0"/>
        <v>6666</v>
      </c>
      <c r="AP32" s="56">
        <f t="shared" si="1"/>
        <v>0.17476483673181065</v>
      </c>
      <c r="AQ32" s="139"/>
    </row>
    <row r="33" spans="1:43" ht="15" customHeight="1" x14ac:dyDescent="0.25">
      <c r="A33" s="8" t="s">
        <v>34</v>
      </c>
      <c r="B33" s="8">
        <v>6113</v>
      </c>
      <c r="C33" s="8">
        <v>3</v>
      </c>
      <c r="D33" s="56">
        <f>(LARGE('Annual Heat Inputs'!D33:K33,1)+LARGE('Annual Heat Inputs'!D33:K33,2)+LARGE('Annual Heat Inputs'!D33:K33,3))/3</f>
        <v>36006241.244333327</v>
      </c>
      <c r="E33" s="56">
        <v>1086416956.7376666</v>
      </c>
      <c r="F33" s="56">
        <f t="shared" si="2"/>
        <v>3.3142193723167034E-2</v>
      </c>
      <c r="G33" s="94">
        <v>161456</v>
      </c>
      <c r="H33" s="56">
        <f t="shared" si="3"/>
        <v>5351.0060297676564</v>
      </c>
      <c r="I33" s="56">
        <f>MIN(H33,'SO2 Annual Emissions'!L33,'SO2 Consent Decree Caps'!D33,'Retirement Adjustments'!D33,'Retirement Adjustments'!E33,'Retirement Adjustments'!F33,'Retirement Adjustments'!G33)</f>
        <v>2113.837</v>
      </c>
      <c r="J33" s="120">
        <v>97236.839554440026</v>
      </c>
      <c r="K33" s="56">
        <f t="shared" si="4"/>
        <v>5336.4791735417621</v>
      </c>
      <c r="L33" s="56">
        <v>25829.370566650148</v>
      </c>
      <c r="M33" s="56">
        <f t="shared" si="5"/>
        <v>6192.5211766091497</v>
      </c>
      <c r="N33" s="56">
        <v>7056.8759677000926</v>
      </c>
      <c r="O33" s="56">
        <f t="shared" si="6"/>
        <v>6426.4015270110276</v>
      </c>
      <c r="P33" s="56">
        <v>1928.0182726482162</v>
      </c>
      <c r="Q33" s="56">
        <f t="shared" si="7"/>
        <v>6490.3002821049404</v>
      </c>
      <c r="R33" s="56">
        <v>526.75638294906821</v>
      </c>
      <c r="S33" s="56">
        <f t="shared" si="8"/>
        <v>6507.7581441935536</v>
      </c>
      <c r="T33" s="56">
        <v>143.91579733137041</v>
      </c>
      <c r="U33" s="56">
        <f t="shared" si="9"/>
        <v>6512.5278294285336</v>
      </c>
      <c r="V33" s="56">
        <v>39.319422396976734</v>
      </c>
      <c r="W33" s="56">
        <f t="shared" si="10"/>
        <v>6513.8309613426973</v>
      </c>
      <c r="X33" s="56">
        <v>10.742510595184285</v>
      </c>
      <c r="Y33" s="56">
        <f t="shared" si="11"/>
        <v>6514.1869917099157</v>
      </c>
      <c r="Z33" s="56">
        <v>2.9349753085407428</v>
      </c>
      <c r="AA33" s="56">
        <f t="shared" si="12"/>
        <v>6514.2842632301645</v>
      </c>
      <c r="AB33" s="56">
        <v>0.80186842611874454</v>
      </c>
      <c r="AC33" s="56">
        <f t="shared" si="13"/>
        <v>6514.3108389088829</v>
      </c>
      <c r="AD33" s="56">
        <v>0.21907951682806015</v>
      </c>
      <c r="AE33" s="56">
        <f t="shared" si="14"/>
        <v>6514.3180996846704</v>
      </c>
      <c r="AF33" s="56">
        <v>5.9854999970411882E-2</v>
      </c>
      <c r="AG33" s="56">
        <f t="shared" si="15"/>
        <v>6514.3200834106747</v>
      </c>
      <c r="AH33" s="56">
        <v>1.6353062615962699E-2</v>
      </c>
      <c r="AI33" s="56">
        <f t="shared" si="16"/>
        <v>6514.3206253870439</v>
      </c>
      <c r="AJ33" s="56">
        <v>4.4678414415102452E-3</v>
      </c>
      <c r="AK33" s="56">
        <f t="shared" si="17"/>
        <v>6514.3207734611105</v>
      </c>
      <c r="AL33" s="56">
        <v>1.2206648534629494E-3</v>
      </c>
      <c r="AM33" s="56">
        <f t="shared" si="18"/>
        <v>6514.3208139166218</v>
      </c>
      <c r="AN33" s="56">
        <v>3.3349942532368004E-4</v>
      </c>
      <c r="AO33" s="141">
        <f t="shared" si="0"/>
        <v>6514</v>
      </c>
      <c r="AP33" s="56">
        <f t="shared" si="1"/>
        <v>0.32081391662177339</v>
      </c>
      <c r="AQ33" s="139"/>
    </row>
    <row r="34" spans="1:43" ht="15" customHeight="1" x14ac:dyDescent="0.25">
      <c r="A34" s="8" t="s">
        <v>34</v>
      </c>
      <c r="B34" s="8">
        <v>6113</v>
      </c>
      <c r="C34" s="8">
        <v>4</v>
      </c>
      <c r="D34" s="56">
        <f>(LARGE('Annual Heat Inputs'!D34:K34,1)+LARGE('Annual Heat Inputs'!D34:K34,2)+LARGE('Annual Heat Inputs'!D34:K34,3))/3</f>
        <v>35035717.577666663</v>
      </c>
      <c r="E34" s="56">
        <v>1086416956.7376666</v>
      </c>
      <c r="F34" s="56">
        <f t="shared" si="2"/>
        <v>3.2248868503372059E-2</v>
      </c>
      <c r="G34" s="94">
        <v>161456</v>
      </c>
      <c r="H34" s="56">
        <f t="shared" si="3"/>
        <v>5206.773313080439</v>
      </c>
      <c r="I34" s="56">
        <f>MIN(H34,'SO2 Annual Emissions'!L34,'SO2 Consent Decree Caps'!D34,'Retirement Adjustments'!D34,'Retirement Adjustments'!E34,'Retirement Adjustments'!F34,'Retirement Adjustments'!G34)</f>
        <v>3486.3609999999999</v>
      </c>
      <c r="J34" s="120">
        <v>97236.839554440026</v>
      </c>
      <c r="K34" s="56">
        <f t="shared" si="4"/>
        <v>6622.1390524746239</v>
      </c>
      <c r="L34" s="56">
        <v>25829.370566650148</v>
      </c>
      <c r="M34" s="56">
        <f t="shared" si="5"/>
        <v>7455.1070274033937</v>
      </c>
      <c r="N34" s="56">
        <v>7056.8759677000926</v>
      </c>
      <c r="O34" s="56">
        <f t="shared" si="6"/>
        <v>7682.6832925303606</v>
      </c>
      <c r="P34" s="56">
        <v>1928.0182726482162</v>
      </c>
      <c r="Q34" s="56">
        <f t="shared" si="7"/>
        <v>7744.8597002770912</v>
      </c>
      <c r="R34" s="56">
        <v>526.75638294906821</v>
      </c>
      <c r="S34" s="56">
        <f t="shared" si="8"/>
        <v>7761.8469976041279</v>
      </c>
      <c r="T34" s="56">
        <v>143.91579733137041</v>
      </c>
      <c r="U34" s="56">
        <f t="shared" si="9"/>
        <v>7766.4881192278253</v>
      </c>
      <c r="V34" s="56">
        <v>39.319422396976734</v>
      </c>
      <c r="W34" s="56">
        <f t="shared" si="10"/>
        <v>7767.7561261103338</v>
      </c>
      <c r="X34" s="56">
        <v>10.742510595184285</v>
      </c>
      <c r="Y34" s="56">
        <f t="shared" si="11"/>
        <v>7768.1025599219138</v>
      </c>
      <c r="Z34" s="56">
        <v>2.9349753085407428</v>
      </c>
      <c r="AA34" s="56">
        <f t="shared" si="12"/>
        <v>7768.1972095546998</v>
      </c>
      <c r="AB34" s="56">
        <v>0.80186842611874454</v>
      </c>
      <c r="AC34" s="56">
        <f t="shared" si="13"/>
        <v>7768.2230689041307</v>
      </c>
      <c r="AD34" s="56">
        <v>0.21907951682806015</v>
      </c>
      <c r="AE34" s="56">
        <f t="shared" si="14"/>
        <v>7768.230133970661</v>
      </c>
      <c r="AF34" s="56">
        <v>5.9854999970411882E-2</v>
      </c>
      <c r="AG34" s="56">
        <f t="shared" si="15"/>
        <v>7768.2320642266841</v>
      </c>
      <c r="AH34" s="56">
        <v>1.6353062615962699E-2</v>
      </c>
      <c r="AI34" s="56">
        <f t="shared" si="16"/>
        <v>7768.2325915944502</v>
      </c>
      <c r="AJ34" s="56">
        <v>4.4678414415102452E-3</v>
      </c>
      <c r="AK34" s="56">
        <f t="shared" si="17"/>
        <v>7768.2327356772812</v>
      </c>
      <c r="AL34" s="56">
        <v>1.2206648534629494E-3</v>
      </c>
      <c r="AM34" s="56">
        <f t="shared" si="18"/>
        <v>7768.2327750423419</v>
      </c>
      <c r="AN34" s="56">
        <v>3.3349942532368004E-4</v>
      </c>
      <c r="AO34" s="141">
        <f t="shared" ref="AO34:AO65" si="34">ROUND(AM34,0)</f>
        <v>7768</v>
      </c>
      <c r="AP34" s="56">
        <f t="shared" ref="AP34:AP65" si="35">AM34-AO34</f>
        <v>0.23277504234192747</v>
      </c>
      <c r="AQ34" s="139"/>
    </row>
    <row r="35" spans="1:43" ht="15" customHeight="1" x14ac:dyDescent="0.25">
      <c r="A35" s="8" t="s">
        <v>34</v>
      </c>
      <c r="B35" s="8">
        <v>6113</v>
      </c>
      <c r="C35" s="8">
        <v>5</v>
      </c>
      <c r="D35" s="56">
        <f>(LARGE('Annual Heat Inputs'!D35:K35,1)+LARGE('Annual Heat Inputs'!D35:K35,2)+LARGE('Annual Heat Inputs'!D35:K35,3))/3</f>
        <v>31686863.827333331</v>
      </c>
      <c r="E35" s="56">
        <v>1086416956.7376666</v>
      </c>
      <c r="F35" s="56">
        <f t="shared" si="2"/>
        <v>2.9166392912794575E-2</v>
      </c>
      <c r="G35" s="94">
        <v>161456</v>
      </c>
      <c r="H35" s="56">
        <f t="shared" si="3"/>
        <v>4709.0891341281613</v>
      </c>
      <c r="I35" s="56">
        <f>MIN(H35,'SO2 Annual Emissions'!L35,'SO2 Consent Decree Caps'!D35,'Retirement Adjustments'!D35,'Retirement Adjustments'!E35,'Retirement Adjustments'!F35,'Retirement Adjustments'!G35)</f>
        <v>4709.0891341281613</v>
      </c>
      <c r="J35" s="120">
        <v>97236.839554440026</v>
      </c>
      <c r="K35" s="56">
        <f t="shared" si="4"/>
        <v>7545.1370021713246</v>
      </c>
      <c r="L35" s="56">
        <v>25829.370566650148</v>
      </c>
      <c r="M35" s="56">
        <f t="shared" si="5"/>
        <v>8298.4865728084151</v>
      </c>
      <c r="N35" s="56">
        <v>7056.8759677000926</v>
      </c>
      <c r="O35" s="56">
        <f t="shared" si="6"/>
        <v>8504.3101900192141</v>
      </c>
      <c r="P35" s="56">
        <v>1928.0182726482162</v>
      </c>
      <c r="Q35" s="56">
        <f t="shared" si="7"/>
        <v>8560.5435285023195</v>
      </c>
      <c r="R35" s="56">
        <v>526.75638294906821</v>
      </c>
      <c r="S35" s="56">
        <f t="shared" si="8"/>
        <v>8575.9071121367342</v>
      </c>
      <c r="T35" s="56">
        <v>143.91579733137041</v>
      </c>
      <c r="U35" s="56">
        <f t="shared" si="9"/>
        <v>8580.1046168280591</v>
      </c>
      <c r="V35" s="56">
        <v>39.319422396976734</v>
      </c>
      <c r="W35" s="56">
        <f t="shared" si="10"/>
        <v>8581.251422550793</v>
      </c>
      <c r="X35" s="56">
        <v>10.742510595184285</v>
      </c>
      <c r="Y35" s="56">
        <f t="shared" si="11"/>
        <v>8581.5647428356824</v>
      </c>
      <c r="Z35" s="56">
        <v>2.9349753085407428</v>
      </c>
      <c r="AA35" s="56">
        <f t="shared" si="12"/>
        <v>8581.6503454787198</v>
      </c>
      <c r="AB35" s="56">
        <v>0.80186842611874454</v>
      </c>
      <c r="AC35" s="56">
        <f t="shared" si="13"/>
        <v>8581.6737330883007</v>
      </c>
      <c r="AD35" s="56">
        <v>0.21907951682806015</v>
      </c>
      <c r="AE35" s="56">
        <f t="shared" si="14"/>
        <v>8581.680122847567</v>
      </c>
      <c r="AF35" s="56">
        <v>5.9854999970411882E-2</v>
      </c>
      <c r="AG35" s="56">
        <f t="shared" si="15"/>
        <v>8581.6818686020142</v>
      </c>
      <c r="AH35" s="56">
        <v>1.6353062615962699E-2</v>
      </c>
      <c r="AI35" s="56">
        <f t="shared" si="16"/>
        <v>8581.6823455618633</v>
      </c>
      <c r="AJ35" s="56">
        <v>4.4678414415102452E-3</v>
      </c>
      <c r="AK35" s="56">
        <f t="shared" si="17"/>
        <v>8581.6824758726816</v>
      </c>
      <c r="AL35" s="56">
        <v>1.2206648534629494E-3</v>
      </c>
      <c r="AM35" s="56">
        <f t="shared" si="18"/>
        <v>8581.6825114750718</v>
      </c>
      <c r="AN35" s="56">
        <v>3.3349942532368004E-4</v>
      </c>
      <c r="AO35" s="141">
        <f t="shared" si="34"/>
        <v>8582</v>
      </c>
      <c r="AP35" s="56">
        <f t="shared" si="35"/>
        <v>-0.31748852492819424</v>
      </c>
      <c r="AQ35" s="139"/>
    </row>
    <row r="36" spans="1:43" ht="15" customHeight="1" x14ac:dyDescent="0.25">
      <c r="A36" s="8" t="s">
        <v>35</v>
      </c>
      <c r="B36" s="8">
        <v>7763</v>
      </c>
      <c r="C36" s="8">
        <v>1</v>
      </c>
      <c r="D36" s="56">
        <f>(LARGE('Annual Heat Inputs'!D36:K36,1)+LARGE('Annual Heat Inputs'!D36:K36,2)+LARGE('Annual Heat Inputs'!D36:K36,3))/3</f>
        <v>874485.85066666675</v>
      </c>
      <c r="E36" s="56">
        <v>1086416956.7376666</v>
      </c>
      <c r="F36" s="56">
        <f t="shared" si="2"/>
        <v>8.0492654799185531E-4</v>
      </c>
      <c r="G36" s="94">
        <v>161456</v>
      </c>
      <c r="H36" s="56">
        <f t="shared" si="3"/>
        <v>129.96022073257299</v>
      </c>
      <c r="I36" s="56">
        <f>MIN(H36,'SO2 Annual Emissions'!L36,'SO2 Consent Decree Caps'!D36,'Retirement Adjustments'!D36,'Retirement Adjustments'!E36,'Retirement Adjustments'!F36,'Retirement Adjustments'!G36)</f>
        <v>0.30399999999999999</v>
      </c>
      <c r="J36" s="120">
        <v>97236.839554440026</v>
      </c>
      <c r="K36" s="56">
        <f t="shared" si="4"/>
        <v>78.572513600193304</v>
      </c>
      <c r="L36" s="56">
        <v>25829.370566650148</v>
      </c>
      <c r="M36" s="56">
        <f t="shared" si="5"/>
        <v>99.363259687209435</v>
      </c>
      <c r="N36" s="56">
        <v>7056.8759677000926</v>
      </c>
      <c r="O36" s="56">
        <f t="shared" si="6"/>
        <v>105.04352649949695</v>
      </c>
      <c r="P36" s="56">
        <v>1928.0182726482162</v>
      </c>
      <c r="Q36" s="56">
        <f t="shared" si="7"/>
        <v>106.59543959216489</v>
      </c>
      <c r="R36" s="56">
        <v>526.75638294906821</v>
      </c>
      <c r="S36" s="56">
        <f t="shared" si="8"/>
        <v>107.01943978912476</v>
      </c>
      <c r="T36" s="56">
        <v>143.91579733137041</v>
      </c>
      <c r="U36" s="56">
        <f t="shared" si="9"/>
        <v>107.1352814350722</v>
      </c>
      <c r="V36" s="56">
        <v>39.319422396976734</v>
      </c>
      <c r="W36" s="56">
        <f t="shared" si="10"/>
        <v>107.16693068201123</v>
      </c>
      <c r="X36" s="56">
        <v>10.742510595184285</v>
      </c>
      <c r="Y36" s="56">
        <f t="shared" si="11"/>
        <v>107.17557761398137</v>
      </c>
      <c r="Z36" s="56">
        <v>2.9349753085407428</v>
      </c>
      <c r="AA36" s="56">
        <f t="shared" si="12"/>
        <v>107.17794005352492</v>
      </c>
      <c r="AB36" s="56">
        <v>0.80186842611874454</v>
      </c>
      <c r="AC36" s="56">
        <f t="shared" si="13"/>
        <v>107.1785854987091</v>
      </c>
      <c r="AD36" s="56">
        <v>0.21907951682806015</v>
      </c>
      <c r="AE36" s="56">
        <f t="shared" si="14"/>
        <v>107.17876184162832</v>
      </c>
      <c r="AF36" s="56">
        <v>5.9854999970411882E-2</v>
      </c>
      <c r="AG36" s="56">
        <f t="shared" si="15"/>
        <v>107.17881002050682</v>
      </c>
      <c r="AH36" s="56">
        <v>1.6353062615962699E-2</v>
      </c>
      <c r="AI36" s="56">
        <f t="shared" si="16"/>
        <v>107.17882318352106</v>
      </c>
      <c r="AJ36" s="56">
        <v>4.4678414415102452E-3</v>
      </c>
      <c r="AK36" s="56">
        <f t="shared" si="17"/>
        <v>107.17882677980525</v>
      </c>
      <c r="AL36" s="56">
        <v>1.2206648534629494E-3</v>
      </c>
      <c r="AM36" s="56">
        <f t="shared" si="18"/>
        <v>107.17882776235079</v>
      </c>
      <c r="AN36" s="56">
        <v>3.3349942532368004E-4</v>
      </c>
      <c r="AO36" s="141">
        <f t="shared" si="34"/>
        <v>107</v>
      </c>
      <c r="AP36" s="56">
        <f t="shared" si="35"/>
        <v>0.17882776235079234</v>
      </c>
      <c r="AQ36" s="139"/>
    </row>
    <row r="37" spans="1:43" ht="15" customHeight="1" x14ac:dyDescent="0.25">
      <c r="A37" s="8" t="s">
        <v>35</v>
      </c>
      <c r="B37" s="8">
        <v>7763</v>
      </c>
      <c r="C37" s="8">
        <v>2</v>
      </c>
      <c r="D37" s="56">
        <f>(LARGE('Annual Heat Inputs'!D37:K37,1)+LARGE('Annual Heat Inputs'!D37:K37,2)+LARGE('Annual Heat Inputs'!D37:K37,3))/3</f>
        <v>1022454.7946666667</v>
      </c>
      <c r="E37" s="56">
        <v>1086416956.7376666</v>
      </c>
      <c r="F37" s="56">
        <f t="shared" si="2"/>
        <v>9.4112558564709084E-4</v>
      </c>
      <c r="G37" s="94">
        <v>161456</v>
      </c>
      <c r="H37" s="56">
        <f t="shared" si="3"/>
        <v>151.95037255623669</v>
      </c>
      <c r="I37" s="56">
        <f>MIN(H37,'SO2 Annual Emissions'!L37,'SO2 Consent Decree Caps'!D37,'Retirement Adjustments'!D37,'Retirement Adjustments'!E37,'Retirement Adjustments'!F37,'Retirement Adjustments'!G37)</f>
        <v>0.32800000000000001</v>
      </c>
      <c r="J37" s="120">
        <v>97236.839554440026</v>
      </c>
      <c r="K37" s="56">
        <f t="shared" si="4"/>
        <v>91.84007757214458</v>
      </c>
      <c r="L37" s="56">
        <v>25829.370566650148</v>
      </c>
      <c r="M37" s="56">
        <f t="shared" si="5"/>
        <v>116.14875907357893</v>
      </c>
      <c r="N37" s="56">
        <v>7056.8759677000926</v>
      </c>
      <c r="O37" s="56">
        <f t="shared" si="6"/>
        <v>122.79016560151956</v>
      </c>
      <c r="P37" s="56">
        <v>1928.0182726482162</v>
      </c>
      <c r="Q37" s="56">
        <f t="shared" si="7"/>
        <v>124.60467292750391</v>
      </c>
      <c r="R37" s="56">
        <v>526.75638294906821</v>
      </c>
      <c r="S37" s="56">
        <f t="shared" si="8"/>
        <v>125.10041683690019</v>
      </c>
      <c r="T37" s="56">
        <v>143.91579733137041</v>
      </c>
      <c r="U37" s="56">
        <f t="shared" si="9"/>
        <v>125.23585967594755</v>
      </c>
      <c r="V37" s="56">
        <v>39.319422396976734</v>
      </c>
      <c r="W37" s="56">
        <f t="shared" si="10"/>
        <v>125.27286419037821</v>
      </c>
      <c r="X37" s="56">
        <v>10.742510595184285</v>
      </c>
      <c r="Y37" s="56">
        <f t="shared" si="11"/>
        <v>125.28297424195343</v>
      </c>
      <c r="Z37" s="56">
        <v>2.9349753085407428</v>
      </c>
      <c r="AA37" s="56">
        <f t="shared" si="12"/>
        <v>125.28573642230954</v>
      </c>
      <c r="AB37" s="56">
        <v>0.80186842611874454</v>
      </c>
      <c r="AC37" s="56">
        <f t="shared" si="13"/>
        <v>125.28649108120169</v>
      </c>
      <c r="AD37" s="56">
        <v>0.21907951682806015</v>
      </c>
      <c r="AE37" s="56">
        <f t="shared" si="14"/>
        <v>125.28669726254027</v>
      </c>
      <c r="AF37" s="56">
        <v>5.9854999970411882E-2</v>
      </c>
      <c r="AG37" s="56">
        <f t="shared" si="15"/>
        <v>125.28675359361218</v>
      </c>
      <c r="AH37" s="56">
        <v>1.6353062615962699E-2</v>
      </c>
      <c r="AI37" s="56">
        <f t="shared" si="16"/>
        <v>125.2867689838978</v>
      </c>
      <c r="AJ37" s="56">
        <v>4.4678414415102452E-3</v>
      </c>
      <c r="AK37" s="56">
        <f t="shared" si="17"/>
        <v>125.28677318869769</v>
      </c>
      <c r="AL37" s="56">
        <v>1.2206648534629494E-3</v>
      </c>
      <c r="AM37" s="56">
        <f t="shared" si="18"/>
        <v>125.28677433749662</v>
      </c>
      <c r="AN37" s="56">
        <v>3.3349942532368004E-4</v>
      </c>
      <c r="AO37" s="141">
        <f t="shared" si="34"/>
        <v>125</v>
      </c>
      <c r="AP37" s="56">
        <f t="shared" si="35"/>
        <v>0.28677433749662384</v>
      </c>
      <c r="AQ37" s="139"/>
    </row>
    <row r="38" spans="1:43" ht="15" customHeight="1" x14ac:dyDescent="0.25">
      <c r="A38" s="8" t="s">
        <v>35</v>
      </c>
      <c r="B38" s="8">
        <v>7763</v>
      </c>
      <c r="C38" s="8">
        <v>3</v>
      </c>
      <c r="D38" s="56">
        <f>(LARGE('Annual Heat Inputs'!D38:K38,1)+LARGE('Annual Heat Inputs'!D38:K38,2)+LARGE('Annual Heat Inputs'!D38:K38,3))/3</f>
        <v>1007005.5133333333</v>
      </c>
      <c r="E38" s="56">
        <v>1086416956.7376666</v>
      </c>
      <c r="F38" s="56">
        <f t="shared" si="2"/>
        <v>9.2690518781776666E-4</v>
      </c>
      <c r="G38" s="94">
        <v>161456</v>
      </c>
      <c r="H38" s="56">
        <f t="shared" si="3"/>
        <v>149.65440400430532</v>
      </c>
      <c r="I38" s="56">
        <f>MIN(H38,'SO2 Annual Emissions'!L38,'SO2 Consent Decree Caps'!D38,'Retirement Adjustments'!D38,'Retirement Adjustments'!E38,'Retirement Adjustments'!F38,'Retirement Adjustments'!G38)</f>
        <v>0.31900000000000001</v>
      </c>
      <c r="J38" s="120">
        <v>97236.839554440026</v>
      </c>
      <c r="K38" s="56">
        <f t="shared" si="4"/>
        <v>90.448331030014273</v>
      </c>
      <c r="L38" s="56">
        <v>25829.370566650148</v>
      </c>
      <c r="M38" s="56">
        <f t="shared" si="5"/>
        <v>114.38970860630982</v>
      </c>
      <c r="N38" s="56">
        <v>7056.8759677000926</v>
      </c>
      <c r="O38" s="56">
        <f t="shared" si="6"/>
        <v>120.93076355055756</v>
      </c>
      <c r="P38" s="56">
        <v>1928.0182726482162</v>
      </c>
      <c r="Q38" s="56">
        <f t="shared" si="7"/>
        <v>122.71785368968264</v>
      </c>
      <c r="R38" s="56">
        <v>526.75638294906821</v>
      </c>
      <c r="S38" s="56">
        <f t="shared" si="8"/>
        <v>123.20610691375425</v>
      </c>
      <c r="T38" s="56">
        <v>143.91579733137041</v>
      </c>
      <c r="U38" s="56">
        <f t="shared" si="9"/>
        <v>123.33950321290963</v>
      </c>
      <c r="V38" s="56">
        <v>39.319422396976734</v>
      </c>
      <c r="W38" s="56">
        <f t="shared" si="10"/>
        <v>123.3759485895114</v>
      </c>
      <c r="X38" s="56">
        <v>10.742510595184285</v>
      </c>
      <c r="Y38" s="56">
        <f t="shared" si="11"/>
        <v>123.38590587831226</v>
      </c>
      <c r="Z38" s="56">
        <v>2.9349753085407428</v>
      </c>
      <c r="AA38" s="56">
        <f t="shared" si="12"/>
        <v>123.38862632215186</v>
      </c>
      <c r="AB38" s="56">
        <v>0.80186842611874454</v>
      </c>
      <c r="AC38" s="56">
        <f t="shared" si="13"/>
        <v>123.38936957815598</v>
      </c>
      <c r="AD38" s="56">
        <v>0.21907951682806015</v>
      </c>
      <c r="AE38" s="56">
        <f t="shared" si="14"/>
        <v>123.38957264409667</v>
      </c>
      <c r="AF38" s="56">
        <v>5.9854999970411882E-2</v>
      </c>
      <c r="AG38" s="56">
        <f t="shared" si="15"/>
        <v>123.38962812400666</v>
      </c>
      <c r="AH38" s="56">
        <v>1.6353062615962699E-2</v>
      </c>
      <c r="AI38" s="56">
        <f t="shared" si="16"/>
        <v>123.38964328174524</v>
      </c>
      <c r="AJ38" s="56">
        <v>4.4678414415102452E-3</v>
      </c>
      <c r="AK38" s="56">
        <f t="shared" si="17"/>
        <v>123.38964742301064</v>
      </c>
      <c r="AL38" s="56">
        <v>1.2206648534629494E-3</v>
      </c>
      <c r="AM38" s="56">
        <f t="shared" si="18"/>
        <v>123.38964855445123</v>
      </c>
      <c r="AN38" s="56">
        <v>3.3349942532368004E-4</v>
      </c>
      <c r="AO38" s="141">
        <f t="shared" si="34"/>
        <v>123</v>
      </c>
      <c r="AP38" s="56">
        <f t="shared" si="35"/>
        <v>0.38964855445122737</v>
      </c>
      <c r="AQ38" s="139"/>
    </row>
    <row r="39" spans="1:43" ht="15" customHeight="1" x14ac:dyDescent="0.25">
      <c r="A39" s="8" t="s">
        <v>36</v>
      </c>
      <c r="B39" s="8">
        <v>7948</v>
      </c>
      <c r="C39" s="8">
        <v>1</v>
      </c>
      <c r="D39" s="56">
        <f>(LARGE('Annual Heat Inputs'!D39:K39,1)+LARGE('Annual Heat Inputs'!D39:K39,2)+LARGE('Annual Heat Inputs'!D39:K39,3))/3</f>
        <v>185919.39166666663</v>
      </c>
      <c r="E39" s="56">
        <v>1086416956.7376666</v>
      </c>
      <c r="F39" s="56">
        <f t="shared" si="2"/>
        <v>1.7113078962330662E-4</v>
      </c>
      <c r="G39" s="94">
        <v>161456</v>
      </c>
      <c r="H39" s="56">
        <f t="shared" si="3"/>
        <v>27.630092769420596</v>
      </c>
      <c r="I39" s="56">
        <f>MIN(H39,'SO2 Annual Emissions'!L39,'SO2 Consent Decree Caps'!D39,'Retirement Adjustments'!D39,'Retirement Adjustments'!E39,'Retirement Adjustments'!F39,'Retirement Adjustments'!G39)</f>
        <v>6.8000000000000005E-2</v>
      </c>
      <c r="J39" s="120">
        <v>97236.839554440026</v>
      </c>
      <c r="K39" s="56">
        <f t="shared" si="4"/>
        <v>16.708217133426096</v>
      </c>
      <c r="L39" s="56">
        <v>25829.370566650148</v>
      </c>
      <c r="M39" s="56">
        <f t="shared" si="5"/>
        <v>21.128417713969931</v>
      </c>
      <c r="N39" s="56">
        <v>7056.8759677000926</v>
      </c>
      <c r="O39" s="56">
        <f t="shared" si="6"/>
        <v>22.336066470596183</v>
      </c>
      <c r="P39" s="56">
        <v>1928.0182726482162</v>
      </c>
      <c r="Q39" s="56">
        <f t="shared" si="7"/>
        <v>22.666009760002638</v>
      </c>
      <c r="R39" s="56">
        <v>526.75638294906821</v>
      </c>
      <c r="S39" s="56">
        <f t="shared" si="8"/>
        <v>22.756153995755827</v>
      </c>
      <c r="T39" s="56">
        <v>143.91579733137041</v>
      </c>
      <c r="U39" s="56">
        <f t="shared" si="9"/>
        <v>22.780782419792413</v>
      </c>
      <c r="V39" s="56">
        <v>39.319422396976734</v>
      </c>
      <c r="W39" s="56">
        <f t="shared" si="10"/>
        <v>22.787511183594738</v>
      </c>
      <c r="X39" s="56">
        <v>10.742510595184285</v>
      </c>
      <c r="Y39" s="56">
        <f t="shared" si="11"/>
        <v>22.789349557915429</v>
      </c>
      <c r="Z39" s="56">
        <v>2.9349753085407428</v>
      </c>
      <c r="AA39" s="56">
        <f t="shared" si="12"/>
        <v>22.789851822557505</v>
      </c>
      <c r="AB39" s="56">
        <v>0.80186842611874454</v>
      </c>
      <c r="AC39" s="56">
        <f t="shared" si="13"/>
        <v>22.789989046934441</v>
      </c>
      <c r="AD39" s="56">
        <v>0.21907951682806015</v>
      </c>
      <c r="AE39" s="56">
        <f t="shared" si="14"/>
        <v>22.790026538185145</v>
      </c>
      <c r="AF39" s="56">
        <v>5.9854999970411882E-2</v>
      </c>
      <c r="AG39" s="56">
        <f t="shared" si="15"/>
        <v>22.790036781218554</v>
      </c>
      <c r="AH39" s="56">
        <v>1.6353062615962699E-2</v>
      </c>
      <c r="AI39" s="56">
        <f t="shared" si="16"/>
        <v>22.790039579731072</v>
      </c>
      <c r="AJ39" s="56">
        <v>4.4678414415102452E-3</v>
      </c>
      <c r="AK39" s="56">
        <f t="shared" si="17"/>
        <v>22.790040344316306</v>
      </c>
      <c r="AL39" s="56">
        <v>1.2206648534629494E-3</v>
      </c>
      <c r="AM39" s="56">
        <f t="shared" si="18"/>
        <v>22.790040553209646</v>
      </c>
      <c r="AN39" s="56">
        <v>3.3349942532368004E-4</v>
      </c>
      <c r="AO39" s="141">
        <f t="shared" si="34"/>
        <v>23</v>
      </c>
      <c r="AP39" s="56">
        <f t="shared" si="35"/>
        <v>-0.20995944679035361</v>
      </c>
      <c r="AQ39" s="139"/>
    </row>
    <row r="40" spans="1:43" ht="15" customHeight="1" x14ac:dyDescent="0.25">
      <c r="A40" s="8" t="s">
        <v>36</v>
      </c>
      <c r="B40" s="8">
        <v>7948</v>
      </c>
      <c r="C40" s="8">
        <v>2</v>
      </c>
      <c r="D40" s="56">
        <f>(LARGE('Annual Heat Inputs'!D40:K40,1)+LARGE('Annual Heat Inputs'!D40:K40,2)+LARGE('Annual Heat Inputs'!D40:K40,3))/3</f>
        <v>190309.54266666668</v>
      </c>
      <c r="E40" s="56">
        <v>1086416956.7376666</v>
      </c>
      <c r="F40" s="56">
        <f t="shared" si="2"/>
        <v>1.7517173446752459E-4</v>
      </c>
      <c r="G40" s="94">
        <v>161456</v>
      </c>
      <c r="H40" s="56">
        <f t="shared" si="3"/>
        <v>28.282527560188651</v>
      </c>
      <c r="I40" s="56">
        <f>MIN(H40,'SO2 Annual Emissions'!L40,'SO2 Consent Decree Caps'!D40,'Retirement Adjustments'!D40,'Retirement Adjustments'!E40,'Retirement Adjustments'!F40,'Retirement Adjustments'!G40)</f>
        <v>7.8E-2</v>
      </c>
      <c r="J40" s="120">
        <v>97236.839554440026</v>
      </c>
      <c r="K40" s="56">
        <f t="shared" si="4"/>
        <v>17.111145838891659</v>
      </c>
      <c r="L40" s="56">
        <v>25829.370566650148</v>
      </c>
      <c r="M40" s="56">
        <f t="shared" si="5"/>
        <v>21.635721481256194</v>
      </c>
      <c r="N40" s="56">
        <v>7056.8759677000926</v>
      </c>
      <c r="O40" s="56">
        <f t="shared" si="6"/>
        <v>22.871886684440412</v>
      </c>
      <c r="P40" s="56">
        <v>1928.0182726482162</v>
      </c>
      <c r="Q40" s="56">
        <f t="shared" si="7"/>
        <v>23.209620989345282</v>
      </c>
      <c r="R40" s="56">
        <v>526.75638294906821</v>
      </c>
      <c r="S40" s="56">
        <f t="shared" si="8"/>
        <v>23.301893818588312</v>
      </c>
      <c r="T40" s="56">
        <v>143.91579733137041</v>
      </c>
      <c r="U40" s="56">
        <f t="shared" si="9"/>
        <v>23.327103798424126</v>
      </c>
      <c r="V40" s="56">
        <v>39.319422396976734</v>
      </c>
      <c r="W40" s="56">
        <f t="shared" si="10"/>
        <v>23.333991449843666</v>
      </c>
      <c r="X40" s="56">
        <v>10.742510595184285</v>
      </c>
      <c r="Y40" s="56">
        <f t="shared" si="11"/>
        <v>23.335873234057161</v>
      </c>
      <c r="Z40" s="56">
        <v>2.9349753085407428</v>
      </c>
      <c r="AA40" s="56">
        <f t="shared" si="12"/>
        <v>23.336387358772576</v>
      </c>
      <c r="AB40" s="56">
        <v>0.80186842611874454</v>
      </c>
      <c r="AC40" s="56">
        <f t="shared" si="13"/>
        <v>23.336527823455594</v>
      </c>
      <c r="AD40" s="56">
        <v>0.21907951682806015</v>
      </c>
      <c r="AE40" s="56">
        <f t="shared" si="14"/>
        <v>23.336566199994543</v>
      </c>
      <c r="AF40" s="56">
        <v>5.9854999970411882E-2</v>
      </c>
      <c r="AG40" s="56">
        <f t="shared" si="15"/>
        <v>23.336576684898706</v>
      </c>
      <c r="AH40" s="56">
        <v>1.6353062615962699E-2</v>
      </c>
      <c r="AI40" s="56">
        <f t="shared" si="16"/>
        <v>23.336579549493049</v>
      </c>
      <c r="AJ40" s="56">
        <v>4.4678414415102452E-3</v>
      </c>
      <c r="AK40" s="56">
        <f t="shared" si="17"/>
        <v>23.336580332132584</v>
      </c>
      <c r="AL40" s="56">
        <v>1.2206648534629494E-3</v>
      </c>
      <c r="AM40" s="56">
        <f t="shared" si="18"/>
        <v>23.336580545958565</v>
      </c>
      <c r="AN40" s="56">
        <v>3.3349942532368004E-4</v>
      </c>
      <c r="AO40" s="141">
        <f t="shared" si="34"/>
        <v>23</v>
      </c>
      <c r="AP40" s="56">
        <f t="shared" si="35"/>
        <v>0.33658054595856512</v>
      </c>
      <c r="AQ40" s="139"/>
    </row>
    <row r="41" spans="1:43" ht="15" customHeight="1" x14ac:dyDescent="0.25">
      <c r="A41" s="8" t="s">
        <v>36</v>
      </c>
      <c r="B41" s="8">
        <v>7948</v>
      </c>
      <c r="C41" s="8">
        <v>3</v>
      </c>
      <c r="D41" s="56">
        <f>(LARGE('Annual Heat Inputs'!D41:K41,1)+LARGE('Annual Heat Inputs'!D41:K41,2)+LARGE('Annual Heat Inputs'!D41:K41,3))/3</f>
        <v>174782.03899999999</v>
      </c>
      <c r="E41" s="56">
        <v>1086416956.7376666</v>
      </c>
      <c r="F41" s="56">
        <f t="shared" si="2"/>
        <v>1.6087933635060522E-4</v>
      </c>
      <c r="G41" s="94">
        <v>161456</v>
      </c>
      <c r="H41" s="56">
        <f t="shared" si="3"/>
        <v>25.974934129823318</v>
      </c>
      <c r="I41" s="56">
        <f>MIN(H41,'SO2 Annual Emissions'!L41,'SO2 Consent Decree Caps'!D41,'Retirement Adjustments'!D41,'Retirement Adjustments'!E41,'Retirement Adjustments'!F41,'Retirement Adjustments'!G41)</f>
        <v>7.0000000000000007E-2</v>
      </c>
      <c r="J41" s="120">
        <v>97236.839554440026</v>
      </c>
      <c r="K41" s="56">
        <f t="shared" si="4"/>
        <v>15.71339821634859</v>
      </c>
      <c r="L41" s="56">
        <v>25829.370566650148</v>
      </c>
      <c r="M41" s="56">
        <f t="shared" si="5"/>
        <v>19.868810211465121</v>
      </c>
      <c r="N41" s="56">
        <v>7056.8759677000926</v>
      </c>
      <c r="O41" s="56">
        <f t="shared" si="6"/>
        <v>21.004115733857248</v>
      </c>
      <c r="P41" s="56">
        <v>1928.0182726482162</v>
      </c>
      <c r="Q41" s="56">
        <f t="shared" si="7"/>
        <v>21.314294034032734</v>
      </c>
      <c r="R41" s="56">
        <v>526.75638294906821</v>
      </c>
      <c r="S41" s="56">
        <f t="shared" si="8"/>
        <v>21.399038251340027</v>
      </c>
      <c r="T41" s="56">
        <v>143.91579733137041</v>
      </c>
      <c r="U41" s="56">
        <f t="shared" si="9"/>
        <v>21.422191329305065</v>
      </c>
      <c r="V41" s="56">
        <v>39.319422396976734</v>
      </c>
      <c r="W41" s="56">
        <f t="shared" si="10"/>
        <v>21.42851701188598</v>
      </c>
      <c r="X41" s="56">
        <v>10.742510595184285</v>
      </c>
      <c r="Y41" s="56">
        <f t="shared" si="11"/>
        <v>21.430245259861273</v>
      </c>
      <c r="Z41" s="56">
        <v>2.9349753085407428</v>
      </c>
      <c r="AA41" s="56">
        <f t="shared" si="12"/>
        <v>21.430717436741116</v>
      </c>
      <c r="AB41" s="56">
        <v>0.80186842611874454</v>
      </c>
      <c r="AC41" s="56">
        <f t="shared" si="13"/>
        <v>21.43084644080135</v>
      </c>
      <c r="AD41" s="56">
        <v>0.21907951682806015</v>
      </c>
      <c r="AE41" s="56">
        <f t="shared" si="14"/>
        <v>21.430881686168625</v>
      </c>
      <c r="AF41" s="56">
        <v>5.9854999970411882E-2</v>
      </c>
      <c r="AG41" s="56">
        <f t="shared" si="15"/>
        <v>21.430891315601297</v>
      </c>
      <c r="AH41" s="56">
        <v>1.6353062615962699E-2</v>
      </c>
      <c r="AI41" s="56">
        <f t="shared" si="16"/>
        <v>21.430893946471159</v>
      </c>
      <c r="AJ41" s="56">
        <v>4.4678414415102452E-3</v>
      </c>
      <c r="AK41" s="56">
        <f t="shared" si="17"/>
        <v>21.430894665254524</v>
      </c>
      <c r="AL41" s="56">
        <v>1.2206648534629494E-3</v>
      </c>
      <c r="AM41" s="56">
        <f t="shared" si="18"/>
        <v>21.430894861634275</v>
      </c>
      <c r="AN41" s="56">
        <v>3.3349942532368004E-4</v>
      </c>
      <c r="AO41" s="141">
        <f t="shared" si="34"/>
        <v>21</v>
      </c>
      <c r="AP41" s="56">
        <f t="shared" si="35"/>
        <v>0.43089486163427537</v>
      </c>
      <c r="AQ41" s="139"/>
    </row>
    <row r="42" spans="1:43" ht="15" customHeight="1" x14ac:dyDescent="0.25">
      <c r="A42" s="8" t="s">
        <v>36</v>
      </c>
      <c r="B42" s="8">
        <v>7948</v>
      </c>
      <c r="C42" s="8">
        <v>4</v>
      </c>
      <c r="D42" s="56">
        <f>(LARGE('Annual Heat Inputs'!D42:K42,1)+LARGE('Annual Heat Inputs'!D42:K42,2)+LARGE('Annual Heat Inputs'!D42:K42,3))/3</f>
        <v>188654.09400000001</v>
      </c>
      <c r="E42" s="56">
        <v>1086416956.7376666</v>
      </c>
      <c r="F42" s="56">
        <f t="shared" si="2"/>
        <v>1.7364796529547696E-4</v>
      </c>
      <c r="G42" s="94">
        <v>161456</v>
      </c>
      <c r="H42" s="56">
        <f t="shared" si="3"/>
        <v>28.036505884746528</v>
      </c>
      <c r="I42" s="56">
        <f>MIN(H42,'SO2 Annual Emissions'!L42,'SO2 Consent Decree Caps'!D42,'Retirement Adjustments'!D42,'Retirement Adjustments'!E42,'Retirement Adjustments'!F42,'Retirement Adjustments'!G42)</f>
        <v>7.0999999999999994E-2</v>
      </c>
      <c r="J42" s="120">
        <v>97236.839554440026</v>
      </c>
      <c r="K42" s="56">
        <f t="shared" si="4"/>
        <v>16.955979340391263</v>
      </c>
      <c r="L42" s="56">
        <v>25829.370566650148</v>
      </c>
      <c r="M42" s="56">
        <f t="shared" si="5"/>
        <v>21.441196984152942</v>
      </c>
      <c r="N42" s="56">
        <v>7056.8759677000926</v>
      </c>
      <c r="O42" s="56">
        <f t="shared" si="6"/>
        <v>22.666609137286613</v>
      </c>
      <c r="P42" s="56">
        <v>1928.0182726482162</v>
      </c>
      <c r="Q42" s="56">
        <f t="shared" si="7"/>
        <v>23.001405587384475</v>
      </c>
      <c r="R42" s="56">
        <v>526.75638294906821</v>
      </c>
      <c r="S42" s="56">
        <f t="shared" si="8"/>
        <v>23.092875761489985</v>
      </c>
      <c r="T42" s="56">
        <v>143.91579733137041</v>
      </c>
      <c r="U42" s="56">
        <f t="shared" si="9"/>
        <v>23.117866446870455</v>
      </c>
      <c r="V42" s="56">
        <v>39.319422396976734</v>
      </c>
      <c r="W42" s="56">
        <f t="shared" si="10"/>
        <v>23.124694184566284</v>
      </c>
      <c r="X42" s="56">
        <v>10.742510595184285</v>
      </c>
      <c r="Y42" s="56">
        <f t="shared" si="11"/>
        <v>23.126559599673303</v>
      </c>
      <c r="Z42" s="56">
        <v>2.9349753085407428</v>
      </c>
      <c r="AA42" s="56">
        <f t="shared" si="12"/>
        <v>23.127069252163825</v>
      </c>
      <c r="AB42" s="56">
        <v>0.80186842611874454</v>
      </c>
      <c r="AC42" s="56">
        <f t="shared" si="13"/>
        <v>23.127208494984455</v>
      </c>
      <c r="AD42" s="56">
        <v>0.21907951682806015</v>
      </c>
      <c r="AE42" s="56">
        <f t="shared" si="14"/>
        <v>23.127246537696792</v>
      </c>
      <c r="AF42" s="56">
        <v>5.9854999970411882E-2</v>
      </c>
      <c r="AG42" s="56">
        <f t="shared" si="15"/>
        <v>23.127256931395749</v>
      </c>
      <c r="AH42" s="56">
        <v>1.6353062615962699E-2</v>
      </c>
      <c r="AI42" s="56">
        <f t="shared" si="16"/>
        <v>23.127259771071799</v>
      </c>
      <c r="AJ42" s="56">
        <v>4.4678414415102452E-3</v>
      </c>
      <c r="AK42" s="56">
        <f t="shared" si="17"/>
        <v>23.127260546903376</v>
      </c>
      <c r="AL42" s="56">
        <v>1.2206648534629494E-3</v>
      </c>
      <c r="AM42" s="56">
        <f t="shared" si="18"/>
        <v>23.127260758869344</v>
      </c>
      <c r="AN42" s="56">
        <v>3.3349942532368004E-4</v>
      </c>
      <c r="AO42" s="141">
        <f t="shared" si="34"/>
        <v>23</v>
      </c>
      <c r="AP42" s="56">
        <f t="shared" si="35"/>
        <v>0.12726075886934396</v>
      </c>
      <c r="AQ42" s="139"/>
    </row>
    <row r="43" spans="1:43" ht="15" customHeight="1" x14ac:dyDescent="0.25">
      <c r="A43" s="8" t="s">
        <v>36</v>
      </c>
      <c r="B43" s="8">
        <v>7948</v>
      </c>
      <c r="C43" s="8">
        <v>5</v>
      </c>
      <c r="D43" s="56">
        <f>(LARGE('Annual Heat Inputs'!D43:K43,1)+LARGE('Annual Heat Inputs'!D43:K43,2)+LARGE('Annual Heat Inputs'!D43:K43,3))/3</f>
        <v>191470.53866666663</v>
      </c>
      <c r="E43" s="56">
        <v>1086416956.7376666</v>
      </c>
      <c r="F43" s="56">
        <f t="shared" si="2"/>
        <v>1.762403812635818E-4</v>
      </c>
      <c r="G43" s="94">
        <v>161456</v>
      </c>
      <c r="H43" s="56">
        <f t="shared" si="3"/>
        <v>28.455066997292864</v>
      </c>
      <c r="I43" s="56">
        <f>MIN(H43,'SO2 Annual Emissions'!L43,'SO2 Consent Decree Caps'!D43,'Retirement Adjustments'!D43,'Retirement Adjustments'!E43,'Retirement Adjustments'!F43,'Retirement Adjustments'!G43)</f>
        <v>8.4000000000000005E-2</v>
      </c>
      <c r="J43" s="120">
        <v>97236.839554440026</v>
      </c>
      <c r="K43" s="56">
        <f t="shared" si="4"/>
        <v>17.221057675940241</v>
      </c>
      <c r="L43" s="56">
        <v>25829.370566650148</v>
      </c>
      <c r="M43" s="56">
        <f t="shared" si="5"/>
        <v>21.773235792405</v>
      </c>
      <c r="N43" s="56">
        <v>7056.8759677000926</v>
      </c>
      <c r="O43" s="56">
        <f t="shared" si="6"/>
        <v>23.016942303482271</v>
      </c>
      <c r="P43" s="56">
        <v>1928.0182726482162</v>
      </c>
      <c r="Q43" s="56">
        <f t="shared" si="7"/>
        <v>23.356736978936944</v>
      </c>
      <c r="R43" s="56">
        <v>526.75638294906821</v>
      </c>
      <c r="S43" s="56">
        <f t="shared" si="8"/>
        <v>23.449572724700914</v>
      </c>
      <c r="T43" s="56">
        <v>143.91579733137041</v>
      </c>
      <c r="U43" s="56">
        <f t="shared" si="9"/>
        <v>23.474936499692447</v>
      </c>
      <c r="V43" s="56">
        <v>39.319422396976734</v>
      </c>
      <c r="W43" s="56">
        <f t="shared" si="10"/>
        <v>23.481866169686754</v>
      </c>
      <c r="X43" s="56">
        <v>10.742510595184285</v>
      </c>
      <c r="Y43" s="56">
        <f t="shared" si="11"/>
        <v>23.483759433849777</v>
      </c>
      <c r="Z43" s="56">
        <v>2.9349753085407428</v>
      </c>
      <c r="AA43" s="56">
        <f t="shared" si="12"/>
        <v>23.484276695017154</v>
      </c>
      <c r="AB43" s="56">
        <v>0.80186842611874454</v>
      </c>
      <c r="AC43" s="56">
        <f t="shared" si="13"/>
        <v>23.484418016614296</v>
      </c>
      <c r="AD43" s="56">
        <v>0.21907951682806015</v>
      </c>
      <c r="AE43" s="56">
        <f t="shared" si="14"/>
        <v>23.484456627271868</v>
      </c>
      <c r="AF43" s="56">
        <v>5.9854999970411882E-2</v>
      </c>
      <c r="AG43" s="56">
        <f t="shared" si="15"/>
        <v>23.484467176139884</v>
      </c>
      <c r="AH43" s="56">
        <v>1.6353062615962699E-2</v>
      </c>
      <c r="AI43" s="56">
        <f t="shared" si="16"/>
        <v>23.484470058209872</v>
      </c>
      <c r="AJ43" s="56">
        <v>4.4678414415102452E-3</v>
      </c>
      <c r="AK43" s="56">
        <f t="shared" si="17"/>
        <v>23.484470845623953</v>
      </c>
      <c r="AL43" s="56">
        <v>1.2206648534629494E-3</v>
      </c>
      <c r="AM43" s="56">
        <f t="shared" si="18"/>
        <v>23.484471060754391</v>
      </c>
      <c r="AN43" s="56">
        <v>3.3349942532368004E-4</v>
      </c>
      <c r="AO43" s="141">
        <f t="shared" si="34"/>
        <v>23</v>
      </c>
      <c r="AP43" s="56">
        <f t="shared" si="35"/>
        <v>0.48447106075439095</v>
      </c>
      <c r="AQ43" s="139"/>
    </row>
    <row r="44" spans="1:43" ht="15" customHeight="1" x14ac:dyDescent="0.25">
      <c r="A44" s="8" t="s">
        <v>36</v>
      </c>
      <c r="B44" s="8">
        <v>7948</v>
      </c>
      <c r="C44" s="8">
        <v>6</v>
      </c>
      <c r="D44" s="56">
        <f>(LARGE('Annual Heat Inputs'!D44:K44,1)+LARGE('Annual Heat Inputs'!D44:K44,2)+LARGE('Annual Heat Inputs'!D44:K44,3))/3</f>
        <v>212731.47466666668</v>
      </c>
      <c r="E44" s="56">
        <v>1086416956.7376666</v>
      </c>
      <c r="F44" s="56">
        <f t="shared" si="2"/>
        <v>1.9581015681627861E-4</v>
      </c>
      <c r="G44" s="94">
        <v>161456</v>
      </c>
      <c r="H44" s="56">
        <f t="shared" si="3"/>
        <v>31.614724678929079</v>
      </c>
      <c r="I44" s="56">
        <f>MIN(H44,'SO2 Annual Emissions'!L44,'SO2 Consent Decree Caps'!D44,'Retirement Adjustments'!D44,'Retirement Adjustments'!E44,'Retirement Adjustments'!F44,'Retirement Adjustments'!G44)</f>
        <v>9.1999999999999998E-2</v>
      </c>
      <c r="J44" s="120">
        <v>97236.839554440026</v>
      </c>
      <c r="K44" s="56">
        <f t="shared" si="4"/>
        <v>19.131960801474225</v>
      </c>
      <c r="L44" s="56">
        <v>25829.370566650148</v>
      </c>
      <c r="M44" s="56">
        <f t="shared" si="5"/>
        <v>24.189613902595763</v>
      </c>
      <c r="N44" s="56">
        <v>7056.8759677000926</v>
      </c>
      <c r="O44" s="56">
        <f t="shared" si="6"/>
        <v>25.571421892464144</v>
      </c>
      <c r="P44" s="56">
        <v>1928.0182726482162</v>
      </c>
      <c r="Q44" s="56">
        <f t="shared" si="7"/>
        <v>25.948947452776043</v>
      </c>
      <c r="R44" s="56">
        <v>526.75638294906821</v>
      </c>
      <c r="S44" s="56">
        <f t="shared" si="8"/>
        <v>26.052091702725274</v>
      </c>
      <c r="T44" s="56">
        <v>143.91579733137041</v>
      </c>
      <c r="U44" s="56">
        <f t="shared" si="9"/>
        <v>26.080271877569071</v>
      </c>
      <c r="V44" s="56">
        <v>39.319422396976734</v>
      </c>
      <c r="W44" s="56">
        <f t="shared" si="10"/>
        <v>26.087971019834548</v>
      </c>
      <c r="X44" s="56">
        <v>10.742510595184285</v>
      </c>
      <c r="Y44" s="56">
        <f t="shared" si="11"/>
        <v>26.09007451251879</v>
      </c>
      <c r="Z44" s="56">
        <v>2.9349753085407428</v>
      </c>
      <c r="AA44" s="56">
        <f t="shared" si="12"/>
        <v>26.090649210494206</v>
      </c>
      <c r="AB44" s="56">
        <v>0.80186842611874454</v>
      </c>
      <c r="AC44" s="56">
        <f t="shared" si="13"/>
        <v>26.09080622447647</v>
      </c>
      <c r="AD44" s="56">
        <v>0.21907951682806015</v>
      </c>
      <c r="AE44" s="56">
        <f t="shared" si="14"/>
        <v>26.090849122471017</v>
      </c>
      <c r="AF44" s="56">
        <v>5.9854999970411882E-2</v>
      </c>
      <c r="AG44" s="56">
        <f t="shared" si="15"/>
        <v>26.090860842687949</v>
      </c>
      <c r="AH44" s="56">
        <v>1.6353062615962699E-2</v>
      </c>
      <c r="AI44" s="56">
        <f t="shared" si="16"/>
        <v>26.090864044783704</v>
      </c>
      <c r="AJ44" s="56">
        <v>4.4678414415102452E-3</v>
      </c>
      <c r="AK44" s="56">
        <f t="shared" si="17"/>
        <v>26.090864919632438</v>
      </c>
      <c r="AL44" s="56">
        <v>1.2206648534629494E-3</v>
      </c>
      <c r="AM44" s="56">
        <f t="shared" si="18"/>
        <v>26.090865158651013</v>
      </c>
      <c r="AN44" s="56">
        <v>3.3349942532368004E-4</v>
      </c>
      <c r="AO44" s="141">
        <f t="shared" si="34"/>
        <v>26</v>
      </c>
      <c r="AP44" s="56">
        <f t="shared" si="35"/>
        <v>9.0865158651013189E-2</v>
      </c>
      <c r="AQ44" s="139"/>
    </row>
    <row r="45" spans="1:43" ht="15" customHeight="1" x14ac:dyDescent="0.25">
      <c r="A45" s="9" t="s">
        <v>37</v>
      </c>
      <c r="B45" s="9">
        <v>991</v>
      </c>
      <c r="C45" s="19" t="s">
        <v>63</v>
      </c>
      <c r="D45" s="56">
        <f>(LARGE('Annual Heat Inputs'!D45:K45,1)+LARGE('Annual Heat Inputs'!D45:K45,2)+LARGE('Annual Heat Inputs'!D45:K45,3))/3</f>
        <v>15961935.761666665</v>
      </c>
      <c r="E45" s="56">
        <v>1086416956.7376666</v>
      </c>
      <c r="F45" s="56">
        <f t="shared" si="2"/>
        <v>1.4692274142699099E-2</v>
      </c>
      <c r="G45" s="94">
        <v>161456</v>
      </c>
      <c r="H45" s="56">
        <f t="shared" si="3"/>
        <v>2372.1558139836256</v>
      </c>
      <c r="I45" s="56">
        <f>MIN(H45,'SO2 Annual Emissions'!L45,'SO2 Consent Decree Caps'!D45,'Retirement Adjustments'!D45,'Retirement Adjustments'!E45,'Retirement Adjustments'!F45,'Retirement Adjustments'!G45)</f>
        <v>5.0830000000000002</v>
      </c>
      <c r="J45" s="120">
        <v>97236.839554440026</v>
      </c>
      <c r="K45" s="56">
        <f t="shared" si="4"/>
        <v>1433.7133035034803</v>
      </c>
      <c r="L45" s="56">
        <v>25829.370566650148</v>
      </c>
      <c r="M45" s="56">
        <f t="shared" si="5"/>
        <v>1813.2054968020675</v>
      </c>
      <c r="N45" s="56">
        <v>7056.8759677000926</v>
      </c>
      <c r="O45" s="56">
        <f t="shared" si="6"/>
        <v>1916.8870531105422</v>
      </c>
      <c r="P45" s="56">
        <v>1928.0182726482162</v>
      </c>
      <c r="Q45" s="56">
        <f t="shared" si="7"/>
        <v>1945.2140261244228</v>
      </c>
      <c r="R45" s="56">
        <v>526.75638294906821</v>
      </c>
      <c r="S45" s="56">
        <f t="shared" si="8"/>
        <v>1952.9532753091271</v>
      </c>
      <c r="T45" s="56">
        <v>143.91579733137041</v>
      </c>
      <c r="U45" s="56">
        <f t="shared" si="9"/>
        <v>1955.0677256569847</v>
      </c>
      <c r="V45" s="56">
        <v>39.319422396976734</v>
      </c>
      <c r="W45" s="56">
        <f t="shared" si="10"/>
        <v>1955.6454173899738</v>
      </c>
      <c r="X45" s="56">
        <v>10.742510595184285</v>
      </c>
      <c r="Y45" s="56">
        <f t="shared" si="11"/>
        <v>1955.803249300619</v>
      </c>
      <c r="Z45" s="56">
        <v>2.9349753085407428</v>
      </c>
      <c r="AA45" s="56">
        <f t="shared" si="12"/>
        <v>1955.8463707624542</v>
      </c>
      <c r="AB45" s="56">
        <v>0.80186842611874454</v>
      </c>
      <c r="AC45" s="56">
        <f t="shared" si="13"/>
        <v>1955.858152033197</v>
      </c>
      <c r="AD45" s="56">
        <v>0.21907951682806015</v>
      </c>
      <c r="AE45" s="56">
        <f t="shared" si="14"/>
        <v>1955.8613708095172</v>
      </c>
      <c r="AF45" s="56">
        <v>5.9854999970411882E-2</v>
      </c>
      <c r="AG45" s="56">
        <f t="shared" si="15"/>
        <v>1955.8622502155856</v>
      </c>
      <c r="AH45" s="56">
        <v>1.6353062615962699E-2</v>
      </c>
      <c r="AI45" s="56">
        <f t="shared" si="16"/>
        <v>1955.8624904792646</v>
      </c>
      <c r="AJ45" s="56">
        <v>4.4678414415102452E-3</v>
      </c>
      <c r="AK45" s="56">
        <f t="shared" si="17"/>
        <v>1955.8625561220158</v>
      </c>
      <c r="AL45" s="56">
        <v>1.2206648534629494E-3</v>
      </c>
      <c r="AM45" s="56">
        <f t="shared" si="18"/>
        <v>1955.8625740563584</v>
      </c>
      <c r="AN45" s="56">
        <v>3.3349942532368004E-4</v>
      </c>
      <c r="AO45" s="141">
        <f t="shared" si="34"/>
        <v>1956</v>
      </c>
      <c r="AP45" s="56">
        <f t="shared" si="35"/>
        <v>-0.13742594364157412</v>
      </c>
      <c r="AQ45" s="139"/>
    </row>
    <row r="46" spans="1:43" ht="15" customHeight="1" x14ac:dyDescent="0.25">
      <c r="A46" s="9" t="s">
        <v>37</v>
      </c>
      <c r="B46" s="9">
        <v>991</v>
      </c>
      <c r="C46" s="19" t="s">
        <v>64</v>
      </c>
      <c r="D46" s="56">
        <f>(LARGE('Annual Heat Inputs'!D46:K46,1)+LARGE('Annual Heat Inputs'!D46:K46,2)+LARGE('Annual Heat Inputs'!D46:K46,3))/3</f>
        <v>15987287.377333334</v>
      </c>
      <c r="E46" s="56">
        <v>1086416956.7376666</v>
      </c>
      <c r="F46" s="56">
        <f t="shared" si="2"/>
        <v>1.4715609212636515E-2</v>
      </c>
      <c r="G46" s="94">
        <v>161456</v>
      </c>
      <c r="H46" s="56">
        <f t="shared" si="3"/>
        <v>2375.9234010354412</v>
      </c>
      <c r="I46" s="56">
        <f>MIN(H46,'SO2 Annual Emissions'!L46,'SO2 Consent Decree Caps'!D46,'Retirement Adjustments'!D46,'Retirement Adjustments'!E46,'Retirement Adjustments'!F46,'Retirement Adjustments'!G46)</f>
        <v>5.24</v>
      </c>
      <c r="J46" s="120">
        <v>97236.839554440026</v>
      </c>
      <c r="K46" s="56">
        <f t="shared" si="4"/>
        <v>1436.1393319549763</v>
      </c>
      <c r="L46" s="56">
        <v>25829.370566650148</v>
      </c>
      <c r="M46" s="56">
        <f t="shared" si="5"/>
        <v>1816.2342554221757</v>
      </c>
      <c r="N46" s="56">
        <v>7056.8759677000926</v>
      </c>
      <c r="O46" s="56">
        <f t="shared" si="6"/>
        <v>1920.0804844248964</v>
      </c>
      <c r="P46" s="56">
        <v>1928.0182726482162</v>
      </c>
      <c r="Q46" s="56">
        <f t="shared" si="7"/>
        <v>1948.4524478800101</v>
      </c>
      <c r="R46" s="56">
        <v>526.75638294906821</v>
      </c>
      <c r="S46" s="56">
        <f t="shared" si="8"/>
        <v>1956.2039889617506</v>
      </c>
      <c r="T46" s="56">
        <v>143.91579733137041</v>
      </c>
      <c r="U46" s="56">
        <f t="shared" si="9"/>
        <v>1958.3217975948041</v>
      </c>
      <c r="V46" s="56">
        <v>39.319422396976734</v>
      </c>
      <c r="W46" s="56">
        <f t="shared" si="10"/>
        <v>1958.9004068492645</v>
      </c>
      <c r="X46" s="56">
        <v>10.742510595184285</v>
      </c>
      <c r="Y46" s="56">
        <f t="shared" si="11"/>
        <v>1959.0584894371459</v>
      </c>
      <c r="Z46" s="56">
        <v>2.9349753085407428</v>
      </c>
      <c r="AA46" s="56">
        <f t="shared" si="12"/>
        <v>1959.101679386835</v>
      </c>
      <c r="AB46" s="56">
        <v>0.80186842611874454</v>
      </c>
      <c r="AC46" s="56">
        <f t="shared" si="13"/>
        <v>1959.1134793692338</v>
      </c>
      <c r="AD46" s="56">
        <v>0.21907951682806015</v>
      </c>
      <c r="AE46" s="56">
        <f t="shared" si="14"/>
        <v>1959.1167032577898</v>
      </c>
      <c r="AF46" s="56">
        <v>5.9854999970411882E-2</v>
      </c>
      <c r="AG46" s="56">
        <f t="shared" si="15"/>
        <v>1959.1175840605788</v>
      </c>
      <c r="AH46" s="56">
        <v>1.6353062615962699E-2</v>
      </c>
      <c r="AI46" s="56">
        <f t="shared" si="16"/>
        <v>1959.1178247058576</v>
      </c>
      <c r="AJ46" s="56">
        <v>4.4678414415102452E-3</v>
      </c>
      <c r="AK46" s="56">
        <f t="shared" si="17"/>
        <v>1959.1178904528663</v>
      </c>
      <c r="AL46" s="56">
        <v>1.2206648534629494E-3</v>
      </c>
      <c r="AM46" s="56">
        <f t="shared" si="18"/>
        <v>1959.1179084156931</v>
      </c>
      <c r="AN46" s="56">
        <v>3.3349942532368004E-4</v>
      </c>
      <c r="AO46" s="141">
        <f t="shared" si="34"/>
        <v>1959</v>
      </c>
      <c r="AP46" s="56">
        <f t="shared" si="35"/>
        <v>0.1179084156931367</v>
      </c>
      <c r="AQ46" s="139"/>
    </row>
    <row r="47" spans="1:43" ht="15" customHeight="1" x14ac:dyDescent="0.25">
      <c r="A47" s="8" t="s">
        <v>38</v>
      </c>
      <c r="B47" s="8">
        <v>990</v>
      </c>
      <c r="C47" s="8">
        <v>50</v>
      </c>
      <c r="D47" s="56">
        <f>(LARGE('Annual Heat Inputs'!D47:K47,1)+LARGE('Annual Heat Inputs'!D47:K47,2)+LARGE('Annual Heat Inputs'!D47:K47,3))/3</f>
        <v>3626634.1966666668</v>
      </c>
      <c r="E47" s="56">
        <v>1086416956.7376666</v>
      </c>
      <c r="F47" s="56">
        <f t="shared" si="2"/>
        <v>3.3381605231538906E-3</v>
      </c>
      <c r="G47" s="94">
        <v>161456</v>
      </c>
      <c r="H47" s="56">
        <f t="shared" si="3"/>
        <v>538.96604542633452</v>
      </c>
      <c r="I47" s="56">
        <f>MIN(H47,'SO2 Annual Emissions'!L47,'SO2 Consent Decree Caps'!D47,'Retirement Adjustments'!D47,'Retirement Adjustments'!E47,'Retirement Adjustments'!F47,'Retirement Adjustments'!G47)</f>
        <v>538.96604542633452</v>
      </c>
      <c r="J47" s="120">
        <v>97236.839554440026</v>
      </c>
      <c r="K47" s="56">
        <f t="shared" si="4"/>
        <v>863.55822462321498</v>
      </c>
      <c r="L47" s="56">
        <v>25829.370566650148</v>
      </c>
      <c r="M47" s="56">
        <f t="shared" si="5"/>
        <v>949.7808097867196</v>
      </c>
      <c r="N47" s="56">
        <v>7056.8759677000926</v>
      </c>
      <c r="O47" s="56">
        <f t="shared" si="6"/>
        <v>973.33779455888941</v>
      </c>
      <c r="P47" s="56">
        <v>1928.0182726482162</v>
      </c>
      <c r="Q47" s="56">
        <f t="shared" si="7"/>
        <v>979.77382904456306</v>
      </c>
      <c r="R47" s="56">
        <v>526.75638294906821</v>
      </c>
      <c r="S47" s="56">
        <f t="shared" si="8"/>
        <v>981.53222640744298</v>
      </c>
      <c r="T47" s="56">
        <v>143.91579733137041</v>
      </c>
      <c r="U47" s="56">
        <f t="shared" si="9"/>
        <v>982.01264044075276</v>
      </c>
      <c r="V47" s="56">
        <v>39.319422396976734</v>
      </c>
      <c r="W47" s="56">
        <f t="shared" si="10"/>
        <v>982.14389498439152</v>
      </c>
      <c r="X47" s="56">
        <v>10.742510595184285</v>
      </c>
      <c r="Y47" s="56">
        <f t="shared" si="11"/>
        <v>982.17975520917992</v>
      </c>
      <c r="Z47" s="56">
        <v>2.9349753085407428</v>
      </c>
      <c r="AA47" s="56">
        <f t="shared" si="12"/>
        <v>982.18955262789132</v>
      </c>
      <c r="AB47" s="56">
        <v>0.80186842611874454</v>
      </c>
      <c r="AC47" s="56">
        <f t="shared" si="13"/>
        <v>982.19222939341614</v>
      </c>
      <c r="AD47" s="56">
        <v>0.21907951682806015</v>
      </c>
      <c r="AE47" s="56">
        <f t="shared" si="14"/>
        <v>982.1929607160107</v>
      </c>
      <c r="AF47" s="56">
        <v>5.9854999970411882E-2</v>
      </c>
      <c r="AG47" s="56">
        <f t="shared" si="15"/>
        <v>982.19316052160866</v>
      </c>
      <c r="AH47" s="56">
        <v>1.6353062615962699E-2</v>
      </c>
      <c r="AI47" s="56">
        <f t="shared" si="16"/>
        <v>982.19321511075668</v>
      </c>
      <c r="AJ47" s="56">
        <v>4.4678414415102452E-3</v>
      </c>
      <c r="AK47" s="56">
        <f t="shared" si="17"/>
        <v>982.19323002512863</v>
      </c>
      <c r="AL47" s="56">
        <v>1.2206648534629494E-3</v>
      </c>
      <c r="AM47" s="56">
        <f t="shared" si="18"/>
        <v>982.19323409990386</v>
      </c>
      <c r="AN47" s="56">
        <v>3.3349942532368004E-4</v>
      </c>
      <c r="AO47" s="141">
        <f t="shared" si="34"/>
        <v>982</v>
      </c>
      <c r="AP47" s="56">
        <f t="shared" si="35"/>
        <v>0.19323409990386153</v>
      </c>
      <c r="AQ47" s="139"/>
    </row>
    <row r="48" spans="1:43" ht="15" customHeight="1" x14ac:dyDescent="0.25">
      <c r="A48" s="8" t="s">
        <v>38</v>
      </c>
      <c r="B48" s="8">
        <v>990</v>
      </c>
      <c r="C48" s="8">
        <v>60</v>
      </c>
      <c r="D48" s="56">
        <f>(LARGE('Annual Heat Inputs'!D48:K48,1)+LARGE('Annual Heat Inputs'!D48:K48,2)+LARGE('Annual Heat Inputs'!D48:K48,3))/3</f>
        <v>3531635.3816666664</v>
      </c>
      <c r="E48" s="56">
        <v>1086416956.7376666</v>
      </c>
      <c r="F48" s="56">
        <f t="shared" si="2"/>
        <v>3.2507182070055248E-3</v>
      </c>
      <c r="G48" s="94">
        <v>161456</v>
      </c>
      <c r="H48" s="56">
        <f t="shared" si="3"/>
        <v>524.84795883028403</v>
      </c>
      <c r="I48" s="56">
        <f>MIN(H48,'SO2 Annual Emissions'!L48,'SO2 Consent Decree Caps'!D48,'Retirement Adjustments'!D48,'Retirement Adjustments'!E48,'Retirement Adjustments'!F48,'Retirement Adjustments'!G48)</f>
        <v>524.84795883028403</v>
      </c>
      <c r="J48" s="120">
        <v>97236.839554440026</v>
      </c>
      <c r="K48" s="56">
        <f t="shared" si="4"/>
        <v>840.93752356157722</v>
      </c>
      <c r="L48" s="56">
        <v>25829.370566650148</v>
      </c>
      <c r="M48" s="56">
        <f t="shared" si="5"/>
        <v>924.90152873807949</v>
      </c>
      <c r="N48" s="56">
        <v>7056.8759677000926</v>
      </c>
      <c r="O48" s="56">
        <f t="shared" si="6"/>
        <v>947.84144393086194</v>
      </c>
      <c r="P48" s="56">
        <v>1928.0182726482162</v>
      </c>
      <c r="Q48" s="56">
        <f t="shared" si="7"/>
        <v>954.10888803319881</v>
      </c>
      <c r="R48" s="56">
        <v>526.75638294906821</v>
      </c>
      <c r="S48" s="56">
        <f t="shared" si="8"/>
        <v>955.82122459790776</v>
      </c>
      <c r="T48" s="56">
        <v>143.91579733137041</v>
      </c>
      <c r="U48" s="56">
        <f t="shared" si="9"/>
        <v>956.28905430056852</v>
      </c>
      <c r="V48" s="56">
        <v>39.319422396976734</v>
      </c>
      <c r="W48" s="56">
        <f t="shared" si="10"/>
        <v>956.41687066284328</v>
      </c>
      <c r="X48" s="56">
        <v>10.742510595184285</v>
      </c>
      <c r="Y48" s="56">
        <f t="shared" si="11"/>
        <v>956.45179153762399</v>
      </c>
      <c r="Z48" s="56">
        <v>2.9349753085407428</v>
      </c>
      <c r="AA48" s="56">
        <f t="shared" si="12"/>
        <v>956.46133231529654</v>
      </c>
      <c r="AB48" s="56">
        <v>0.80186842611874454</v>
      </c>
      <c r="AC48" s="56">
        <f t="shared" si="13"/>
        <v>956.46393896358893</v>
      </c>
      <c r="AD48" s="56">
        <v>0.21907951682806015</v>
      </c>
      <c r="AE48" s="56">
        <f t="shared" si="14"/>
        <v>956.46465112936312</v>
      </c>
      <c r="AF48" s="56">
        <v>5.9854999970411882E-2</v>
      </c>
      <c r="AG48" s="56">
        <f t="shared" si="15"/>
        <v>956.46484570110135</v>
      </c>
      <c r="AH48" s="56">
        <v>1.6353062615962699E-2</v>
      </c>
      <c r="AI48" s="56">
        <f t="shared" si="16"/>
        <v>956.46489886029974</v>
      </c>
      <c r="AJ48" s="56">
        <v>4.4678414415102452E-3</v>
      </c>
      <c r="AK48" s="56">
        <f t="shared" si="17"/>
        <v>956.46491338399323</v>
      </c>
      <c r="AL48" s="56">
        <v>1.2206648534629494E-3</v>
      </c>
      <c r="AM48" s="56">
        <f t="shared" si="18"/>
        <v>956.46491735203074</v>
      </c>
      <c r="AN48" s="56">
        <v>3.3349942532368004E-4</v>
      </c>
      <c r="AO48" s="141">
        <f t="shared" si="34"/>
        <v>956</v>
      </c>
      <c r="AP48" s="56">
        <f t="shared" si="35"/>
        <v>0.46491735203073858</v>
      </c>
      <c r="AQ48" s="139"/>
    </row>
    <row r="49" spans="1:43" ht="15" customHeight="1" x14ac:dyDescent="0.25">
      <c r="A49" s="8" t="s">
        <v>38</v>
      </c>
      <c r="B49" s="8">
        <v>990</v>
      </c>
      <c r="C49" s="8">
        <v>70</v>
      </c>
      <c r="D49" s="56">
        <f>(LARGE('Annual Heat Inputs'!D49:K49,1)+LARGE('Annual Heat Inputs'!D49:K49,2)+LARGE('Annual Heat Inputs'!D49:K49,3))/3</f>
        <v>16465366.364666669</v>
      </c>
      <c r="E49" s="56">
        <v>1086416956.7376666</v>
      </c>
      <c r="F49" s="56">
        <f t="shared" si="2"/>
        <v>1.5155660322266586E-2</v>
      </c>
      <c r="G49" s="94">
        <v>161456</v>
      </c>
      <c r="H49" s="56">
        <f t="shared" si="3"/>
        <v>2446.9722929918739</v>
      </c>
      <c r="I49" s="56">
        <f>MIN(H49,'SO2 Annual Emissions'!L49,'SO2 Consent Decree Caps'!D49,'Retirement Adjustments'!D49,'Retirement Adjustments'!E49,'Retirement Adjustments'!F49,'Retirement Adjustments'!G49)</f>
        <v>2251.1309999999999</v>
      </c>
      <c r="J49" s="120">
        <v>97236.839554440026</v>
      </c>
      <c r="K49" s="56">
        <f t="shared" si="4"/>
        <v>3724.8195110978286</v>
      </c>
      <c r="L49" s="56">
        <v>25829.370566650148</v>
      </c>
      <c r="M49" s="56">
        <f t="shared" si="5"/>
        <v>4116.2806777439291</v>
      </c>
      <c r="N49" s="56">
        <v>7056.8759677000926</v>
      </c>
      <c r="O49" s="56">
        <f t="shared" si="6"/>
        <v>4223.2322928467584</v>
      </c>
      <c r="P49" s="56">
        <v>1928.0182726482162</v>
      </c>
      <c r="Q49" s="56">
        <f t="shared" si="7"/>
        <v>4252.4526828821381</v>
      </c>
      <c r="R49" s="56">
        <v>526.75638294906821</v>
      </c>
      <c r="S49" s="56">
        <f t="shared" si="8"/>
        <v>4260.4360236946995</v>
      </c>
      <c r="T49" s="56">
        <v>143.91579733137041</v>
      </c>
      <c r="U49" s="56">
        <f t="shared" si="9"/>
        <v>4262.617162634062</v>
      </c>
      <c r="V49" s="56">
        <v>39.319422396976734</v>
      </c>
      <c r="W49" s="56">
        <f t="shared" si="10"/>
        <v>4263.2130744439783</v>
      </c>
      <c r="X49" s="56">
        <v>10.742510595184285</v>
      </c>
      <c r="Y49" s="56">
        <f t="shared" si="11"/>
        <v>4263.3758842855668</v>
      </c>
      <c r="Z49" s="56">
        <v>2.9349753085407428</v>
      </c>
      <c r="AA49" s="56">
        <f t="shared" si="12"/>
        <v>4263.4203657743974</v>
      </c>
      <c r="AB49" s="56">
        <v>0.80186842611874454</v>
      </c>
      <c r="AC49" s="56">
        <f t="shared" si="13"/>
        <v>4263.4325186198867</v>
      </c>
      <c r="AD49" s="56">
        <v>0.21907951682806015</v>
      </c>
      <c r="AE49" s="56">
        <f t="shared" si="14"/>
        <v>4263.4358389146273</v>
      </c>
      <c r="AF49" s="56">
        <v>5.9854999970411882E-2</v>
      </c>
      <c r="AG49" s="56">
        <f t="shared" si="15"/>
        <v>4263.4367460566755</v>
      </c>
      <c r="AH49" s="56">
        <v>1.6353062615962699E-2</v>
      </c>
      <c r="AI49" s="56">
        <f t="shared" si="16"/>
        <v>4263.4369938981381</v>
      </c>
      <c r="AJ49" s="56">
        <v>4.4678414415102452E-3</v>
      </c>
      <c r="AK49" s="56">
        <f t="shared" si="17"/>
        <v>4263.4370616112255</v>
      </c>
      <c r="AL49" s="56">
        <v>1.2206648534629494E-3</v>
      </c>
      <c r="AM49" s="56">
        <f t="shared" si="18"/>
        <v>4263.4370801112073</v>
      </c>
      <c r="AN49" s="56">
        <v>3.3349942532368004E-4</v>
      </c>
      <c r="AO49" s="141">
        <f t="shared" si="34"/>
        <v>4263</v>
      </c>
      <c r="AP49" s="56">
        <f t="shared" si="35"/>
        <v>0.43708011120725132</v>
      </c>
      <c r="AQ49" s="139"/>
    </row>
    <row r="50" spans="1:43" ht="15" customHeight="1" x14ac:dyDescent="0.25">
      <c r="A50" s="8" t="s">
        <v>38</v>
      </c>
      <c r="B50" s="8">
        <v>990</v>
      </c>
      <c r="C50" s="22" t="s">
        <v>66</v>
      </c>
      <c r="D50" s="56">
        <f>(LARGE('Annual Heat Inputs'!D50:K50,1)+LARGE('Annual Heat Inputs'!D50:K50,2)+LARGE('Annual Heat Inputs'!D50:K50,3))/3</f>
        <v>799144.27733333327</v>
      </c>
      <c r="E50" s="56">
        <v>1086416956.7376666</v>
      </c>
      <c r="F50" s="56">
        <f t="shared" si="2"/>
        <v>7.3557787585811765E-4</v>
      </c>
      <c r="G50" s="94">
        <v>161456</v>
      </c>
      <c r="H50" s="56">
        <f t="shared" si="3"/>
        <v>118.76346152454825</v>
      </c>
      <c r="I50" s="56">
        <f>MIN(H50,'SO2 Annual Emissions'!L50,'SO2 Consent Decree Caps'!D50,'Retirement Adjustments'!D50,'Retirement Adjustments'!E50,'Retirement Adjustments'!F50,'Retirement Adjustments'!G50)</f>
        <v>0.39100000000000001</v>
      </c>
      <c r="J50" s="120">
        <v>97236.839554440026</v>
      </c>
      <c r="K50" s="56">
        <f t="shared" si="4"/>
        <v>71.916267894611593</v>
      </c>
      <c r="L50" s="56">
        <v>25829.370566650148</v>
      </c>
      <c r="M50" s="56">
        <f t="shared" si="5"/>
        <v>90.915781430780299</v>
      </c>
      <c r="N50" s="56">
        <v>7056.8759677000926</v>
      </c>
      <c r="O50" s="56">
        <f t="shared" si="6"/>
        <v>96.106663265295339</v>
      </c>
      <c r="P50" s="56">
        <v>1928.0182726482162</v>
      </c>
      <c r="Q50" s="56">
        <f t="shared" si="7"/>
        <v>97.524870850905558</v>
      </c>
      <c r="R50" s="56">
        <v>526.75638294906821</v>
      </c>
      <c r="S50" s="56">
        <f t="shared" si="8"/>
        <v>97.912341192169933</v>
      </c>
      <c r="T50" s="56">
        <v>143.91579733137041</v>
      </c>
      <c r="U50" s="56">
        <f t="shared" si="9"/>
        <v>98.018202468673366</v>
      </c>
      <c r="V50" s="56">
        <v>39.319422396976734</v>
      </c>
      <c r="W50" s="56">
        <f t="shared" si="10"/>
        <v>98.047124965880101</v>
      </c>
      <c r="X50" s="56">
        <v>10.742510595184285</v>
      </c>
      <c r="Y50" s="56">
        <f t="shared" si="11"/>
        <v>98.055026919005087</v>
      </c>
      <c r="Z50" s="56">
        <v>2.9349753085407428</v>
      </c>
      <c r="AA50" s="56">
        <f t="shared" si="12"/>
        <v>98.057185821908234</v>
      </c>
      <c r="AB50" s="56">
        <v>0.80186842611874454</v>
      </c>
      <c r="AC50" s="56">
        <f t="shared" si="13"/>
        <v>98.057775658581832</v>
      </c>
      <c r="AD50" s="56">
        <v>0.21907951682806015</v>
      </c>
      <c r="AE50" s="56">
        <f t="shared" si="14"/>
        <v>98.05793680862746</v>
      </c>
      <c r="AF50" s="56">
        <v>5.9854999970411882E-2</v>
      </c>
      <c r="AG50" s="56">
        <f t="shared" si="15"/>
        <v>98.057980836641192</v>
      </c>
      <c r="AH50" s="56">
        <v>1.6353062615962699E-2</v>
      </c>
      <c r="AI50" s="56">
        <f t="shared" si="16"/>
        <v>98.057992865592254</v>
      </c>
      <c r="AJ50" s="56">
        <v>4.4678414415102452E-3</v>
      </c>
      <c r="AK50" s="56">
        <f t="shared" si="17"/>
        <v>98.057996152037575</v>
      </c>
      <c r="AL50" s="56">
        <v>1.2206648534629494E-3</v>
      </c>
      <c r="AM50" s="56">
        <f t="shared" si="18"/>
        <v>98.057997049931629</v>
      </c>
      <c r="AN50" s="56">
        <v>3.3349942532368004E-4</v>
      </c>
      <c r="AO50" s="141">
        <f t="shared" si="34"/>
        <v>98</v>
      </c>
      <c r="AP50" s="56">
        <f t="shared" si="35"/>
        <v>5.7997049931628908E-2</v>
      </c>
      <c r="AQ50" s="139"/>
    </row>
    <row r="51" spans="1:43" ht="15" customHeight="1" x14ac:dyDescent="0.25">
      <c r="A51" s="8" t="s">
        <v>38</v>
      </c>
      <c r="B51" s="8">
        <v>990</v>
      </c>
      <c r="C51" s="22" t="s">
        <v>67</v>
      </c>
      <c r="D51" s="56">
        <f>(LARGE('Annual Heat Inputs'!D51:K51,1)+LARGE('Annual Heat Inputs'!D51:K51,2)+LARGE('Annual Heat Inputs'!D51:K51,3))/3</f>
        <v>837391.07433333341</v>
      </c>
      <c r="E51" s="56">
        <v>1086416956.7376666</v>
      </c>
      <c r="F51" s="56">
        <f t="shared" si="2"/>
        <v>7.7078240461920123E-4</v>
      </c>
      <c r="G51" s="94">
        <v>161456</v>
      </c>
      <c r="H51" s="56">
        <f t="shared" si="3"/>
        <v>124.44744392019776</v>
      </c>
      <c r="I51" s="56">
        <f>MIN(H51,'SO2 Annual Emissions'!L51,'SO2 Consent Decree Caps'!D51,'Retirement Adjustments'!D51,'Retirement Adjustments'!E51,'Retirement Adjustments'!F51,'Retirement Adjustments'!G51)</f>
        <v>0.39400000000000002</v>
      </c>
      <c r="J51" s="120">
        <v>97236.839554440026</v>
      </c>
      <c r="K51" s="56">
        <f t="shared" si="4"/>
        <v>75.342445009342754</v>
      </c>
      <c r="L51" s="56">
        <v>25829.370566650148</v>
      </c>
      <c r="M51" s="56">
        <f t="shared" si="5"/>
        <v>95.251269364505774</v>
      </c>
      <c r="N51" s="56">
        <v>7056.8759677000926</v>
      </c>
      <c r="O51" s="56">
        <f t="shared" si="6"/>
        <v>100.6905851919891</v>
      </c>
      <c r="P51" s="56">
        <v>1928.0182726482162</v>
      </c>
      <c r="Q51" s="56">
        <f t="shared" si="7"/>
        <v>102.17666775233066</v>
      </c>
      <c r="R51" s="56">
        <v>526.75638294906821</v>
      </c>
      <c r="S51" s="56">
        <f t="shared" si="8"/>
        <v>102.58268230382865</v>
      </c>
      <c r="T51" s="56">
        <v>143.91579733137041</v>
      </c>
      <c r="U51" s="56">
        <f t="shared" si="9"/>
        <v>102.69361006815841</v>
      </c>
      <c r="V51" s="56">
        <v>39.319422396976734</v>
      </c>
      <c r="W51" s="56">
        <f t="shared" si="10"/>
        <v>102.72391678710179</v>
      </c>
      <c r="X51" s="56">
        <v>10.742510595184285</v>
      </c>
      <c r="Y51" s="56">
        <f t="shared" si="11"/>
        <v>102.73219692524999</v>
      </c>
      <c r="Z51" s="56">
        <v>2.9349753085407428</v>
      </c>
      <c r="AA51" s="56">
        <f t="shared" si="12"/>
        <v>102.73445915257581</v>
      </c>
      <c r="AB51" s="56">
        <v>0.80186842611874454</v>
      </c>
      <c r="AC51" s="56">
        <f t="shared" si="13"/>
        <v>102.73507721864948</v>
      </c>
      <c r="AD51" s="56">
        <v>0.21907951682806015</v>
      </c>
      <c r="AE51" s="56">
        <f t="shared" si="14"/>
        <v>102.73524608128626</v>
      </c>
      <c r="AF51" s="56">
        <v>5.9854999970411882E-2</v>
      </c>
      <c r="AG51" s="56">
        <f t="shared" si="15"/>
        <v>102.73529221646707</v>
      </c>
      <c r="AH51" s="56">
        <v>1.6353062615962699E-2</v>
      </c>
      <c r="AI51" s="56">
        <f t="shared" si="16"/>
        <v>102.73530482112</v>
      </c>
      <c r="AJ51" s="56">
        <v>4.4678414415102452E-3</v>
      </c>
      <c r="AK51" s="56">
        <f t="shared" si="17"/>
        <v>102.73530826485357</v>
      </c>
      <c r="AL51" s="56">
        <v>1.2206648534629494E-3</v>
      </c>
      <c r="AM51" s="56">
        <f t="shared" si="18"/>
        <v>102.73530920572057</v>
      </c>
      <c r="AN51" s="56">
        <v>3.3349942532368004E-4</v>
      </c>
      <c r="AO51" s="141">
        <f t="shared" si="34"/>
        <v>103</v>
      </c>
      <c r="AP51" s="56">
        <f t="shared" si="35"/>
        <v>-0.26469079427943143</v>
      </c>
      <c r="AQ51" s="139"/>
    </row>
    <row r="52" spans="1:43" ht="15" customHeight="1" x14ac:dyDescent="0.25">
      <c r="A52" s="8" t="s">
        <v>38</v>
      </c>
      <c r="B52" s="8">
        <v>990</v>
      </c>
      <c r="C52" s="22" t="s">
        <v>68</v>
      </c>
      <c r="D52" s="56">
        <f>(LARGE('Annual Heat Inputs'!D52:K52,1)+LARGE('Annual Heat Inputs'!D52:K52,2)+LARGE('Annual Heat Inputs'!D52:K52,3))/3</f>
        <v>2231665.5956666665</v>
      </c>
      <c r="E52" s="56">
        <v>1086416956.7376666</v>
      </c>
      <c r="F52" s="56">
        <f t="shared" si="2"/>
        <v>2.054152028672302E-3</v>
      </c>
      <c r="G52" s="94">
        <v>161456</v>
      </c>
      <c r="H52" s="56">
        <f t="shared" si="3"/>
        <v>331.65516994131519</v>
      </c>
      <c r="I52" s="56">
        <f>MIN(H52,'SO2 Annual Emissions'!L52,'SO2 Consent Decree Caps'!D52,'Retirement Adjustments'!D52,'Retirement Adjustments'!E52,'Retirement Adjustments'!F52,'Retirement Adjustments'!G52)</f>
        <v>0.77300000000000002</v>
      </c>
      <c r="J52" s="120">
        <v>97236.839554440026</v>
      </c>
      <c r="K52" s="56">
        <f t="shared" si="4"/>
        <v>200.51225123243611</v>
      </c>
      <c r="L52" s="56">
        <v>25829.370566650148</v>
      </c>
      <c r="M52" s="56">
        <f t="shared" si="5"/>
        <v>253.56970518124916</v>
      </c>
      <c r="N52" s="56">
        <v>7056.8759677000926</v>
      </c>
      <c r="O52" s="56">
        <f t="shared" si="6"/>
        <v>268.06560126638914</v>
      </c>
      <c r="P52" s="56">
        <v>1928.0182726482162</v>
      </c>
      <c r="Q52" s="56">
        <f t="shared" si="7"/>
        <v>272.02604391246672</v>
      </c>
      <c r="R52" s="56">
        <v>526.75638294906821</v>
      </c>
      <c r="S52" s="56">
        <f t="shared" si="8"/>
        <v>273.1080816051176</v>
      </c>
      <c r="T52" s="56">
        <v>143.91579733137041</v>
      </c>
      <c r="U52" s="56">
        <f t="shared" si="9"/>
        <v>273.40370653216382</v>
      </c>
      <c r="V52" s="56">
        <v>39.319422396976734</v>
      </c>
      <c r="W52" s="56">
        <f t="shared" si="10"/>
        <v>273.48447460344681</v>
      </c>
      <c r="X52" s="56">
        <v>10.742510595184285</v>
      </c>
      <c r="Y52" s="56">
        <f t="shared" si="11"/>
        <v>273.50654135337896</v>
      </c>
      <c r="Z52" s="56">
        <v>2.9349753085407428</v>
      </c>
      <c r="AA52" s="56">
        <f t="shared" si="12"/>
        <v>273.51257023886313</v>
      </c>
      <c r="AB52" s="56">
        <v>0.80186842611874454</v>
      </c>
      <c r="AC52" s="56">
        <f t="shared" si="13"/>
        <v>273.51421739851736</v>
      </c>
      <c r="AD52" s="56">
        <v>0.21907951682806015</v>
      </c>
      <c r="AE52" s="56">
        <f t="shared" si="14"/>
        <v>273.51466742115127</v>
      </c>
      <c r="AF52" s="56">
        <v>5.9854999970411882E-2</v>
      </c>
      <c r="AG52" s="56">
        <f t="shared" si="15"/>
        <v>273.51479037242086</v>
      </c>
      <c r="AH52" s="56">
        <v>1.6353062615962699E-2</v>
      </c>
      <c r="AI52" s="56">
        <f t="shared" si="16"/>
        <v>273.51482396409762</v>
      </c>
      <c r="AJ52" s="56">
        <v>4.4678414415102452E-3</v>
      </c>
      <c r="AK52" s="56">
        <f t="shared" si="17"/>
        <v>273.51483314172316</v>
      </c>
      <c r="AL52" s="56">
        <v>1.2206648534629494E-3</v>
      </c>
      <c r="AM52" s="56">
        <f t="shared" si="18"/>
        <v>273.51483564915435</v>
      </c>
      <c r="AN52" s="56">
        <v>3.3349942532368004E-4</v>
      </c>
      <c r="AO52" s="141">
        <f t="shared" si="34"/>
        <v>274</v>
      </c>
      <c r="AP52" s="56">
        <f t="shared" si="35"/>
        <v>-0.48516435084565046</v>
      </c>
      <c r="AQ52" s="139"/>
    </row>
    <row r="53" spans="1:43" s="172" customFormat="1" ht="15" customHeight="1" x14ac:dyDescent="0.25">
      <c r="A53" s="166" t="s">
        <v>39</v>
      </c>
      <c r="B53" s="166">
        <v>994</v>
      </c>
      <c r="C53" s="166">
        <v>1</v>
      </c>
      <c r="D53" s="167">
        <f>(LARGE('Annual Heat Inputs'!D53:K53,1)+LARGE('Annual Heat Inputs'!D53:K53,2)+LARGE('Annual Heat Inputs'!D53:K53,3))/3</f>
        <v>17798728.669999998</v>
      </c>
      <c r="E53" s="167">
        <v>1086416956.7376666</v>
      </c>
      <c r="F53" s="167">
        <f t="shared" si="2"/>
        <v>1.6382962875917076E-2</v>
      </c>
      <c r="G53" s="168">
        <v>161456</v>
      </c>
      <c r="H53" s="167">
        <f t="shared" si="3"/>
        <v>2645.1276540940676</v>
      </c>
      <c r="I53" s="169">
        <f>MIN(H53,'SO2 Annual Emissions'!L53,'SO2 Consent Decree Caps'!D53,'Retirement Adjustments'!D53,'Retirement Adjustments'!E53,'Retirement Adjustments'!F53,'Retirement Adjustments'!G53)</f>
        <v>0</v>
      </c>
      <c r="J53" s="170">
        <v>97236.839554440026</v>
      </c>
      <c r="K53" s="169">
        <f>I53</f>
        <v>0</v>
      </c>
      <c r="L53" s="167">
        <v>25829.370566650148</v>
      </c>
      <c r="M53" s="169">
        <f>K53</f>
        <v>0</v>
      </c>
      <c r="N53" s="167">
        <v>7056.8759677000926</v>
      </c>
      <c r="O53" s="169">
        <f>M53</f>
        <v>0</v>
      </c>
      <c r="P53" s="167">
        <v>1928.0182726482162</v>
      </c>
      <c r="Q53" s="169">
        <f>O53</f>
        <v>0</v>
      </c>
      <c r="R53" s="167">
        <v>526.75638294906821</v>
      </c>
      <c r="S53" s="169">
        <f>Q53</f>
        <v>0</v>
      </c>
      <c r="T53" s="167">
        <v>143.91579733137041</v>
      </c>
      <c r="U53" s="169">
        <f>S53</f>
        <v>0</v>
      </c>
      <c r="V53" s="167">
        <v>39.319422396976734</v>
      </c>
      <c r="W53" s="169">
        <f>U53</f>
        <v>0</v>
      </c>
      <c r="X53" s="167">
        <v>10.742510595184285</v>
      </c>
      <c r="Y53" s="169">
        <f>W53</f>
        <v>0</v>
      </c>
      <c r="Z53" s="167">
        <v>2.9349753085407428</v>
      </c>
      <c r="AA53" s="169">
        <f>Y53</f>
        <v>0</v>
      </c>
      <c r="AB53" s="167">
        <v>0.80186842611874454</v>
      </c>
      <c r="AC53" s="169">
        <f>AA53</f>
        <v>0</v>
      </c>
      <c r="AD53" s="167">
        <v>0.21907951682806015</v>
      </c>
      <c r="AE53" s="169">
        <f>AC53</f>
        <v>0</v>
      </c>
      <c r="AF53" s="167">
        <v>5.9854999970411882E-2</v>
      </c>
      <c r="AG53" s="169">
        <f>AE53</f>
        <v>0</v>
      </c>
      <c r="AH53" s="167">
        <v>1.6353062615962699E-2</v>
      </c>
      <c r="AI53" s="169">
        <f>AG53</f>
        <v>0</v>
      </c>
      <c r="AJ53" s="167">
        <v>4.4678414415102452E-3</v>
      </c>
      <c r="AK53" s="169">
        <f>AI53</f>
        <v>0</v>
      </c>
      <c r="AL53" s="167">
        <v>1.2206648534629494E-3</v>
      </c>
      <c r="AM53" s="169">
        <f>AK53</f>
        <v>0</v>
      </c>
      <c r="AN53" s="167">
        <v>3.3349942532368004E-4</v>
      </c>
      <c r="AO53" s="171">
        <f t="shared" si="34"/>
        <v>0</v>
      </c>
      <c r="AP53" s="167">
        <f t="shared" si="35"/>
        <v>0</v>
      </c>
    </row>
    <row r="54" spans="1:43" s="172" customFormat="1" ht="15" customHeight="1" x14ac:dyDescent="0.25">
      <c r="A54" s="166" t="s">
        <v>39</v>
      </c>
      <c r="B54" s="166">
        <v>994</v>
      </c>
      <c r="C54" s="166">
        <v>2</v>
      </c>
      <c r="D54" s="167">
        <f>(LARGE('Annual Heat Inputs'!D54:K54,1)+LARGE('Annual Heat Inputs'!D54:K54,2)+LARGE('Annual Heat Inputs'!D54:K54,3))/3</f>
        <v>28236905.834000003</v>
      </c>
      <c r="E54" s="167">
        <v>1086416956.7376666</v>
      </c>
      <c r="F54" s="167">
        <f t="shared" si="2"/>
        <v>2.5990855222649357E-2</v>
      </c>
      <c r="G54" s="168">
        <v>161456</v>
      </c>
      <c r="H54" s="167">
        <f t="shared" si="3"/>
        <v>4196.3795208280744</v>
      </c>
      <c r="I54" s="169">
        <f>MIN(H54,'SO2 Annual Emissions'!L54,'SO2 Consent Decree Caps'!D54,'Retirement Adjustments'!D54,'Retirement Adjustments'!E54,'Retirement Adjustments'!H54,'Retirement Adjustments'!G54)</f>
        <v>0</v>
      </c>
      <c r="J54" s="170">
        <v>97236.839554440026</v>
      </c>
      <c r="K54" s="169">
        <f>I54</f>
        <v>0</v>
      </c>
      <c r="L54" s="167">
        <v>25829.370566650148</v>
      </c>
      <c r="M54" s="169">
        <f>K54</f>
        <v>0</v>
      </c>
      <c r="N54" s="167">
        <v>7056.8759677000926</v>
      </c>
      <c r="O54" s="169">
        <f>M54</f>
        <v>0</v>
      </c>
      <c r="P54" s="167">
        <v>1928.0182726482162</v>
      </c>
      <c r="Q54" s="169">
        <f>O54</f>
        <v>0</v>
      </c>
      <c r="R54" s="167">
        <v>526.75638294906821</v>
      </c>
      <c r="S54" s="169">
        <f>Q54</f>
        <v>0</v>
      </c>
      <c r="T54" s="167">
        <v>143.91579733137041</v>
      </c>
      <c r="U54" s="169">
        <f>S54</f>
        <v>0</v>
      </c>
      <c r="V54" s="167">
        <v>39.319422396976734</v>
      </c>
      <c r="W54" s="169">
        <f>U54</f>
        <v>0</v>
      </c>
      <c r="X54" s="167">
        <v>10.742510595184285</v>
      </c>
      <c r="Y54" s="169">
        <f>W54</f>
        <v>0</v>
      </c>
      <c r="Z54" s="167">
        <v>2.9349753085407428</v>
      </c>
      <c r="AA54" s="169">
        <f>Y54</f>
        <v>0</v>
      </c>
      <c r="AB54" s="167">
        <v>0.80186842611874454</v>
      </c>
      <c r="AC54" s="169">
        <f>AA54</f>
        <v>0</v>
      </c>
      <c r="AD54" s="167">
        <v>0.21907951682806015</v>
      </c>
      <c r="AE54" s="169">
        <f>AC54</f>
        <v>0</v>
      </c>
      <c r="AF54" s="167">
        <v>5.9854999970411882E-2</v>
      </c>
      <c r="AG54" s="169">
        <f>AE54</f>
        <v>0</v>
      </c>
      <c r="AH54" s="167">
        <v>1.6353062615962699E-2</v>
      </c>
      <c r="AI54" s="169">
        <f>AG54</f>
        <v>0</v>
      </c>
      <c r="AJ54" s="167">
        <v>4.4678414415102452E-3</v>
      </c>
      <c r="AK54" s="169">
        <f>AI54</f>
        <v>0</v>
      </c>
      <c r="AL54" s="167">
        <v>1.2206648534629494E-3</v>
      </c>
      <c r="AM54" s="169">
        <f>AK54</f>
        <v>0</v>
      </c>
      <c r="AN54" s="167">
        <v>3.3349942532368004E-4</v>
      </c>
      <c r="AO54" s="171">
        <f t="shared" si="34"/>
        <v>0</v>
      </c>
      <c r="AP54" s="167">
        <f t="shared" si="35"/>
        <v>0</v>
      </c>
    </row>
    <row r="55" spans="1:43" ht="15" customHeight="1" x14ac:dyDescent="0.25">
      <c r="A55" s="8" t="s">
        <v>39</v>
      </c>
      <c r="B55" s="8">
        <v>994</v>
      </c>
      <c r="C55" s="8">
        <v>3</v>
      </c>
      <c r="D55" s="56">
        <f>(LARGE('Annual Heat Inputs'!D55:K55,1)+LARGE('Annual Heat Inputs'!D55:K55,2)+LARGE('Annual Heat Inputs'!D55:K55,3))/3</f>
        <v>31243410.055999998</v>
      </c>
      <c r="E55" s="56">
        <v>1086416956.7376666</v>
      </c>
      <c r="F55" s="56">
        <f t="shared" si="2"/>
        <v>2.875821282265225E-2</v>
      </c>
      <c r="G55" s="94">
        <v>161456</v>
      </c>
      <c r="H55" s="56">
        <f t="shared" si="3"/>
        <v>4643.1860094941421</v>
      </c>
      <c r="I55" s="56">
        <f>MIN(H55,'SO2 Annual Emissions'!L55,'SO2 Consent Decree Caps'!D55,'Retirement Adjustments'!D55,'Retirement Adjustments'!E55,'Retirement Adjustments'!F55,'Retirement Adjustments'!G55)</f>
        <v>4643.1860094941421</v>
      </c>
      <c r="J55" s="120">
        <v>97236.839554440026</v>
      </c>
      <c r="K55" s="96">
        <v>5050</v>
      </c>
      <c r="L55" s="56">
        <v>25829.370566650148</v>
      </c>
      <c r="M55" s="96">
        <f>K55</f>
        <v>5050</v>
      </c>
      <c r="N55" s="56">
        <v>7056.8759677000926</v>
      </c>
      <c r="O55" s="96">
        <f>M55</f>
        <v>5050</v>
      </c>
      <c r="P55" s="56">
        <v>1928.0182726482162</v>
      </c>
      <c r="Q55" s="96">
        <f>O55</f>
        <v>5050</v>
      </c>
      <c r="R55" s="56">
        <v>526.75638294906821</v>
      </c>
      <c r="S55" s="96">
        <f>Q55</f>
        <v>5050</v>
      </c>
      <c r="T55" s="56">
        <v>143.91579733137041</v>
      </c>
      <c r="U55" s="96">
        <f>S55</f>
        <v>5050</v>
      </c>
      <c r="V55" s="56">
        <v>39.319422396976734</v>
      </c>
      <c r="W55" s="96">
        <f>U55</f>
        <v>5050</v>
      </c>
      <c r="X55" s="56">
        <v>10.742510595184285</v>
      </c>
      <c r="Y55" s="96">
        <f>W55</f>
        <v>5050</v>
      </c>
      <c r="Z55" s="56">
        <v>2.9349753085407428</v>
      </c>
      <c r="AA55" s="96">
        <f>Y55</f>
        <v>5050</v>
      </c>
      <c r="AB55" s="56">
        <v>0.80186842611874454</v>
      </c>
      <c r="AC55" s="96">
        <f>AA55</f>
        <v>5050</v>
      </c>
      <c r="AD55" s="56">
        <v>0.21907951682806015</v>
      </c>
      <c r="AE55" s="96">
        <f>AC55</f>
        <v>5050</v>
      </c>
      <c r="AF55" s="56">
        <v>5.9854999970411882E-2</v>
      </c>
      <c r="AG55" s="96">
        <f>AE55</f>
        <v>5050</v>
      </c>
      <c r="AH55" s="56">
        <v>1.6353062615962699E-2</v>
      </c>
      <c r="AI55" s="96">
        <f>AG55</f>
        <v>5050</v>
      </c>
      <c r="AJ55" s="56">
        <v>4.4678414415102452E-3</v>
      </c>
      <c r="AK55" s="96">
        <f>AI55</f>
        <v>5050</v>
      </c>
      <c r="AL55" s="56">
        <v>1.2206648534629494E-3</v>
      </c>
      <c r="AM55" s="96">
        <f>AK55</f>
        <v>5050</v>
      </c>
      <c r="AN55" s="56">
        <v>3.3349942532368004E-4</v>
      </c>
      <c r="AO55" s="144">
        <f t="shared" si="34"/>
        <v>5050</v>
      </c>
      <c r="AP55" s="56">
        <f t="shared" si="35"/>
        <v>0</v>
      </c>
      <c r="AQ55" s="139"/>
    </row>
    <row r="56" spans="1:43" ht="15" customHeight="1" x14ac:dyDescent="0.25">
      <c r="A56" s="8" t="s">
        <v>39</v>
      </c>
      <c r="B56" s="8">
        <v>994</v>
      </c>
      <c r="C56" s="8">
        <v>4</v>
      </c>
      <c r="D56" s="56">
        <f>(LARGE('Annual Heat Inputs'!D56:K56,1)+LARGE('Annual Heat Inputs'!D56:K56,2)+LARGE('Annual Heat Inputs'!D56:K56,3))/3</f>
        <v>34518487.805</v>
      </c>
      <c r="E56" s="56">
        <v>1086416956.7376666</v>
      </c>
      <c r="F56" s="56">
        <f t="shared" si="2"/>
        <v>3.177278078266875E-2</v>
      </c>
      <c r="G56" s="94">
        <v>161456</v>
      </c>
      <c r="H56" s="56">
        <f t="shared" si="3"/>
        <v>5129.9060940465661</v>
      </c>
      <c r="I56" s="56">
        <f>MIN(H56,'SO2 Annual Emissions'!L56,'SO2 Consent Decree Caps'!D56,'Retirement Adjustments'!D56,'Retirement Adjustments'!E56,'Retirement Adjustments'!F56,'Retirement Adjustments'!G56)</f>
        <v>4719.9809999999998</v>
      </c>
      <c r="J56" s="120">
        <v>97236.839554440026</v>
      </c>
      <c r="K56" s="96">
        <v>5050</v>
      </c>
      <c r="L56" s="56">
        <v>25829.370566650148</v>
      </c>
      <c r="M56" s="96">
        <f>K56</f>
        <v>5050</v>
      </c>
      <c r="N56" s="56">
        <v>7056.8759677000926</v>
      </c>
      <c r="O56" s="96">
        <f>M56</f>
        <v>5050</v>
      </c>
      <c r="P56" s="56">
        <v>1928.0182726482162</v>
      </c>
      <c r="Q56" s="96">
        <f>O56</f>
        <v>5050</v>
      </c>
      <c r="R56" s="56">
        <v>526.75638294906821</v>
      </c>
      <c r="S56" s="96">
        <f>Q56</f>
        <v>5050</v>
      </c>
      <c r="T56" s="56">
        <v>143.91579733137041</v>
      </c>
      <c r="U56" s="96">
        <f>S56</f>
        <v>5050</v>
      </c>
      <c r="V56" s="56">
        <v>39.319422396976734</v>
      </c>
      <c r="W56" s="96">
        <f>U56</f>
        <v>5050</v>
      </c>
      <c r="X56" s="56">
        <v>10.742510595184285</v>
      </c>
      <c r="Y56" s="96">
        <f>W56</f>
        <v>5050</v>
      </c>
      <c r="Z56" s="56">
        <v>2.9349753085407428</v>
      </c>
      <c r="AA56" s="96">
        <f>Y56</f>
        <v>5050</v>
      </c>
      <c r="AB56" s="56">
        <v>0.80186842611874454</v>
      </c>
      <c r="AC56" s="96">
        <f>AA56</f>
        <v>5050</v>
      </c>
      <c r="AD56" s="56">
        <v>0.21907951682806015</v>
      </c>
      <c r="AE56" s="96">
        <f>AC56</f>
        <v>5050</v>
      </c>
      <c r="AF56" s="56">
        <v>5.9854999970411882E-2</v>
      </c>
      <c r="AG56" s="96">
        <f>AE56</f>
        <v>5050</v>
      </c>
      <c r="AH56" s="56">
        <v>1.6353062615962699E-2</v>
      </c>
      <c r="AI56" s="96">
        <f>AG56</f>
        <v>5050</v>
      </c>
      <c r="AJ56" s="56">
        <v>4.4678414415102452E-3</v>
      </c>
      <c r="AK56" s="96">
        <f>AI56</f>
        <v>5050</v>
      </c>
      <c r="AL56" s="56">
        <v>1.2206648534629494E-3</v>
      </c>
      <c r="AM56" s="96">
        <f>AK56</f>
        <v>5050</v>
      </c>
      <c r="AN56" s="56">
        <v>3.3349942532368004E-4</v>
      </c>
      <c r="AO56" s="144">
        <f t="shared" si="34"/>
        <v>5050</v>
      </c>
      <c r="AP56" s="56">
        <f t="shared" si="35"/>
        <v>0</v>
      </c>
      <c r="AQ56" s="139"/>
    </row>
    <row r="57" spans="1:43" ht="15" customHeight="1" x14ac:dyDescent="0.25">
      <c r="A57" s="8" t="s">
        <v>40</v>
      </c>
      <c r="B57" s="8">
        <v>55502</v>
      </c>
      <c r="C57" s="8">
        <v>1</v>
      </c>
      <c r="D57" s="56">
        <f>(LARGE('Annual Heat Inputs'!D57:K57,1)+LARGE('Annual Heat Inputs'!D57:K57,2)+LARGE('Annual Heat Inputs'!D57:K57,3))/3</f>
        <v>15622010.195</v>
      </c>
      <c r="E57" s="56">
        <v>1086416956.7376666</v>
      </c>
      <c r="F57" s="56">
        <f t="shared" si="2"/>
        <v>1.4379387304401393E-2</v>
      </c>
      <c r="G57" s="94">
        <v>161456</v>
      </c>
      <c r="H57" s="56">
        <f t="shared" si="3"/>
        <v>2321.6383566194313</v>
      </c>
      <c r="I57" s="56">
        <f>MIN(H57,'SO2 Annual Emissions'!L57,'SO2 Consent Decree Caps'!D57,'Retirement Adjustments'!D57,'Retirement Adjustments'!E57,'Retirement Adjustments'!F57,'Retirement Adjustments'!G57)</f>
        <v>4.7060000000000004</v>
      </c>
      <c r="J57" s="120">
        <v>97236.839554440026</v>
      </c>
      <c r="K57" s="56">
        <f t="shared" si="4"/>
        <v>1402.91217620923</v>
      </c>
      <c r="L57" s="56">
        <v>25829.370566650148</v>
      </c>
      <c r="M57" s="56">
        <f t="shared" si="5"/>
        <v>1774.3226994159982</v>
      </c>
      <c r="N57" s="56">
        <v>7056.8759677000926</v>
      </c>
      <c r="O57" s="56">
        <f t="shared" si="6"/>
        <v>1875.7962521146801</v>
      </c>
      <c r="P57" s="56">
        <v>1928.0182726482162</v>
      </c>
      <c r="Q57" s="56">
        <f t="shared" si="7"/>
        <v>1903.5199735870517</v>
      </c>
      <c r="R57" s="56">
        <v>526.75638294906821</v>
      </c>
      <c r="S57" s="56">
        <f t="shared" si="8"/>
        <v>1911.094407632542</v>
      </c>
      <c r="T57" s="56">
        <v>143.91579733137041</v>
      </c>
      <c r="U57" s="56">
        <f t="shared" si="9"/>
        <v>1913.1638286215916</v>
      </c>
      <c r="V57" s="56">
        <v>39.319422396976734</v>
      </c>
      <c r="W57" s="56">
        <f t="shared" si="10"/>
        <v>1913.7292178248231</v>
      </c>
      <c r="X57" s="56">
        <v>10.742510595184285</v>
      </c>
      <c r="Y57" s="56">
        <f t="shared" si="11"/>
        <v>1913.8836885452929</v>
      </c>
      <c r="Z57" s="56">
        <v>2.9349753085407428</v>
      </c>
      <c r="AA57" s="56">
        <f t="shared" si="12"/>
        <v>1913.9258916919832</v>
      </c>
      <c r="AB57" s="56">
        <v>0.80186842611874454</v>
      </c>
      <c r="AC57" s="56">
        <f t="shared" si="13"/>
        <v>1913.9374220686495</v>
      </c>
      <c r="AD57" s="56">
        <v>0.21907951682806015</v>
      </c>
      <c r="AE57" s="56">
        <f t="shared" si="14"/>
        <v>1913.9405722978724</v>
      </c>
      <c r="AF57" s="56">
        <v>5.9854999970411882E-2</v>
      </c>
      <c r="AG57" s="56">
        <f t="shared" si="15"/>
        <v>1913.9414329760991</v>
      </c>
      <c r="AH57" s="56">
        <v>1.6353062615962699E-2</v>
      </c>
      <c r="AI57" s="56">
        <f t="shared" si="16"/>
        <v>1913.9416681231201</v>
      </c>
      <c r="AJ57" s="56">
        <v>4.4678414415102452E-3</v>
      </c>
      <c r="AK57" s="56">
        <f t="shared" si="17"/>
        <v>1913.9417323679424</v>
      </c>
      <c r="AL57" s="56">
        <v>1.2206648534629494E-3</v>
      </c>
      <c r="AM57" s="56">
        <f t="shared" si="18"/>
        <v>1913.9417499203551</v>
      </c>
      <c r="AN57" s="56">
        <v>3.3349942532368004E-4</v>
      </c>
      <c r="AO57" s="141">
        <f t="shared" si="34"/>
        <v>1914</v>
      </c>
      <c r="AP57" s="56">
        <f t="shared" si="35"/>
        <v>-5.8250079644949437E-2</v>
      </c>
      <c r="AQ57" s="139"/>
    </row>
    <row r="58" spans="1:43" ht="15" customHeight="1" x14ac:dyDescent="0.25">
      <c r="A58" s="8" t="s">
        <v>40</v>
      </c>
      <c r="B58" s="8">
        <v>55502</v>
      </c>
      <c r="C58" s="8">
        <v>2</v>
      </c>
      <c r="D58" s="56">
        <f>(LARGE('Annual Heat Inputs'!D58:K58,1)+LARGE('Annual Heat Inputs'!D58:K58,2)+LARGE('Annual Heat Inputs'!D58:K58,3))/3</f>
        <v>15633617.932666665</v>
      </c>
      <c r="E58" s="56">
        <v>1086416956.7376666</v>
      </c>
      <c r="F58" s="56">
        <f t="shared" si="2"/>
        <v>1.439007172679988E-2</v>
      </c>
      <c r="G58" s="94">
        <v>161456</v>
      </c>
      <c r="H58" s="56">
        <f t="shared" si="3"/>
        <v>2323.3634207222012</v>
      </c>
      <c r="I58" s="56">
        <f>MIN(H58,'SO2 Annual Emissions'!L58,'SO2 Consent Decree Caps'!D58,'Retirement Adjustments'!D58,'Retirement Adjustments'!E58,'Retirement Adjustments'!F58,'Retirement Adjustments'!G58)</f>
        <v>4.72</v>
      </c>
      <c r="J58" s="120">
        <v>97236.839554440026</v>
      </c>
      <c r="K58" s="56">
        <f t="shared" si="4"/>
        <v>1403.9650956757237</v>
      </c>
      <c r="L58" s="56">
        <v>25829.370566650148</v>
      </c>
      <c r="M58" s="56">
        <f t="shared" si="5"/>
        <v>1775.6515907879129</v>
      </c>
      <c r="N58" s="56">
        <v>7056.8759677000926</v>
      </c>
      <c r="O58" s="56">
        <f t="shared" si="6"/>
        <v>1877.2005421302476</v>
      </c>
      <c r="P58" s="56">
        <v>1928.0182726482162</v>
      </c>
      <c r="Q58" s="56">
        <f t="shared" si="7"/>
        <v>1904.9448633642362</v>
      </c>
      <c r="R58" s="56">
        <v>526.75638294906821</v>
      </c>
      <c r="S58" s="56">
        <f t="shared" si="8"/>
        <v>1912.5249254974231</v>
      </c>
      <c r="T58" s="56">
        <v>143.91579733137041</v>
      </c>
      <c r="U58" s="56">
        <f t="shared" si="9"/>
        <v>1914.5958841436411</v>
      </c>
      <c r="V58" s="56">
        <v>39.319422396976734</v>
      </c>
      <c r="W58" s="56">
        <f t="shared" si="10"/>
        <v>1915.1616934521899</v>
      </c>
      <c r="X58" s="56">
        <v>10.742510595184285</v>
      </c>
      <c r="Y58" s="56">
        <f t="shared" si="11"/>
        <v>1915.3162789501805</v>
      </c>
      <c r="Z58" s="56">
        <v>2.9349753085407428</v>
      </c>
      <c r="AA58" s="56">
        <f t="shared" si="12"/>
        <v>1915.3585134553869</v>
      </c>
      <c r="AB58" s="56">
        <v>0.80186842611874454</v>
      </c>
      <c r="AC58" s="56">
        <f t="shared" si="13"/>
        <v>1915.3700523995542</v>
      </c>
      <c r="AD58" s="56">
        <v>0.21907951682806015</v>
      </c>
      <c r="AE58" s="56">
        <f t="shared" si="14"/>
        <v>1915.3732049695152</v>
      </c>
      <c r="AF58" s="56">
        <v>5.9854999970411882E-2</v>
      </c>
      <c r="AG58" s="56">
        <f t="shared" si="15"/>
        <v>1915.3740662872581</v>
      </c>
      <c r="AH58" s="56">
        <v>1.6353062615962699E-2</v>
      </c>
      <c r="AI58" s="56">
        <f t="shared" si="16"/>
        <v>1915.374301609002</v>
      </c>
      <c r="AJ58" s="56">
        <v>4.4678414415102452E-3</v>
      </c>
      <c r="AK58" s="56">
        <f t="shared" si="17"/>
        <v>1915.3743659015609</v>
      </c>
      <c r="AL58" s="56">
        <v>1.2206648534629494E-3</v>
      </c>
      <c r="AM58" s="56">
        <f t="shared" si="18"/>
        <v>1915.3743834670156</v>
      </c>
      <c r="AN58" s="56">
        <v>3.3349942532368004E-4</v>
      </c>
      <c r="AO58" s="141">
        <f t="shared" si="34"/>
        <v>1915</v>
      </c>
      <c r="AP58" s="56">
        <f t="shared" si="35"/>
        <v>0.37438346701560477</v>
      </c>
      <c r="AQ58" s="139"/>
    </row>
    <row r="59" spans="1:43" ht="15" customHeight="1" x14ac:dyDescent="0.25">
      <c r="A59" s="8" t="s">
        <v>40</v>
      </c>
      <c r="B59" s="8">
        <v>55502</v>
      </c>
      <c r="C59" s="8">
        <v>3</v>
      </c>
      <c r="D59" s="56">
        <f>(LARGE('Annual Heat Inputs'!D59:K59,1)+LARGE('Annual Heat Inputs'!D59:K59,2)+LARGE('Annual Heat Inputs'!D59:K59,3))/3</f>
        <v>15584764.496333333</v>
      </c>
      <c r="E59" s="56">
        <v>1086416956.7376666</v>
      </c>
      <c r="F59" s="56">
        <f t="shared" si="2"/>
        <v>1.4345104243523449E-2</v>
      </c>
      <c r="G59" s="94">
        <v>161456</v>
      </c>
      <c r="H59" s="56">
        <f t="shared" si="3"/>
        <v>2316.1031507423218</v>
      </c>
      <c r="I59" s="56">
        <f>MIN(H59,'SO2 Annual Emissions'!L59,'SO2 Consent Decree Caps'!D59,'Retirement Adjustments'!D59,'Retirement Adjustments'!E59,'Retirement Adjustments'!F59,'Retirement Adjustments'!G59)</f>
        <v>4.7960000000000003</v>
      </c>
      <c r="J59" s="120">
        <v>97236.839554440026</v>
      </c>
      <c r="K59" s="56">
        <f t="shared" si="4"/>
        <v>1399.6685997192064</v>
      </c>
      <c r="L59" s="56">
        <v>25829.370566650148</v>
      </c>
      <c r="M59" s="56">
        <f t="shared" si="5"/>
        <v>1770.1936130423992</v>
      </c>
      <c r="N59" s="56">
        <v>7056.8759677000926</v>
      </c>
      <c r="O59" s="56">
        <f t="shared" si="6"/>
        <v>1871.4252344326724</v>
      </c>
      <c r="P59" s="56">
        <v>1928.0182726482162</v>
      </c>
      <c r="Q59" s="56">
        <f t="shared" si="7"/>
        <v>1899.0828575372291</v>
      </c>
      <c r="R59" s="56">
        <v>526.75638294906821</v>
      </c>
      <c r="S59" s="56">
        <f t="shared" si="8"/>
        <v>1906.6392327615747</v>
      </c>
      <c r="T59" s="56">
        <v>143.91579733137041</v>
      </c>
      <c r="U59" s="56">
        <f t="shared" si="9"/>
        <v>1908.7037198765829</v>
      </c>
      <c r="V59" s="56">
        <v>39.319422396976734</v>
      </c>
      <c r="W59" s="56">
        <f t="shared" si="10"/>
        <v>1909.2677610896626</v>
      </c>
      <c r="X59" s="56">
        <v>10.742510595184285</v>
      </c>
      <c r="Y59" s="56">
        <f t="shared" si="11"/>
        <v>1909.4218635239877</v>
      </c>
      <c r="Z59" s="56">
        <v>2.9349753085407428</v>
      </c>
      <c r="AA59" s="56">
        <f t="shared" si="12"/>
        <v>1909.463966050741</v>
      </c>
      <c r="AB59" s="56">
        <v>0.80186842611874454</v>
      </c>
      <c r="AC59" s="56">
        <f t="shared" si="13"/>
        <v>1909.4754689369033</v>
      </c>
      <c r="AD59" s="56">
        <v>0.21907951682806015</v>
      </c>
      <c r="AE59" s="56">
        <f t="shared" si="14"/>
        <v>1909.4786116554098</v>
      </c>
      <c r="AF59" s="56">
        <v>5.9854999970411882E-2</v>
      </c>
      <c r="AG59" s="56">
        <f t="shared" si="15"/>
        <v>1909.4794702816239</v>
      </c>
      <c r="AH59" s="56">
        <v>1.6353062615962699E-2</v>
      </c>
      <c r="AI59" s="56">
        <f t="shared" si="16"/>
        <v>1909.4797048680118</v>
      </c>
      <c r="AJ59" s="56">
        <v>4.4678414415102452E-3</v>
      </c>
      <c r="AK59" s="56">
        <f t="shared" si="17"/>
        <v>1909.479768959663</v>
      </c>
      <c r="AL59" s="56">
        <v>1.2206648534629494E-3</v>
      </c>
      <c r="AM59" s="56">
        <f t="shared" si="18"/>
        <v>1909.4797864702275</v>
      </c>
      <c r="AN59" s="56">
        <v>3.3349942532368004E-4</v>
      </c>
      <c r="AO59" s="141">
        <f t="shared" si="34"/>
        <v>1909</v>
      </c>
      <c r="AP59" s="56">
        <f t="shared" si="35"/>
        <v>0.4797864702275092</v>
      </c>
      <c r="AQ59" s="139"/>
    </row>
    <row r="60" spans="1:43" ht="15" customHeight="1" x14ac:dyDescent="0.25">
      <c r="A60" s="8" t="s">
        <v>40</v>
      </c>
      <c r="B60" s="8">
        <v>55502</v>
      </c>
      <c r="C60" s="8">
        <v>4</v>
      </c>
      <c r="D60" s="56">
        <f>(LARGE('Annual Heat Inputs'!D60:K60,1)+LARGE('Annual Heat Inputs'!D60:K60,2)+LARGE('Annual Heat Inputs'!D60:K60,3))/3</f>
        <v>15396894.310666665</v>
      </c>
      <c r="E60" s="56">
        <v>1086416956.7376666</v>
      </c>
      <c r="F60" s="56">
        <f t="shared" si="2"/>
        <v>1.4172177832073824E-2</v>
      </c>
      <c r="G60" s="94">
        <v>161456</v>
      </c>
      <c r="H60" s="56">
        <f t="shared" si="3"/>
        <v>2288.1831440553115</v>
      </c>
      <c r="I60" s="56">
        <f>MIN(H60,'SO2 Annual Emissions'!L60,'SO2 Consent Decree Caps'!D60,'Retirement Adjustments'!D60,'Retirement Adjustments'!E60,'Retirement Adjustments'!F60,'Retirement Adjustments'!G60)</f>
        <v>4.7380000000000004</v>
      </c>
      <c r="J60" s="120">
        <v>97236.839554440026</v>
      </c>
      <c r="K60" s="56">
        <f t="shared" si="4"/>
        <v>1382.7957819943542</v>
      </c>
      <c r="L60" s="56">
        <v>25829.370566650148</v>
      </c>
      <c r="M60" s="56">
        <f t="shared" si="5"/>
        <v>1748.8542149554537</v>
      </c>
      <c r="N60" s="56">
        <v>7056.8759677000926</v>
      </c>
      <c r="O60" s="56">
        <f t="shared" si="6"/>
        <v>1848.8655161085874</v>
      </c>
      <c r="P60" s="56">
        <v>1928.0182726482162</v>
      </c>
      <c r="Q60" s="56">
        <f t="shared" si="7"/>
        <v>1876.1897339320458</v>
      </c>
      <c r="R60" s="56">
        <v>526.75638294906821</v>
      </c>
      <c r="S60" s="56">
        <f t="shared" si="8"/>
        <v>1883.65501906538</v>
      </c>
      <c r="T60" s="56">
        <v>143.91579733137041</v>
      </c>
      <c r="U60" s="56">
        <f t="shared" si="9"/>
        <v>1885.6946193380049</v>
      </c>
      <c r="V60" s="56">
        <v>39.319422396976734</v>
      </c>
      <c r="W60" s="56">
        <f t="shared" si="10"/>
        <v>1886.2518611844694</v>
      </c>
      <c r="X60" s="56">
        <v>10.742510595184285</v>
      </c>
      <c r="Y60" s="56">
        <f t="shared" si="11"/>
        <v>1886.4041059549872</v>
      </c>
      <c r="Z60" s="56">
        <v>2.9349753085407428</v>
      </c>
      <c r="AA60" s="56">
        <f t="shared" si="12"/>
        <v>1886.4457009469927</v>
      </c>
      <c r="AB60" s="56">
        <v>0.80186842611874454</v>
      </c>
      <c r="AC60" s="56">
        <f t="shared" si="13"/>
        <v>1886.4570651689255</v>
      </c>
      <c r="AD60" s="56">
        <v>0.21907951682806015</v>
      </c>
      <c r="AE60" s="56">
        <f t="shared" si="14"/>
        <v>1886.4601700027974</v>
      </c>
      <c r="AF60" s="56">
        <v>5.9854999970411882E-2</v>
      </c>
      <c r="AG60" s="56">
        <f t="shared" si="15"/>
        <v>1886.4610182785011</v>
      </c>
      <c r="AH60" s="56">
        <v>1.6353062615962699E-2</v>
      </c>
      <c r="AI60" s="56">
        <f t="shared" si="16"/>
        <v>1886.4612500370126</v>
      </c>
      <c r="AJ60" s="56">
        <v>4.4678414415102452E-3</v>
      </c>
      <c r="AK60" s="56">
        <f t="shared" si="17"/>
        <v>1886.4613133560561</v>
      </c>
      <c r="AL60" s="56">
        <v>1.2206648534629494E-3</v>
      </c>
      <c r="AM60" s="56">
        <f t="shared" si="18"/>
        <v>1886.4613306555354</v>
      </c>
      <c r="AN60" s="56">
        <v>3.3349942532368004E-4</v>
      </c>
      <c r="AO60" s="141">
        <f t="shared" si="34"/>
        <v>1886</v>
      </c>
      <c r="AP60" s="56">
        <f t="shared" si="35"/>
        <v>0.46133065553544839</v>
      </c>
      <c r="AQ60" s="139"/>
    </row>
    <row r="61" spans="1:43" ht="15" customHeight="1" x14ac:dyDescent="0.25">
      <c r="A61" s="8" t="s">
        <v>41</v>
      </c>
      <c r="B61" s="8">
        <v>6213</v>
      </c>
      <c r="C61" s="22" t="s">
        <v>69</v>
      </c>
      <c r="D61" s="56">
        <f>(LARGE('Annual Heat Inputs'!D61:K61,1)+LARGE('Annual Heat Inputs'!D61:K61,2)+LARGE('Annual Heat Inputs'!D61:K61,3))/3</f>
        <v>32954666.423666667</v>
      </c>
      <c r="E61" s="56">
        <v>1086416956.7376666</v>
      </c>
      <c r="F61" s="56">
        <f t="shared" si="2"/>
        <v>3.0333350578974919E-2</v>
      </c>
      <c r="G61" s="94">
        <v>161456</v>
      </c>
      <c r="H61" s="56">
        <f t="shared" si="3"/>
        <v>4897.5014510789742</v>
      </c>
      <c r="I61" s="56">
        <f>MIN(H61,'SO2 Annual Emissions'!L61,'SO2 Consent Decree Caps'!D61,'Retirement Adjustments'!D61,'Retirement Adjustments'!E61,'Retirement Adjustments'!F61,'Retirement Adjustments'!G61)</f>
        <v>2266.4349999999999</v>
      </c>
      <c r="J61" s="120">
        <v>97236.839554440026</v>
      </c>
      <c r="K61" s="56">
        <f t="shared" si="4"/>
        <v>5215.9541433963641</v>
      </c>
      <c r="L61" s="56">
        <v>25829.370566650148</v>
      </c>
      <c r="M61" s="56">
        <f t="shared" si="5"/>
        <v>5999.4454960288194</v>
      </c>
      <c r="N61" s="56">
        <v>7056.8759677000926</v>
      </c>
      <c r="O61" s="56">
        <f t="shared" si="6"/>
        <v>6213.504188749409</v>
      </c>
      <c r="P61" s="56">
        <v>1928.0182726482162</v>
      </c>
      <c r="Q61" s="56">
        <f t="shared" si="7"/>
        <v>6271.9874429363172</v>
      </c>
      <c r="R61" s="56">
        <v>526.75638294906821</v>
      </c>
      <c r="S61" s="56">
        <f t="shared" si="8"/>
        <v>6287.9657289700244</v>
      </c>
      <c r="T61" s="56">
        <v>143.91579733137041</v>
      </c>
      <c r="U61" s="56">
        <f t="shared" si="9"/>
        <v>6292.3311773043297</v>
      </c>
      <c r="V61" s="56">
        <v>39.319422396976734</v>
      </c>
      <c r="W61" s="56">
        <f t="shared" si="10"/>
        <v>6293.5238671284596</v>
      </c>
      <c r="X61" s="56">
        <v>10.742510595184285</v>
      </c>
      <c r="Y61" s="56">
        <f t="shared" si="11"/>
        <v>6293.8497234684419</v>
      </c>
      <c r="Z61" s="56">
        <v>2.9349753085407428</v>
      </c>
      <c r="AA61" s="56">
        <f t="shared" si="12"/>
        <v>6293.9387511034165</v>
      </c>
      <c r="AB61" s="56">
        <v>0.80186842611874454</v>
      </c>
      <c r="AC61" s="56">
        <f t="shared" si="13"/>
        <v>6293.9630744595042</v>
      </c>
      <c r="AD61" s="56">
        <v>0.21907951682806015</v>
      </c>
      <c r="AE61" s="56">
        <f t="shared" si="14"/>
        <v>6293.9697198752929</v>
      </c>
      <c r="AF61" s="56">
        <v>5.9854999970411882E-2</v>
      </c>
      <c r="AG61" s="56">
        <f t="shared" si="15"/>
        <v>6293.971535477991</v>
      </c>
      <c r="AH61" s="56">
        <v>1.6353062615962699E-2</v>
      </c>
      <c r="AI61" s="56">
        <f t="shared" si="16"/>
        <v>6293.9720315211725</v>
      </c>
      <c r="AJ61" s="56">
        <v>4.4678414415102452E-3</v>
      </c>
      <c r="AK61" s="56">
        <f t="shared" si="17"/>
        <v>6293.9721670457729</v>
      </c>
      <c r="AL61" s="56">
        <v>1.2206648534629494E-3</v>
      </c>
      <c r="AM61" s="56">
        <f t="shared" si="18"/>
        <v>6293.9722040726283</v>
      </c>
      <c r="AN61" s="56">
        <v>3.3349942532368004E-4</v>
      </c>
      <c r="AO61" s="141">
        <f t="shared" si="34"/>
        <v>6294</v>
      </c>
      <c r="AP61" s="56">
        <f t="shared" si="35"/>
        <v>-2.7795927371698781E-2</v>
      </c>
      <c r="AQ61" s="139"/>
    </row>
    <row r="62" spans="1:43" ht="15" customHeight="1" x14ac:dyDescent="0.25">
      <c r="A62" s="8" t="s">
        <v>41</v>
      </c>
      <c r="B62" s="8">
        <v>6213</v>
      </c>
      <c r="C62" s="22" t="s">
        <v>70</v>
      </c>
      <c r="D62" s="56">
        <f>(LARGE('Annual Heat Inputs'!D62:K62,1)+LARGE('Annual Heat Inputs'!D62:K62,2)+LARGE('Annual Heat Inputs'!D62:K62,3))/3</f>
        <v>30314010.661666665</v>
      </c>
      <c r="E62" s="56">
        <v>1086416956.7376666</v>
      </c>
      <c r="F62" s="56">
        <f t="shared" si="2"/>
        <v>2.79027407236856E-2</v>
      </c>
      <c r="G62" s="94">
        <v>161456</v>
      </c>
      <c r="H62" s="56">
        <f t="shared" si="3"/>
        <v>4505.0649062833818</v>
      </c>
      <c r="I62" s="56">
        <f>MIN(H62,'SO2 Annual Emissions'!L62,'SO2 Consent Decree Caps'!D62,'Retirement Adjustments'!D62,'Retirement Adjustments'!E62,'Retirement Adjustments'!F62,'Retirement Adjustments'!G62)</f>
        <v>1951.0239999999999</v>
      </c>
      <c r="J62" s="120">
        <v>97236.839554440026</v>
      </c>
      <c r="K62" s="56">
        <f t="shared" si="4"/>
        <v>4664.1983228781564</v>
      </c>
      <c r="L62" s="56">
        <v>25829.370566650148</v>
      </c>
      <c r="M62" s="56">
        <f t="shared" si="5"/>
        <v>5384.9085528553915</v>
      </c>
      <c r="N62" s="56">
        <v>7056.8759677000926</v>
      </c>
      <c r="O62" s="56">
        <f t="shared" si="6"/>
        <v>5581.8147333013349</v>
      </c>
      <c r="P62" s="56">
        <v>1928.0182726482162</v>
      </c>
      <c r="Q62" s="56">
        <f t="shared" si="7"/>
        <v>5635.6117272735664</v>
      </c>
      <c r="R62" s="56">
        <v>526.75638294906821</v>
      </c>
      <c r="S62" s="56">
        <f t="shared" si="8"/>
        <v>5650.3096740515412</v>
      </c>
      <c r="T62" s="56">
        <v>143.91579733137041</v>
      </c>
      <c r="U62" s="56">
        <f t="shared" si="9"/>
        <v>5654.325319230521</v>
      </c>
      <c r="V62" s="56">
        <v>39.319422396976734</v>
      </c>
      <c r="W62" s="56">
        <f t="shared" si="10"/>
        <v>5655.422438879069</v>
      </c>
      <c r="X62" s="56">
        <v>10.742510595184285</v>
      </c>
      <c r="Y62" s="56">
        <f t="shared" si="11"/>
        <v>5655.7221843669276</v>
      </c>
      <c r="Z62" s="56">
        <v>2.9349753085407428</v>
      </c>
      <c r="AA62" s="56">
        <f t="shared" si="12"/>
        <v>5655.8040782219923</v>
      </c>
      <c r="AB62" s="56">
        <v>0.80186842611874454</v>
      </c>
      <c r="AC62" s="56">
        <f t="shared" si="13"/>
        <v>5655.8264525487812</v>
      </c>
      <c r="AD62" s="56">
        <v>0.21907951682806015</v>
      </c>
      <c r="AE62" s="56">
        <f t="shared" si="14"/>
        <v>5655.8325654677374</v>
      </c>
      <c r="AF62" s="56">
        <v>5.9854999970411882E-2</v>
      </c>
      <c r="AG62" s="56">
        <f t="shared" si="15"/>
        <v>5655.8342355862824</v>
      </c>
      <c r="AH62" s="56">
        <v>1.6353062615962699E-2</v>
      </c>
      <c r="AI62" s="56">
        <f t="shared" si="16"/>
        <v>5655.8346918815487</v>
      </c>
      <c r="AJ62" s="56">
        <v>4.4678414415102452E-3</v>
      </c>
      <c r="AK62" s="56">
        <f t="shared" si="17"/>
        <v>5655.8348165465704</v>
      </c>
      <c r="AL62" s="56">
        <v>1.2206648534629494E-3</v>
      </c>
      <c r="AM62" s="56">
        <f t="shared" si="18"/>
        <v>5655.8348506064658</v>
      </c>
      <c r="AN62" s="56">
        <v>3.3349942532368004E-4</v>
      </c>
      <c r="AO62" s="141">
        <f t="shared" si="34"/>
        <v>5656</v>
      </c>
      <c r="AP62" s="56">
        <f t="shared" si="35"/>
        <v>-0.16514939353419322</v>
      </c>
      <c r="AQ62" s="139"/>
    </row>
    <row r="63" spans="1:43" ht="15" customHeight="1" x14ac:dyDescent="0.25">
      <c r="A63" s="10" t="s">
        <v>42</v>
      </c>
      <c r="B63" s="8">
        <v>997</v>
      </c>
      <c r="C63" s="8">
        <v>12</v>
      </c>
      <c r="D63" s="56">
        <f>(LARGE('Annual Heat Inputs'!D63:K63,1)+LARGE('Annual Heat Inputs'!D63:K63,2)+LARGE('Annual Heat Inputs'!D63:K63,3))/3</f>
        <v>19024980.525000002</v>
      </c>
      <c r="E63" s="56">
        <v>1086416956.7376666</v>
      </c>
      <c r="F63" s="56">
        <f t="shared" si="2"/>
        <v>1.7511674874929165E-2</v>
      </c>
      <c r="G63" s="94">
        <v>161456</v>
      </c>
      <c r="H63" s="56">
        <f t="shared" si="3"/>
        <v>2827.3649786065635</v>
      </c>
      <c r="I63" s="56">
        <f>MIN(H63,'SO2 Annual Emissions'!L63,'SO2 Consent Decree Caps'!D63,'Retirement Adjustments'!D63,'Retirement Adjustments'!E63,'Retirement Adjustments'!F63,'Retirement Adjustments'!G63)</f>
        <v>2827.3649786065635</v>
      </c>
      <c r="J63" s="120">
        <v>97236.839554440026</v>
      </c>
      <c r="K63" s="56">
        <f t="shared" si="4"/>
        <v>4530.1448987495696</v>
      </c>
      <c r="L63" s="56">
        <v>25829.370566650148</v>
      </c>
      <c r="M63" s="56">
        <f t="shared" si="5"/>
        <v>4982.4604383368123</v>
      </c>
      <c r="N63" s="56">
        <v>7056.8759677000926</v>
      </c>
      <c r="O63" s="56">
        <f t="shared" si="6"/>
        <v>5106.0381559158777</v>
      </c>
      <c r="P63" s="56">
        <v>1928.0182726482162</v>
      </c>
      <c r="Q63" s="56">
        <f t="shared" si="7"/>
        <v>5139.8009850594162</v>
      </c>
      <c r="R63" s="56">
        <v>526.75638294906821</v>
      </c>
      <c r="S63" s="56">
        <f t="shared" si="8"/>
        <v>5149.0253715759136</v>
      </c>
      <c r="T63" s="56">
        <v>143.91579733137041</v>
      </c>
      <c r="U63" s="56">
        <f t="shared" si="9"/>
        <v>5151.545578228147</v>
      </c>
      <c r="V63" s="56">
        <v>39.319422396976734</v>
      </c>
      <c r="W63" s="56">
        <f t="shared" si="10"/>
        <v>5152.2341271694331</v>
      </c>
      <c r="X63" s="56">
        <v>10.742510595184285</v>
      </c>
      <c r="Y63" s="56">
        <f t="shared" si="11"/>
        <v>5152.4222465223165</v>
      </c>
      <c r="Z63" s="56">
        <v>2.9349753085407428</v>
      </c>
      <c r="AA63" s="56">
        <f t="shared" si="12"/>
        <v>5152.4736428556853</v>
      </c>
      <c r="AB63" s="56">
        <v>0.80186842611874454</v>
      </c>
      <c r="AC63" s="56">
        <f t="shared" si="13"/>
        <v>5152.4876849148559</v>
      </c>
      <c r="AD63" s="56">
        <v>0.21907951682806015</v>
      </c>
      <c r="AE63" s="56">
        <f t="shared" si="14"/>
        <v>5152.4915213641261</v>
      </c>
      <c r="AF63" s="56">
        <v>5.9854999970411882E-2</v>
      </c>
      <c r="AG63" s="56">
        <f t="shared" si="15"/>
        <v>5152.4925695254251</v>
      </c>
      <c r="AH63" s="56">
        <v>1.6353062615962699E-2</v>
      </c>
      <c r="AI63" s="56">
        <f t="shared" si="16"/>
        <v>5152.4928558949405</v>
      </c>
      <c r="AJ63" s="56">
        <v>4.4678414415102452E-3</v>
      </c>
      <c r="AK63" s="56">
        <f t="shared" si="17"/>
        <v>5152.4929341343268</v>
      </c>
      <c r="AL63" s="56">
        <v>1.2206648534629494E-3</v>
      </c>
      <c r="AM63" s="56">
        <f t="shared" si="18"/>
        <v>5152.4929555102126</v>
      </c>
      <c r="AN63" s="56">
        <v>3.3349942532368004E-4</v>
      </c>
      <c r="AO63" s="141">
        <f t="shared" si="34"/>
        <v>5152</v>
      </c>
      <c r="AP63" s="56">
        <f t="shared" si="35"/>
        <v>0.49295551021259598</v>
      </c>
      <c r="AQ63" s="139"/>
    </row>
    <row r="64" spans="1:43" ht="15" customHeight="1" x14ac:dyDescent="0.25">
      <c r="A64" s="8" t="s">
        <v>43</v>
      </c>
      <c r="B64" s="8">
        <v>55229</v>
      </c>
      <c r="C64" s="22" t="s">
        <v>71</v>
      </c>
      <c r="D64" s="56">
        <f>(LARGE('Annual Heat Inputs'!D64:K64,1)+LARGE('Annual Heat Inputs'!D64:K64,2)+LARGE('Annual Heat Inputs'!D64:K64,3))/3</f>
        <v>445480.06666666665</v>
      </c>
      <c r="E64" s="56">
        <v>1086416956.7376666</v>
      </c>
      <c r="F64" s="56">
        <f t="shared" si="2"/>
        <v>4.1004520769297528E-4</v>
      </c>
      <c r="G64" s="94">
        <v>161456</v>
      </c>
      <c r="H64" s="56">
        <f t="shared" si="3"/>
        <v>66.204259053277013</v>
      </c>
      <c r="I64" s="56">
        <f>MIN(H64,'SO2 Annual Emissions'!L64,'SO2 Consent Decree Caps'!D64,'Retirement Adjustments'!D64,'Retirement Adjustments'!E64,'Retirement Adjustments'!F64,'Retirement Adjustments'!G64)</f>
        <v>1.1519999999999999</v>
      </c>
      <c r="J64" s="120">
        <v>97236.839554440026</v>
      </c>
      <c r="K64" s="56">
        <f t="shared" si="4"/>
        <v>41.023500070508874</v>
      </c>
      <c r="L64" s="56">
        <v>25829.370566650148</v>
      </c>
      <c r="M64" s="56">
        <f t="shared" si="5"/>
        <v>51.614709689089757</v>
      </c>
      <c r="N64" s="56">
        <v>7056.8759677000926</v>
      </c>
      <c r="O64" s="56">
        <f t="shared" si="6"/>
        <v>54.508347860928907</v>
      </c>
      <c r="P64" s="56">
        <v>1928.0182726482162</v>
      </c>
      <c r="Q64" s="56">
        <f t="shared" si="7"/>
        <v>55.298922513972798</v>
      </c>
      <c r="R64" s="56">
        <v>526.75638294906821</v>
      </c>
      <c r="S64" s="56">
        <f t="shared" si="8"/>
        <v>55.514916444422752</v>
      </c>
      <c r="T64" s="56">
        <v>143.91579733137041</v>
      </c>
      <c r="U64" s="56">
        <f t="shared" si="9"/>
        <v>55.573928427429792</v>
      </c>
      <c r="V64" s="56">
        <v>39.319422396976734</v>
      </c>
      <c r="W64" s="56">
        <f t="shared" si="10"/>
        <v>55.590051168152925</v>
      </c>
      <c r="X64" s="56">
        <v>10.742510595184285</v>
      </c>
      <c r="Y64" s="56">
        <f t="shared" si="11"/>
        <v>55.594456083141068</v>
      </c>
      <c r="Z64" s="56">
        <v>2.9349753085407428</v>
      </c>
      <c r="AA64" s="56">
        <f t="shared" si="12"/>
        <v>55.595659555701033</v>
      </c>
      <c r="AB64" s="56">
        <v>0.80186842611874454</v>
      </c>
      <c r="AC64" s="56">
        <f t="shared" si="13"/>
        <v>55.595988358006366</v>
      </c>
      <c r="AD64" s="56">
        <v>0.21907951682806015</v>
      </c>
      <c r="AE64" s="56">
        <f t="shared" si="14"/>
        <v>55.596078190512344</v>
      </c>
      <c r="AF64" s="56">
        <v>5.9854999970411882E-2</v>
      </c>
      <c r="AG64" s="56">
        <f t="shared" si="15"/>
        <v>55.596102733768241</v>
      </c>
      <c r="AH64" s="56">
        <v>1.6353062615962699E-2</v>
      </c>
      <c r="AI64" s="56">
        <f t="shared" si="16"/>
        <v>55.596109439263195</v>
      </c>
      <c r="AJ64" s="56">
        <v>4.4678414415102452E-3</v>
      </c>
      <c r="AK64" s="56">
        <f t="shared" si="17"/>
        <v>55.596111271280165</v>
      </c>
      <c r="AL64" s="56">
        <v>1.2206648534629494E-3</v>
      </c>
      <c r="AM64" s="56">
        <f t="shared" si="18"/>
        <v>55.596111771807941</v>
      </c>
      <c r="AN64" s="56">
        <v>3.3349942532368004E-4</v>
      </c>
      <c r="AO64" s="141">
        <f t="shared" si="34"/>
        <v>56</v>
      </c>
      <c r="AP64" s="56">
        <f t="shared" si="35"/>
        <v>-0.40388822819205927</v>
      </c>
      <c r="AQ64" s="139"/>
    </row>
    <row r="65" spans="1:43" ht="15" customHeight="1" x14ac:dyDescent="0.25">
      <c r="A65" s="8" t="s">
        <v>43</v>
      </c>
      <c r="B65" s="8">
        <v>55229</v>
      </c>
      <c r="C65" s="22" t="s">
        <v>72</v>
      </c>
      <c r="D65" s="56">
        <f>(LARGE('Annual Heat Inputs'!D65:K65,1)+LARGE('Annual Heat Inputs'!D65:K65,2)+LARGE('Annual Heat Inputs'!D65:K65,3))/3</f>
        <v>363798.89999999997</v>
      </c>
      <c r="E65" s="56">
        <v>1086416956.7376666</v>
      </c>
      <c r="F65" s="56">
        <f t="shared" si="2"/>
        <v>3.3486121303963155E-4</v>
      </c>
      <c r="G65" s="94">
        <v>161456</v>
      </c>
      <c r="H65" s="56">
        <f t="shared" si="3"/>
        <v>54.065352012526752</v>
      </c>
      <c r="I65" s="56">
        <f>MIN(H65,'SO2 Annual Emissions'!L65,'SO2 Consent Decree Caps'!D65,'Retirement Adjustments'!D65,'Retirement Adjustments'!E65,'Retirement Adjustments'!F65,'Retirement Adjustments'!G65)</f>
        <v>1.1879999999999999</v>
      </c>
      <c r="J65" s="120">
        <v>97236.839554440026</v>
      </c>
      <c r="K65" s="56">
        <f t="shared" si="4"/>
        <v>33.748846045339818</v>
      </c>
      <c r="L65" s="56">
        <v>25829.370566650148</v>
      </c>
      <c r="M65" s="56">
        <f t="shared" si="5"/>
        <v>42.39810040533844</v>
      </c>
      <c r="N65" s="56">
        <v>7056.8759677000926</v>
      </c>
      <c r="O65" s="56">
        <f t="shared" si="6"/>
        <v>44.761174452152716</v>
      </c>
      <c r="P65" s="56">
        <v>1928.0182726482162</v>
      </c>
      <c r="Q65" s="56">
        <f t="shared" si="7"/>
        <v>45.406792989694274</v>
      </c>
      <c r="R65" s="56">
        <v>526.75638294906821</v>
      </c>
      <c r="S65" s="56">
        <f t="shared" si="8"/>
        <v>45.583183271064968</v>
      </c>
      <c r="T65" s="56">
        <v>143.91579733137041</v>
      </c>
      <c r="U65" s="56">
        <f t="shared" si="9"/>
        <v>45.631375089534913</v>
      </c>
      <c r="V65" s="56">
        <v>39.319422396976734</v>
      </c>
      <c r="W65" s="56">
        <f t="shared" si="10"/>
        <v>45.644541639014783</v>
      </c>
      <c r="X65" s="56">
        <v>10.742510595184285</v>
      </c>
      <c r="Y65" s="56">
        <f t="shared" si="11"/>
        <v>45.64813888914378</v>
      </c>
      <c r="Z65" s="56">
        <v>2.9349753085407428</v>
      </c>
      <c r="AA65" s="56">
        <f t="shared" si="12"/>
        <v>45.649121698535836</v>
      </c>
      <c r="AB65" s="56">
        <v>0.80186842611874454</v>
      </c>
      <c r="AC65" s="56">
        <f t="shared" si="13"/>
        <v>45.649390213169703</v>
      </c>
      <c r="AD65" s="56">
        <v>0.21907951682806015</v>
      </c>
      <c r="AE65" s="56">
        <f t="shared" si="14"/>
        <v>45.649463574402461</v>
      </c>
      <c r="AF65" s="56">
        <v>5.9854999970411882E-2</v>
      </c>
      <c r="AG65" s="56">
        <f t="shared" si="15"/>
        <v>45.64948361752036</v>
      </c>
      <c r="AH65" s="56">
        <v>1.6353062615962699E-2</v>
      </c>
      <c r="AI65" s="56">
        <f t="shared" si="16"/>
        <v>45.649489093526746</v>
      </c>
      <c r="AJ65" s="56">
        <v>4.4678414415102452E-3</v>
      </c>
      <c r="AK65" s="56">
        <f t="shared" si="17"/>
        <v>45.649490589633551</v>
      </c>
      <c r="AL65" s="56">
        <v>1.2206648534629494E-3</v>
      </c>
      <c r="AM65" s="56">
        <f t="shared" si="18"/>
        <v>45.649490998386867</v>
      </c>
      <c r="AN65" s="56">
        <v>3.3349942532368004E-4</v>
      </c>
      <c r="AO65" s="141">
        <f t="shared" si="34"/>
        <v>46</v>
      </c>
      <c r="AP65" s="56">
        <f t="shared" si="35"/>
        <v>-0.35050900161313336</v>
      </c>
      <c r="AQ65" s="139"/>
    </row>
    <row r="66" spans="1:43" ht="15" customHeight="1" x14ac:dyDescent="0.25">
      <c r="A66" s="8" t="s">
        <v>43</v>
      </c>
      <c r="B66" s="8">
        <v>55229</v>
      </c>
      <c r="C66" s="22" t="s">
        <v>73</v>
      </c>
      <c r="D66" s="56">
        <f>(LARGE('Annual Heat Inputs'!D66:K66,1)+LARGE('Annual Heat Inputs'!D66:K66,2)+LARGE('Annual Heat Inputs'!D66:K66,3))/3</f>
        <v>336792.26666666666</v>
      </c>
      <c r="E66" s="56">
        <v>1086416956.7376666</v>
      </c>
      <c r="F66" s="56">
        <f t="shared" si="2"/>
        <v>3.100027706470995E-4</v>
      </c>
      <c r="G66" s="94">
        <v>161456</v>
      </c>
      <c r="H66" s="56">
        <f t="shared" si="3"/>
        <v>50.051807337598099</v>
      </c>
      <c r="I66" s="56">
        <f>MIN(H66,'SO2 Annual Emissions'!L66,'SO2 Consent Decree Caps'!D66,'Retirement Adjustments'!D66,'Retirement Adjustments'!E66,'Retirement Adjustments'!F66,'Retirement Adjustments'!G66)</f>
        <v>1.448</v>
      </c>
      <c r="J66" s="120">
        <v>97236.839554440026</v>
      </c>
      <c r="K66" s="56">
        <f t="shared" si="4"/>
        <v>31.591689670843884</v>
      </c>
      <c r="L66" s="56">
        <v>25829.370566650148</v>
      </c>
      <c r="M66" s="56">
        <f t="shared" si="5"/>
        <v>39.598866110576068</v>
      </c>
      <c r="N66" s="56">
        <v>7056.8759677000926</v>
      </c>
      <c r="O66" s="56">
        <f t="shared" si="6"/>
        <v>41.786517212676031</v>
      </c>
      <c r="P66" s="56">
        <v>1928.0182726482162</v>
      </c>
      <c r="Q66" s="56">
        <f t="shared" si="7"/>
        <v>42.384208219055211</v>
      </c>
      <c r="R66" s="56">
        <v>526.75638294906821</v>
      </c>
      <c r="S66" s="56">
        <f t="shared" si="8"/>
        <v>42.547504157225468</v>
      </c>
      <c r="T66" s="56">
        <v>143.91579733137041</v>
      </c>
      <c r="U66" s="56">
        <f t="shared" si="9"/>
        <v>42.592118453138077</v>
      </c>
      <c r="V66" s="56">
        <v>39.319422396976734</v>
      </c>
      <c r="W66" s="56">
        <f t="shared" si="10"/>
        <v>42.604307583021381</v>
      </c>
      <c r="X66" s="56">
        <v>10.742510595184285</v>
      </c>
      <c r="Y66" s="56">
        <f t="shared" si="11"/>
        <v>42.607637791069592</v>
      </c>
      <c r="Z66" s="56">
        <v>2.9349753085407428</v>
      </c>
      <c r="AA66" s="56">
        <f t="shared" si="12"/>
        <v>42.60854764154702</v>
      </c>
      <c r="AB66" s="56">
        <v>0.80186842611874454</v>
      </c>
      <c r="AC66" s="56">
        <f t="shared" si="13"/>
        <v>42.608796222980814</v>
      </c>
      <c r="AD66" s="56">
        <v>0.21907951682806015</v>
      </c>
      <c r="AE66" s="56">
        <f t="shared" si="14"/>
        <v>42.608864138238026</v>
      </c>
      <c r="AF66" s="56">
        <v>5.9854999970411882E-2</v>
      </c>
      <c r="AG66" s="56">
        <f t="shared" si="15"/>
        <v>42.608882693453857</v>
      </c>
      <c r="AH66" s="56">
        <v>1.6353062615962699E-2</v>
      </c>
      <c r="AI66" s="56">
        <f t="shared" si="16"/>
        <v>42.608887762948576</v>
      </c>
      <c r="AJ66" s="56">
        <v>4.4678414415102452E-3</v>
      </c>
      <c r="AK66" s="56">
        <f t="shared" si="17"/>
        <v>42.608889147991803</v>
      </c>
      <c r="AL66" s="56">
        <v>1.2206648534629494E-3</v>
      </c>
      <c r="AM66" s="56">
        <f t="shared" si="18"/>
        <v>42.608889526401292</v>
      </c>
      <c r="AN66" s="56">
        <v>3.3349942532368004E-4</v>
      </c>
      <c r="AO66" s="141">
        <f t="shared" ref="AO66:AO97" si="36">ROUND(AM66,0)</f>
        <v>43</v>
      </c>
      <c r="AP66" s="56">
        <f t="shared" ref="AP66:AP97" si="37">AM66-AO66</f>
        <v>-0.3911104735987081</v>
      </c>
      <c r="AQ66" s="139"/>
    </row>
    <row r="67" spans="1:43" ht="15" customHeight="1" x14ac:dyDescent="0.25">
      <c r="A67" s="8" t="s">
        <v>43</v>
      </c>
      <c r="B67" s="8">
        <v>55229</v>
      </c>
      <c r="C67" s="22" t="s">
        <v>74</v>
      </c>
      <c r="D67" s="56">
        <f>(LARGE('Annual Heat Inputs'!D67:K67,1)+LARGE('Annual Heat Inputs'!D67:K67,2)+LARGE('Annual Heat Inputs'!D67:K67,3))/3</f>
        <v>413374.66666666669</v>
      </c>
      <c r="E67" s="56">
        <v>1086416956.7376666</v>
      </c>
      <c r="F67" s="56">
        <f t="shared" ref="F67:F111" si="38">D67/E67</f>
        <v>3.8049357026602709E-4</v>
      </c>
      <c r="G67" s="94">
        <v>161456</v>
      </c>
      <c r="H67" s="56">
        <f t="shared" ref="H67:H111" si="39">PRODUCT(F67,G67)</f>
        <v>61.432969880871667</v>
      </c>
      <c r="I67" s="56">
        <f>MIN(H67,'SO2 Annual Emissions'!L67,'SO2 Consent Decree Caps'!D67,'Retirement Adjustments'!D67,'Retirement Adjustments'!E67,'Retirement Adjustments'!F67,'Retirement Adjustments'!G67)</f>
        <v>1.2310000000000001</v>
      </c>
      <c r="J67" s="120">
        <v>97236.839554440026</v>
      </c>
      <c r="K67" s="56">
        <f t="shared" ref="K67:K111" si="40">PRODUCT(F67,J67)+I67</f>
        <v>38.228992243453732</v>
      </c>
      <c r="L67" s="56">
        <v>25829.370566650148</v>
      </c>
      <c r="M67" s="56">
        <f t="shared" ref="M67:M111" si="41">PRODUCT(F67,L67)+K67</f>
        <v>48.056901668082681</v>
      </c>
      <c r="N67" s="56">
        <v>7056.8759677000926</v>
      </c>
      <c r="O67" s="56">
        <f t="shared" ref="O67:O111" si="42">PRODUCT(F67,N67)+M67</f>
        <v>50.741997599957415</v>
      </c>
      <c r="P67" s="56">
        <v>1928.0182726482162</v>
      </c>
      <c r="Q67" s="56">
        <f t="shared" ref="Q67:Q111" si="43">PRODUCT(F67,P67)+O67</f>
        <v>51.475596156055474</v>
      </c>
      <c r="R67" s="56">
        <v>526.75638294906821</v>
      </c>
      <c r="S67" s="56">
        <f t="shared" ref="S67:S111" si="44">PRODUCT(F67,R67)+Q67</f>
        <v>51.676023572864182</v>
      </c>
      <c r="T67" s="56">
        <v>143.91579733137041</v>
      </c>
      <c r="U67" s="56">
        <f t="shared" ref="U67:U111" si="45">PRODUCT(F67,T67)+S67</f>
        <v>51.730782608408475</v>
      </c>
      <c r="V67" s="56">
        <v>39.319422396976734</v>
      </c>
      <c r="W67" s="56">
        <f t="shared" ref="W67:W111" si="46">PRODUCT(F67,V67)+U67</f>
        <v>51.745743395817101</v>
      </c>
      <c r="X67" s="56">
        <v>10.742510595184285</v>
      </c>
      <c r="Y67" s="56">
        <f t="shared" ref="Y67:Y111" si="47">PRODUCT(F67,X67)+W67</f>
        <v>51.749830852027081</v>
      </c>
      <c r="Z67" s="56">
        <v>2.9349753085407428</v>
      </c>
      <c r="AA67" s="56">
        <f t="shared" ref="AA67:AA111" si="48">PRODUCT(F67,Z67)+Y67</f>
        <v>51.750947591260868</v>
      </c>
      <c r="AB67" s="56">
        <v>0.80186842611874454</v>
      </c>
      <c r="AC67" s="56">
        <f t="shared" ref="AC67:AC111" si="49">PRODUCT(F67,AB67)+AA67</f>
        <v>51.751252697041203</v>
      </c>
      <c r="AD67" s="56">
        <v>0.21907951682806015</v>
      </c>
      <c r="AE67" s="56">
        <f t="shared" ref="AE67:AE111" si="50">PRODUCT(F67,AD67)+AC67</f>
        <v>51.751336055388734</v>
      </c>
      <c r="AF67" s="56">
        <v>5.9854999970411882E-2</v>
      </c>
      <c r="AG67" s="56">
        <f t="shared" ref="AG67:AG111" si="51">PRODUCT(F67,AF67)+AE67</f>
        <v>51.751358829831368</v>
      </c>
      <c r="AH67" s="56">
        <v>1.6353062615962699E-2</v>
      </c>
      <c r="AI67" s="56">
        <f t="shared" ref="AI67:AI111" si="52">PRODUCT(F67,AH67)+AG67</f>
        <v>51.751365052066546</v>
      </c>
      <c r="AJ67" s="56">
        <v>4.4678414415102452E-3</v>
      </c>
      <c r="AK67" s="56">
        <f t="shared" ref="AK67:AK111" si="53">PRODUCT(F67,AJ67)+AI67</f>
        <v>51.751366752051489</v>
      </c>
      <c r="AL67" s="56">
        <v>1.2206648534629494E-3</v>
      </c>
      <c r="AM67" s="56">
        <f t="shared" ref="AM67:AM111" si="54">PRODUCT(F67,AL67)+AK67</f>
        <v>51.751367216506615</v>
      </c>
      <c r="AN67" s="56">
        <v>3.3349942532368004E-4</v>
      </c>
      <c r="AO67" s="141">
        <f t="shared" si="36"/>
        <v>52</v>
      </c>
      <c r="AP67" s="56">
        <f t="shared" si="37"/>
        <v>-0.24863278349338458</v>
      </c>
      <c r="AQ67" s="139"/>
    </row>
    <row r="68" spans="1:43" ht="15" customHeight="1" x14ac:dyDescent="0.25">
      <c r="A68" s="8" t="s">
        <v>43</v>
      </c>
      <c r="B68" s="8">
        <v>55229</v>
      </c>
      <c r="C68" s="22" t="s">
        <v>75</v>
      </c>
      <c r="D68" s="56">
        <f>(LARGE('Annual Heat Inputs'!D68:K68,1)+LARGE('Annual Heat Inputs'!D68:K68,2)+LARGE('Annual Heat Inputs'!D68:K68,3))/3</f>
        <v>460191.56666666659</v>
      </c>
      <c r="E68" s="56">
        <v>1086416956.7376666</v>
      </c>
      <c r="F68" s="56">
        <f t="shared" si="38"/>
        <v>4.2358650959254816E-4</v>
      </c>
      <c r="G68" s="94">
        <v>161456</v>
      </c>
      <c r="H68" s="56">
        <f t="shared" si="39"/>
        <v>68.390583492774454</v>
      </c>
      <c r="I68" s="56">
        <f>MIN(H68,'SO2 Annual Emissions'!L68,'SO2 Consent Decree Caps'!D68,'Retirement Adjustments'!D68,'Retirement Adjustments'!E68,'Retirement Adjustments'!F68,'Retirement Adjustments'!G68)</f>
        <v>1.4970000000000001</v>
      </c>
      <c r="J68" s="120">
        <v>97236.839554440026</v>
      </c>
      <c r="K68" s="56">
        <f t="shared" si="40"/>
        <v>42.685213470675876</v>
      </c>
      <c r="L68" s="56">
        <v>25829.370566650148</v>
      </c>
      <c r="M68" s="56">
        <f t="shared" si="41"/>
        <v>53.626186393975708</v>
      </c>
      <c r="N68" s="56">
        <v>7056.8759677000926</v>
      </c>
      <c r="O68" s="56">
        <f t="shared" si="42"/>
        <v>56.615383853761323</v>
      </c>
      <c r="P68" s="56">
        <v>1928.0182726482162</v>
      </c>
      <c r="Q68" s="56">
        <f t="shared" si="43"/>
        <v>57.432066384303035</v>
      </c>
      <c r="R68" s="56">
        <v>526.75638294906821</v>
      </c>
      <c r="S68" s="56">
        <f t="shared" si="44"/>
        <v>57.655193281962028</v>
      </c>
      <c r="T68" s="56">
        <v>143.91579733137041</v>
      </c>
      <c r="U68" s="56">
        <f t="shared" si="45"/>
        <v>57.716154072228854</v>
      </c>
      <c r="V68" s="56">
        <v>39.319422396976734</v>
      </c>
      <c r="W68" s="56">
        <f t="shared" si="46"/>
        <v>57.732809249121182</v>
      </c>
      <c r="X68" s="56">
        <v>10.742510595184285</v>
      </c>
      <c r="Y68" s="56">
        <f t="shared" si="47"/>
        <v>57.737359631688456</v>
      </c>
      <c r="Z68" s="56">
        <v>2.9349753085407428</v>
      </c>
      <c r="AA68" s="56">
        <f t="shared" si="48"/>
        <v>57.738602847635143</v>
      </c>
      <c r="AB68" s="56">
        <v>0.80186842611874454</v>
      </c>
      <c r="AC68" s="56">
        <f t="shared" si="49"/>
        <v>57.738942508282918</v>
      </c>
      <c r="AD68" s="56">
        <v>0.21907951682806015</v>
      </c>
      <c r="AE68" s="56">
        <f t="shared" si="50"/>
        <v>57.739035307410774</v>
      </c>
      <c r="AF68" s="56">
        <v>5.9854999970411882E-2</v>
      </c>
      <c r="AG68" s="56">
        <f t="shared" si="51"/>
        <v>57.739060661181291</v>
      </c>
      <c r="AH68" s="56">
        <v>1.6353062615962699E-2</v>
      </c>
      <c r="AI68" s="56">
        <f t="shared" si="52"/>
        <v>57.739067588118004</v>
      </c>
      <c r="AJ68" s="56">
        <v>4.4678414415102452E-3</v>
      </c>
      <c r="AK68" s="56">
        <f t="shared" si="53"/>
        <v>57.739069480635365</v>
      </c>
      <c r="AL68" s="56">
        <v>1.2206648534629494E-3</v>
      </c>
      <c r="AM68" s="56">
        <f t="shared" si="54"/>
        <v>57.739069997692532</v>
      </c>
      <c r="AN68" s="56">
        <v>3.3349942532368004E-4</v>
      </c>
      <c r="AO68" s="141">
        <f t="shared" si="36"/>
        <v>58</v>
      </c>
      <c r="AP68" s="56">
        <f t="shared" si="37"/>
        <v>-0.2609300023074681</v>
      </c>
      <c r="AQ68" s="139"/>
    </row>
    <row r="69" spans="1:43" ht="15" customHeight="1" x14ac:dyDescent="0.25">
      <c r="A69" s="8" t="s">
        <v>43</v>
      </c>
      <c r="B69" s="8">
        <v>55229</v>
      </c>
      <c r="C69" s="22" t="s">
        <v>76</v>
      </c>
      <c r="D69" s="56">
        <f>(LARGE('Annual Heat Inputs'!D69:K69,1)+LARGE('Annual Heat Inputs'!D69:K69,2)+LARGE('Annual Heat Inputs'!D69:K69,3))/3</f>
        <v>505486.2</v>
      </c>
      <c r="E69" s="56">
        <v>1086416956.7376666</v>
      </c>
      <c r="F69" s="56">
        <f t="shared" si="38"/>
        <v>4.6527826803982592E-4</v>
      </c>
      <c r="G69" s="94">
        <v>161456</v>
      </c>
      <c r="H69" s="56">
        <f t="shared" si="39"/>
        <v>75.121968044638137</v>
      </c>
      <c r="I69" s="56">
        <f>MIN(H69,'SO2 Annual Emissions'!L69,'SO2 Consent Decree Caps'!D69,'Retirement Adjustments'!D69,'Retirement Adjustments'!E69,'Retirement Adjustments'!F69,'Retirement Adjustments'!G69)</f>
        <v>1.42</v>
      </c>
      <c r="J69" s="120">
        <v>97236.839554440026</v>
      </c>
      <c r="K69" s="56">
        <f t="shared" si="40"/>
        <v>46.662188297556298</v>
      </c>
      <c r="L69" s="56">
        <v>25829.370566650148</v>
      </c>
      <c r="M69" s="56">
        <f t="shared" si="41"/>
        <v>58.680033099366135</v>
      </c>
      <c r="N69" s="56">
        <v>7056.8759677000926</v>
      </c>
      <c r="O69" s="56">
        <f t="shared" si="42"/>
        <v>61.963444127389508</v>
      </c>
      <c r="P69" s="56">
        <v>1928.0182726482162</v>
      </c>
      <c r="Q69" s="56">
        <f t="shared" si="43"/>
        <v>62.860509130036405</v>
      </c>
      <c r="R69" s="56">
        <v>526.75638294906821</v>
      </c>
      <c r="S69" s="56">
        <f t="shared" si="44"/>
        <v>63.105597427573869</v>
      </c>
      <c r="T69" s="56">
        <v>143.91579733137041</v>
      </c>
      <c r="U69" s="56">
        <f t="shared" si="45"/>
        <v>63.172558320499782</v>
      </c>
      <c r="V69" s="56">
        <v>39.319422396976734</v>
      </c>
      <c r="W69" s="56">
        <f t="shared" si="46"/>
        <v>63.190852793252972</v>
      </c>
      <c r="X69" s="56">
        <v>10.742510595184285</v>
      </c>
      <c r="Y69" s="56">
        <f t="shared" si="47"/>
        <v>63.195851049977101</v>
      </c>
      <c r="Z69" s="56">
        <v>2.9349753085407428</v>
      </c>
      <c r="AA69" s="56">
        <f t="shared" si="48"/>
        <v>63.197216630205396</v>
      </c>
      <c r="AB69" s="56">
        <v>0.80186842611874454</v>
      </c>
      <c r="AC69" s="56">
        <f t="shared" si="49"/>
        <v>63.197589722157893</v>
      </c>
      <c r="AD69" s="56">
        <v>0.21907951682806015</v>
      </c>
      <c r="AE69" s="56">
        <f t="shared" si="50"/>
        <v>63.197691655096044</v>
      </c>
      <c r="AF69" s="56">
        <v>5.9854999970411882E-2</v>
      </c>
      <c r="AG69" s="56">
        <f t="shared" si="51"/>
        <v>63.197719504326763</v>
      </c>
      <c r="AH69" s="56">
        <v>1.6353062615962699E-2</v>
      </c>
      <c r="AI69" s="56">
        <f t="shared" si="52"/>
        <v>63.197727113051414</v>
      </c>
      <c r="AJ69" s="56">
        <v>4.4678414415102452E-3</v>
      </c>
      <c r="AK69" s="56">
        <f t="shared" si="53"/>
        <v>63.197729191840942</v>
      </c>
      <c r="AL69" s="56">
        <v>1.2206648534629494E-3</v>
      </c>
      <c r="AM69" s="56">
        <f t="shared" si="54"/>
        <v>63.197729759789773</v>
      </c>
      <c r="AN69" s="56">
        <v>3.3349942532368004E-4</v>
      </c>
      <c r="AO69" s="141">
        <f t="shared" si="36"/>
        <v>63</v>
      </c>
      <c r="AP69" s="56">
        <f t="shared" si="37"/>
        <v>0.19772975978977314</v>
      </c>
      <c r="AQ69" s="139"/>
    </row>
    <row r="70" spans="1:43" ht="15" customHeight="1" x14ac:dyDescent="0.25">
      <c r="A70" s="8" t="s">
        <v>43</v>
      </c>
      <c r="B70" s="8">
        <v>55229</v>
      </c>
      <c r="C70" s="22" t="s">
        <v>77</v>
      </c>
      <c r="D70" s="56">
        <f>(LARGE('Annual Heat Inputs'!D70:K70,1)+LARGE('Annual Heat Inputs'!D70:K70,2)+LARGE('Annual Heat Inputs'!D70:K70,3))/3</f>
        <v>411289.06666666665</v>
      </c>
      <c r="E70" s="56">
        <v>1086416956.7376666</v>
      </c>
      <c r="F70" s="56">
        <f t="shared" si="38"/>
        <v>3.7857386532487566E-4</v>
      </c>
      <c r="G70" s="94">
        <v>161456</v>
      </c>
      <c r="H70" s="56">
        <f t="shared" si="39"/>
        <v>61.123021999893126</v>
      </c>
      <c r="I70" s="56">
        <f>MIN(H70,'SO2 Annual Emissions'!L70,'SO2 Consent Decree Caps'!D70,'Retirement Adjustments'!D70,'Retirement Adjustments'!E70,'Retirement Adjustments'!F70,'Retirement Adjustments'!G70)</f>
        <v>1.4019999999999999</v>
      </c>
      <c r="J70" s="120">
        <v>97236.839554440026</v>
      </c>
      <c r="K70" s="56">
        <f t="shared" si="40"/>
        <v>38.213326202099125</v>
      </c>
      <c r="L70" s="56">
        <v>25829.370566650148</v>
      </c>
      <c r="M70" s="56">
        <f t="shared" si="41"/>
        <v>47.991650856424442</v>
      </c>
      <c r="N70" s="56">
        <v>7056.8759677000926</v>
      </c>
      <c r="O70" s="56">
        <f t="shared" si="42"/>
        <v>50.663199668634888</v>
      </c>
      <c r="P70" s="56">
        <v>1928.0182726482162</v>
      </c>
      <c r="Q70" s="56">
        <f t="shared" si="43"/>
        <v>51.393096998528314</v>
      </c>
      <c r="R70" s="56">
        <v>526.75638294906821</v>
      </c>
      <c r="S70" s="56">
        <f t="shared" si="44"/>
        <v>51.592513198505891</v>
      </c>
      <c r="T70" s="56">
        <v>143.91579733137041</v>
      </c>
      <c r="U70" s="56">
        <f t="shared" si="45"/>
        <v>51.646995958182941</v>
      </c>
      <c r="V70" s="56">
        <v>39.319422396976734</v>
      </c>
      <c r="W70" s="56">
        <f t="shared" si="46"/>
        <v>51.661881263902103</v>
      </c>
      <c r="X70" s="56">
        <v>10.742510595184285</v>
      </c>
      <c r="Y70" s="56">
        <f t="shared" si="47"/>
        <v>51.665948097661413</v>
      </c>
      <c r="Z70" s="56">
        <v>2.9349753085407428</v>
      </c>
      <c r="AA70" s="56">
        <f t="shared" si="48"/>
        <v>51.667059202608598</v>
      </c>
      <c r="AB70" s="56">
        <v>0.80186842611874454</v>
      </c>
      <c r="AC70" s="56">
        <f t="shared" si="49"/>
        <v>51.667362769038157</v>
      </c>
      <c r="AD70" s="56">
        <v>0.21907951682806015</v>
      </c>
      <c r="AE70" s="56">
        <f t="shared" si="50"/>
        <v>51.667445706817652</v>
      </c>
      <c r="AF70" s="56">
        <v>5.9854999970411882E-2</v>
      </c>
      <c r="AG70" s="56">
        <f t="shared" si="51"/>
        <v>51.667468366356353</v>
      </c>
      <c r="AH70" s="56">
        <v>1.6353062615962699E-2</v>
      </c>
      <c r="AI70" s="56">
        <f t="shared" si="52"/>
        <v>51.667474557198474</v>
      </c>
      <c r="AJ70" s="56">
        <v>4.4678414415102452E-3</v>
      </c>
      <c r="AK70" s="56">
        <f t="shared" si="53"/>
        <v>51.667476248606476</v>
      </c>
      <c r="AL70" s="56">
        <v>1.2206648534629494E-3</v>
      </c>
      <c r="AM70" s="56">
        <f t="shared" si="54"/>
        <v>51.66747671071829</v>
      </c>
      <c r="AN70" s="56">
        <v>3.3349942532368004E-4</v>
      </c>
      <c r="AO70" s="141">
        <f t="shared" si="36"/>
        <v>52</v>
      </c>
      <c r="AP70" s="56">
        <f t="shared" si="37"/>
        <v>-0.33252328928170982</v>
      </c>
      <c r="AQ70" s="139"/>
    </row>
    <row r="71" spans="1:43" ht="15" customHeight="1" x14ac:dyDescent="0.25">
      <c r="A71" s="8" t="s">
        <v>43</v>
      </c>
      <c r="B71" s="8">
        <v>55229</v>
      </c>
      <c r="C71" s="22" t="s">
        <v>78</v>
      </c>
      <c r="D71" s="56">
        <f>(LARGE('Annual Heat Inputs'!D71:K71,1)+LARGE('Annual Heat Inputs'!D71:K71,2)+LARGE('Annual Heat Inputs'!D71:K71,3))/3</f>
        <v>425284.8</v>
      </c>
      <c r="E71" s="56">
        <v>1086416956.7376666</v>
      </c>
      <c r="F71" s="56">
        <f t="shared" si="38"/>
        <v>3.914563348468539E-4</v>
      </c>
      <c r="G71" s="94">
        <v>161456</v>
      </c>
      <c r="H71" s="56">
        <f t="shared" si="39"/>
        <v>63.202973999033645</v>
      </c>
      <c r="I71" s="56">
        <f>MIN(H71,'SO2 Annual Emissions'!L71,'SO2 Consent Decree Caps'!D71,'Retirement Adjustments'!D71,'Retirement Adjustments'!E71,'Retirement Adjustments'!F71,'Retirement Adjustments'!G71)</f>
        <v>3.0550000000000002</v>
      </c>
      <c r="J71" s="120">
        <v>97236.839554440026</v>
      </c>
      <c r="K71" s="56">
        <f t="shared" si="40"/>
        <v>41.118976824072682</v>
      </c>
      <c r="L71" s="56">
        <v>25829.370566650148</v>
      </c>
      <c r="M71" s="56">
        <f t="shared" si="41"/>
        <v>51.230047557494757</v>
      </c>
      <c r="N71" s="56">
        <v>7056.8759677000926</v>
      </c>
      <c r="O71" s="56">
        <f t="shared" si="42"/>
        <v>53.992506359279481</v>
      </c>
      <c r="P71" s="56">
        <v>1928.0182726482162</v>
      </c>
      <c r="Q71" s="56">
        <f t="shared" si="43"/>
        <v>54.747241325808112</v>
      </c>
      <c r="R71" s="56">
        <v>526.75638294906821</v>
      </c>
      <c r="S71" s="56">
        <f t="shared" si="44"/>
        <v>54.953443448834541</v>
      </c>
      <c r="T71" s="56">
        <v>143.91579733137041</v>
      </c>
      <c r="U71" s="56">
        <f t="shared" si="45"/>
        <v>55.009780199384444</v>
      </c>
      <c r="V71" s="56">
        <v>39.319422396976734</v>
      </c>
      <c r="W71" s="56">
        <f t="shared" si="46"/>
        <v>55.02517203636426</v>
      </c>
      <c r="X71" s="56">
        <v>10.742510595184285</v>
      </c>
      <c r="Y71" s="56">
        <f t="shared" si="47"/>
        <v>55.029377260188902</v>
      </c>
      <c r="Z71" s="56">
        <v>2.9349753085407428</v>
      </c>
      <c r="AA71" s="56">
        <f t="shared" si="48"/>
        <v>55.030526174866047</v>
      </c>
      <c r="AB71" s="56">
        <v>0.80186842611874454</v>
      </c>
      <c r="AC71" s="56">
        <f t="shared" si="49"/>
        <v>55.030840071341167</v>
      </c>
      <c r="AD71" s="56">
        <v>0.21907951682806015</v>
      </c>
      <c r="AE71" s="56">
        <f t="shared" si="50"/>
        <v>55.030925831405867</v>
      </c>
      <c r="AF71" s="56">
        <v>5.9854999970411882E-2</v>
      </c>
      <c r="AG71" s="56">
        <f t="shared" si="51"/>
        <v>55.030949262024777</v>
      </c>
      <c r="AH71" s="56">
        <v>1.6353062615962699E-2</v>
      </c>
      <c r="AI71" s="56">
        <f t="shared" si="52"/>
        <v>55.030955663534733</v>
      </c>
      <c r="AJ71" s="56">
        <v>4.4678414415102452E-3</v>
      </c>
      <c r="AK71" s="56">
        <f t="shared" si="53"/>
        <v>55.030957412499568</v>
      </c>
      <c r="AL71" s="56">
        <v>1.2206648534629494E-3</v>
      </c>
      <c r="AM71" s="56">
        <f t="shared" si="54"/>
        <v>55.030957890336559</v>
      </c>
      <c r="AN71" s="56">
        <v>3.3349942532368004E-4</v>
      </c>
      <c r="AO71" s="141">
        <f t="shared" si="36"/>
        <v>55</v>
      </c>
      <c r="AP71" s="56">
        <f t="shared" si="37"/>
        <v>3.0957890336559046E-2</v>
      </c>
      <c r="AQ71" s="139"/>
    </row>
    <row r="72" spans="1:43" ht="15" customHeight="1" x14ac:dyDescent="0.25">
      <c r="A72" s="8" t="s">
        <v>44</v>
      </c>
      <c r="B72" s="8">
        <v>1007</v>
      </c>
      <c r="C72" s="22" t="s">
        <v>79</v>
      </c>
      <c r="D72" s="56">
        <f>(LARGE('Annual Heat Inputs'!D72:K72,1)+LARGE('Annual Heat Inputs'!D72:K72,2)+LARGE('Annual Heat Inputs'!D72:K72,3))/3</f>
        <v>3950714.6043333337</v>
      </c>
      <c r="E72" s="56">
        <v>1086416956.7376666</v>
      </c>
      <c r="F72" s="56">
        <f t="shared" si="38"/>
        <v>3.6364625752866439E-3</v>
      </c>
      <c r="G72" s="94">
        <v>161456</v>
      </c>
      <c r="H72" s="56">
        <f t="shared" si="39"/>
        <v>587.12870155548035</v>
      </c>
      <c r="I72" s="56">
        <f>MIN(H72,'SO2 Annual Emissions'!L72,'SO2 Consent Decree Caps'!D72,'Retirement Adjustments'!D72,'Retirement Adjustments'!E72,'Retirement Adjustments'!F72,'Retirement Adjustments'!G72)</f>
        <v>1.214</v>
      </c>
      <c r="J72" s="120">
        <v>97236.839554440026</v>
      </c>
      <c r="K72" s="56">
        <f t="shared" si="40"/>
        <v>354.81212797887315</v>
      </c>
      <c r="L72" s="56">
        <v>25829.370566650148</v>
      </c>
      <c r="M72" s="56">
        <f t="shared" si="41"/>
        <v>448.73966738770679</v>
      </c>
      <c r="N72" s="56">
        <v>7056.8759677000926</v>
      </c>
      <c r="O72" s="56">
        <f t="shared" si="42"/>
        <v>474.4017327426879</v>
      </c>
      <c r="P72" s="56">
        <v>1928.0182726482162</v>
      </c>
      <c r="Q72" s="56">
        <f t="shared" si="43"/>
        <v>481.41289903564194</v>
      </c>
      <c r="R72" s="56">
        <v>526.75638294906821</v>
      </c>
      <c r="S72" s="56">
        <f t="shared" si="44"/>
        <v>483.32842890852959</v>
      </c>
      <c r="T72" s="56">
        <v>143.91579733137041</v>
      </c>
      <c r="U72" s="56">
        <f t="shared" si="45"/>
        <v>483.85177331951763</v>
      </c>
      <c r="V72" s="56">
        <v>39.319422396976734</v>
      </c>
      <c r="W72" s="56">
        <f t="shared" si="46"/>
        <v>483.99475692754612</v>
      </c>
      <c r="X72" s="56">
        <v>10.742510595184285</v>
      </c>
      <c r="Y72" s="56">
        <f t="shared" si="47"/>
        <v>484.03382166529013</v>
      </c>
      <c r="Z72" s="56">
        <v>2.9349753085407428</v>
      </c>
      <c r="AA72" s="56">
        <f t="shared" si="48"/>
        <v>484.04449459315902</v>
      </c>
      <c r="AB72" s="56">
        <v>0.80186842611874454</v>
      </c>
      <c r="AC72" s="56">
        <f t="shared" si="49"/>
        <v>484.04741055768091</v>
      </c>
      <c r="AD72" s="56">
        <v>0.21907951682806015</v>
      </c>
      <c r="AE72" s="56">
        <f t="shared" si="50"/>
        <v>484.04820723214488</v>
      </c>
      <c r="AF72" s="56">
        <v>5.9854999970411882E-2</v>
      </c>
      <c r="AG72" s="56">
        <f t="shared" si="51"/>
        <v>484.04842489261222</v>
      </c>
      <c r="AH72" s="56">
        <v>1.6353062615962699E-2</v>
      </c>
      <c r="AI72" s="56">
        <f t="shared" si="52"/>
        <v>484.04848435991244</v>
      </c>
      <c r="AJ72" s="56">
        <v>4.4678414415102452E-3</v>
      </c>
      <c r="AK72" s="56">
        <f t="shared" si="53"/>
        <v>484.04850060705064</v>
      </c>
      <c r="AL72" s="56">
        <v>1.2206648534629494E-3</v>
      </c>
      <c r="AM72" s="56">
        <f t="shared" si="54"/>
        <v>484.04850504595271</v>
      </c>
      <c r="AN72" s="56">
        <v>3.3349942532368004E-4</v>
      </c>
      <c r="AO72" s="141">
        <f t="shared" si="36"/>
        <v>484</v>
      </c>
      <c r="AP72" s="56">
        <f t="shared" si="37"/>
        <v>4.850504595270877E-2</v>
      </c>
      <c r="AQ72" s="139"/>
    </row>
    <row r="73" spans="1:43" ht="15" customHeight="1" x14ac:dyDescent="0.25">
      <c r="A73" s="8" t="s">
        <v>44</v>
      </c>
      <c r="B73" s="8">
        <v>1007</v>
      </c>
      <c r="C73" s="22" t="s">
        <v>80</v>
      </c>
      <c r="D73" s="56">
        <f>(LARGE('Annual Heat Inputs'!D73:K73,1)+LARGE('Annual Heat Inputs'!D73:K73,2)+LARGE('Annual Heat Inputs'!D73:K73,3))/3</f>
        <v>4326151.172666667</v>
      </c>
      <c r="E73" s="56">
        <v>1086416956.7376666</v>
      </c>
      <c r="F73" s="56">
        <f t="shared" si="38"/>
        <v>3.9820357606138576E-3</v>
      </c>
      <c r="G73" s="94">
        <v>161456</v>
      </c>
      <c r="H73" s="56">
        <f t="shared" si="39"/>
        <v>642.92356576567101</v>
      </c>
      <c r="I73" s="56">
        <f>MIN(H73,'SO2 Annual Emissions'!L73,'SO2 Consent Decree Caps'!D73,'Retirement Adjustments'!D73,'Retirement Adjustments'!E73,'Retirement Adjustments'!F73,'Retirement Adjustments'!G73)</f>
        <v>1.4950000000000001</v>
      </c>
      <c r="J73" s="120">
        <v>97236.839554440026</v>
      </c>
      <c r="K73" s="56">
        <f t="shared" si="40"/>
        <v>388.69557235485223</v>
      </c>
      <c r="L73" s="56">
        <v>25829.370566650148</v>
      </c>
      <c r="M73" s="56">
        <f t="shared" si="41"/>
        <v>491.54904962540013</v>
      </c>
      <c r="N73" s="56">
        <v>7056.8759677000926</v>
      </c>
      <c r="O73" s="56">
        <f t="shared" si="42"/>
        <v>519.64978208699847</v>
      </c>
      <c r="P73" s="56">
        <v>1928.0182726482162</v>
      </c>
      <c r="Q73" s="56">
        <f t="shared" si="43"/>
        <v>527.3272197958006</v>
      </c>
      <c r="R73" s="56">
        <v>526.75638294906821</v>
      </c>
      <c r="S73" s="56">
        <f t="shared" si="44"/>
        <v>529.42478254983541</v>
      </c>
      <c r="T73" s="56">
        <v>143.91579733137041</v>
      </c>
      <c r="U73" s="56">
        <f t="shared" si="45"/>
        <v>529.99786040132619</v>
      </c>
      <c r="V73" s="56">
        <v>39.319422396976734</v>
      </c>
      <c r="W73" s="56">
        <f t="shared" si="46"/>
        <v>530.15443174739767</v>
      </c>
      <c r="X73" s="56">
        <v>10.742510595184285</v>
      </c>
      <c r="Y73" s="56">
        <f t="shared" si="47"/>
        <v>530.1972088087465</v>
      </c>
      <c r="Z73" s="56">
        <v>2.9349753085407428</v>
      </c>
      <c r="AA73" s="56">
        <f t="shared" si="48"/>
        <v>530.20889598538167</v>
      </c>
      <c r="AB73" s="56">
        <v>0.80186842611874454</v>
      </c>
      <c r="AC73" s="56">
        <f t="shared" si="49"/>
        <v>530.21208905412982</v>
      </c>
      <c r="AD73" s="56">
        <v>0.21907951682806015</v>
      </c>
      <c r="AE73" s="56">
        <f t="shared" si="50"/>
        <v>530.21296143660027</v>
      </c>
      <c r="AF73" s="56">
        <v>5.9854999970411882E-2</v>
      </c>
      <c r="AG73" s="56">
        <f t="shared" si="51"/>
        <v>530.21319978135057</v>
      </c>
      <c r="AH73" s="56">
        <v>1.6353062615962699E-2</v>
      </c>
      <c r="AI73" s="56">
        <f t="shared" si="52"/>
        <v>530.21326489983073</v>
      </c>
      <c r="AJ73" s="56">
        <v>4.4678414415102452E-3</v>
      </c>
      <c r="AK73" s="56">
        <f t="shared" si="53"/>
        <v>530.2132826909351</v>
      </c>
      <c r="AL73" s="56">
        <v>1.2206648534629494E-3</v>
      </c>
      <c r="AM73" s="56">
        <f t="shared" si="54"/>
        <v>530.21328755166621</v>
      </c>
      <c r="AN73" s="56">
        <v>3.3349942532368004E-4</v>
      </c>
      <c r="AO73" s="141">
        <f t="shared" si="36"/>
        <v>530</v>
      </c>
      <c r="AP73" s="56">
        <f t="shared" si="37"/>
        <v>0.21328755166621249</v>
      </c>
      <c r="AQ73" s="139"/>
    </row>
    <row r="74" spans="1:43" ht="15" customHeight="1" x14ac:dyDescent="0.25">
      <c r="A74" s="8" t="s">
        <v>44</v>
      </c>
      <c r="B74" s="8">
        <v>1007</v>
      </c>
      <c r="C74" s="22" t="s">
        <v>81</v>
      </c>
      <c r="D74" s="56">
        <f>(LARGE('Annual Heat Inputs'!D74:K74,1)+LARGE('Annual Heat Inputs'!D74:K74,2)+LARGE('Annual Heat Inputs'!D74:K74,3))/3</f>
        <v>3837278.2456666664</v>
      </c>
      <c r="E74" s="56">
        <v>1086416956.7376666</v>
      </c>
      <c r="F74" s="56">
        <f t="shared" si="38"/>
        <v>3.53204929458151E-3</v>
      </c>
      <c r="G74" s="94">
        <v>161456</v>
      </c>
      <c r="H74" s="56">
        <f t="shared" si="39"/>
        <v>570.27055090595229</v>
      </c>
      <c r="I74" s="56">
        <f>MIN(H74,'SO2 Annual Emissions'!L74,'SO2 Consent Decree Caps'!D74,'Retirement Adjustments'!D74,'Retirement Adjustments'!E74,'Retirement Adjustments'!F74,'Retirement Adjustments'!G74)</f>
        <v>1.1919999999999999</v>
      </c>
      <c r="J74" s="120">
        <v>97236.839554440026</v>
      </c>
      <c r="K74" s="56">
        <f t="shared" si="40"/>
        <v>344.63731055559538</v>
      </c>
      <c r="L74" s="56">
        <v>25829.370566650148</v>
      </c>
      <c r="M74" s="56">
        <f t="shared" si="41"/>
        <v>435.86792064501645</v>
      </c>
      <c r="N74" s="56">
        <v>7056.8759677000926</v>
      </c>
      <c r="O74" s="56">
        <f t="shared" si="42"/>
        <v>460.79315442868079</v>
      </c>
      <c r="P74" s="56">
        <v>1928.0182726482162</v>
      </c>
      <c r="Q74" s="56">
        <f t="shared" si="43"/>
        <v>467.6030100085282</v>
      </c>
      <c r="R74" s="56">
        <v>526.75638294906821</v>
      </c>
      <c r="S74" s="56">
        <f t="shared" si="44"/>
        <v>469.46353951933975</v>
      </c>
      <c r="T74" s="56">
        <v>143.91579733137041</v>
      </c>
      <c r="U74" s="56">
        <f t="shared" si="45"/>
        <v>469.97185720978314</v>
      </c>
      <c r="V74" s="56">
        <v>39.319422396976734</v>
      </c>
      <c r="W74" s="56">
        <f t="shared" si="46"/>
        <v>470.11073534792371</v>
      </c>
      <c r="X74" s="56">
        <v>10.742510595184285</v>
      </c>
      <c r="Y74" s="56">
        <f t="shared" si="47"/>
        <v>470.14867842489349</v>
      </c>
      <c r="Z74" s="56">
        <v>2.9349753085407428</v>
      </c>
      <c r="AA74" s="56">
        <f t="shared" si="48"/>
        <v>470.15904490236164</v>
      </c>
      <c r="AB74" s="56">
        <v>0.80186842611874454</v>
      </c>
      <c r="AC74" s="56">
        <f t="shared" si="49"/>
        <v>470.16187714117046</v>
      </c>
      <c r="AD74" s="56">
        <v>0.21907951682806015</v>
      </c>
      <c r="AE74" s="56">
        <f t="shared" si="50"/>
        <v>470.16265094082331</v>
      </c>
      <c r="AF74" s="56">
        <v>5.9854999970411882E-2</v>
      </c>
      <c r="AG74" s="56">
        <f t="shared" si="51"/>
        <v>470.16286235163375</v>
      </c>
      <c r="AH74" s="56">
        <v>1.6353062615962699E-2</v>
      </c>
      <c r="AI74" s="56">
        <f t="shared" si="52"/>
        <v>470.16292011145703</v>
      </c>
      <c r="AJ74" s="56">
        <v>4.4678414415102452E-3</v>
      </c>
      <c r="AK74" s="56">
        <f t="shared" si="53"/>
        <v>470.16293589209323</v>
      </c>
      <c r="AL74" s="56">
        <v>1.2206648534629494E-3</v>
      </c>
      <c r="AM74" s="56">
        <f t="shared" si="54"/>
        <v>470.16294020354167</v>
      </c>
      <c r="AN74" s="56">
        <v>3.3349942532368004E-4</v>
      </c>
      <c r="AO74" s="141">
        <f t="shared" si="36"/>
        <v>470</v>
      </c>
      <c r="AP74" s="56">
        <f t="shared" si="37"/>
        <v>0.16294020354166605</v>
      </c>
      <c r="AQ74" s="139"/>
    </row>
    <row r="75" spans="1:43" ht="15" customHeight="1" x14ac:dyDescent="0.25">
      <c r="A75" s="8" t="s">
        <v>45</v>
      </c>
      <c r="B75" s="8">
        <v>1008</v>
      </c>
      <c r="C75" s="8">
        <v>2</v>
      </c>
      <c r="D75" s="56">
        <f>(LARGE('Annual Heat Inputs'!D75:K75,1)+LARGE('Annual Heat Inputs'!D75:K75,2)+LARGE('Annual Heat Inputs'!D75:K75,3))/3</f>
        <v>2190404.8086666665</v>
      </c>
      <c r="E75" s="56">
        <v>1086416956.7376666</v>
      </c>
      <c r="F75" s="56">
        <f t="shared" si="38"/>
        <v>2.016173251975094E-3</v>
      </c>
      <c r="G75" s="94">
        <v>161456</v>
      </c>
      <c r="H75" s="56">
        <f t="shared" si="39"/>
        <v>325.52326857089076</v>
      </c>
      <c r="I75" s="95">
        <f>MIN(H75,'SO2 Annual Emissions'!L75,'SO2 Consent Decree Caps'!D75,'Retirement Adjustments'!D75,'Retirement Adjustments'!E75,'Retirement Adjustments'!F75,'Retirement Adjustments'!G75)</f>
        <v>0</v>
      </c>
      <c r="J75" s="120">
        <v>97236.839554440026</v>
      </c>
      <c r="K75" s="95">
        <f>I75</f>
        <v>0</v>
      </c>
      <c r="L75" s="56">
        <v>25829.370566650148</v>
      </c>
      <c r="M75" s="95">
        <f>K75</f>
        <v>0</v>
      </c>
      <c r="N75" s="56">
        <v>7056.8759677000926</v>
      </c>
      <c r="O75" s="95">
        <f>M75</f>
        <v>0</v>
      </c>
      <c r="P75" s="56">
        <v>1928.0182726482162</v>
      </c>
      <c r="Q75" s="95">
        <f>O75</f>
        <v>0</v>
      </c>
      <c r="R75" s="56">
        <v>526.75638294906821</v>
      </c>
      <c r="S75" s="95">
        <f>Q75</f>
        <v>0</v>
      </c>
      <c r="T75" s="56">
        <v>143.91579733137041</v>
      </c>
      <c r="U75" s="95">
        <f>S75</f>
        <v>0</v>
      </c>
      <c r="V75" s="56">
        <v>39.319422396976734</v>
      </c>
      <c r="W75" s="95">
        <f>U75</f>
        <v>0</v>
      </c>
      <c r="X75" s="56">
        <v>10.742510595184285</v>
      </c>
      <c r="Y75" s="95">
        <f>W75</f>
        <v>0</v>
      </c>
      <c r="Z75" s="56">
        <v>2.9349753085407428</v>
      </c>
      <c r="AA75" s="95">
        <f>Y75</f>
        <v>0</v>
      </c>
      <c r="AB75" s="56">
        <v>0.80186842611874454</v>
      </c>
      <c r="AC75" s="95">
        <f>AA75</f>
        <v>0</v>
      </c>
      <c r="AD75" s="56">
        <v>0.21907951682806015</v>
      </c>
      <c r="AE75" s="95">
        <f>AC75</f>
        <v>0</v>
      </c>
      <c r="AF75" s="56">
        <v>5.9854999970411882E-2</v>
      </c>
      <c r="AG75" s="95">
        <f>AE75</f>
        <v>0</v>
      </c>
      <c r="AH75" s="56">
        <v>1.6353062615962699E-2</v>
      </c>
      <c r="AI75" s="95">
        <f>AG75</f>
        <v>0</v>
      </c>
      <c r="AJ75" s="56">
        <v>4.4678414415102452E-3</v>
      </c>
      <c r="AK75" s="95">
        <f>AI75</f>
        <v>0</v>
      </c>
      <c r="AL75" s="56">
        <v>1.2206648534629494E-3</v>
      </c>
      <c r="AM75" s="95">
        <f>AK75</f>
        <v>0</v>
      </c>
      <c r="AN75" s="56">
        <v>3.3349942532368004E-4</v>
      </c>
      <c r="AO75" s="143">
        <f t="shared" si="36"/>
        <v>0</v>
      </c>
      <c r="AP75" s="56">
        <f t="shared" si="37"/>
        <v>0</v>
      </c>
      <c r="AQ75" s="139"/>
    </row>
    <row r="76" spans="1:43" ht="15" customHeight="1" x14ac:dyDescent="0.25">
      <c r="A76" s="8" t="s">
        <v>45</v>
      </c>
      <c r="B76" s="8">
        <v>1008</v>
      </c>
      <c r="C76" s="8">
        <v>4</v>
      </c>
      <c r="D76" s="56">
        <f>(LARGE('Annual Heat Inputs'!D76:K76,1)+LARGE('Annual Heat Inputs'!D76:K76,2)+LARGE('Annual Heat Inputs'!D76:K76,3))/3</f>
        <v>1947854.622666667</v>
      </c>
      <c r="E76" s="56">
        <v>1086416956.7376666</v>
      </c>
      <c r="F76" s="56">
        <f t="shared" si="38"/>
        <v>1.7929162561267063E-3</v>
      </c>
      <c r="G76" s="94">
        <v>161456</v>
      </c>
      <c r="H76" s="56">
        <f t="shared" si="39"/>
        <v>289.47708704919347</v>
      </c>
      <c r="I76" s="95">
        <f>MIN(H76,'SO2 Annual Emissions'!L76,'SO2 Consent Decree Caps'!D76,'Retirement Adjustments'!D76,'Retirement Adjustments'!E76,'Retirement Adjustments'!F76,'Retirement Adjustments'!G76)</f>
        <v>0</v>
      </c>
      <c r="J76" s="120">
        <v>97236.839554440026</v>
      </c>
      <c r="K76" s="95">
        <f t="shared" ref="K76:K78" si="55">I76</f>
        <v>0</v>
      </c>
      <c r="L76" s="56">
        <v>25829.370566650148</v>
      </c>
      <c r="M76" s="95">
        <f t="shared" ref="M76:M78" si="56">K76</f>
        <v>0</v>
      </c>
      <c r="N76" s="56">
        <v>7056.8759677000926</v>
      </c>
      <c r="O76" s="95">
        <f t="shared" ref="O76:O78" si="57">M76</f>
        <v>0</v>
      </c>
      <c r="P76" s="56">
        <v>1928.0182726482162</v>
      </c>
      <c r="Q76" s="95">
        <f t="shared" ref="Q76:Q78" si="58">O76</f>
        <v>0</v>
      </c>
      <c r="R76" s="56">
        <v>526.75638294906821</v>
      </c>
      <c r="S76" s="95">
        <f t="shared" ref="S76:S78" si="59">Q76</f>
        <v>0</v>
      </c>
      <c r="T76" s="56">
        <v>143.91579733137041</v>
      </c>
      <c r="U76" s="95">
        <f t="shared" ref="U76:U78" si="60">S76</f>
        <v>0</v>
      </c>
      <c r="V76" s="56">
        <v>39.319422396976734</v>
      </c>
      <c r="W76" s="95">
        <f t="shared" ref="W76:W78" si="61">U76</f>
        <v>0</v>
      </c>
      <c r="X76" s="56">
        <v>10.742510595184285</v>
      </c>
      <c r="Y76" s="95">
        <f t="shared" ref="Y76:Y78" si="62">W76</f>
        <v>0</v>
      </c>
      <c r="Z76" s="56">
        <v>2.9349753085407428</v>
      </c>
      <c r="AA76" s="95">
        <f t="shared" ref="AA76:AA78" si="63">Y76</f>
        <v>0</v>
      </c>
      <c r="AB76" s="56">
        <v>0.80186842611874454</v>
      </c>
      <c r="AC76" s="95">
        <f t="shared" ref="AC76:AC78" si="64">AA76</f>
        <v>0</v>
      </c>
      <c r="AD76" s="56">
        <v>0.21907951682806015</v>
      </c>
      <c r="AE76" s="95">
        <f t="shared" ref="AE76:AE78" si="65">AC76</f>
        <v>0</v>
      </c>
      <c r="AF76" s="56">
        <v>5.9854999970411882E-2</v>
      </c>
      <c r="AG76" s="95">
        <f t="shared" ref="AG76:AG78" si="66">AE76</f>
        <v>0</v>
      </c>
      <c r="AH76" s="56">
        <v>1.6353062615962699E-2</v>
      </c>
      <c r="AI76" s="95">
        <f t="shared" ref="AI76:AI78" si="67">AG76</f>
        <v>0</v>
      </c>
      <c r="AJ76" s="56">
        <v>4.4678414415102452E-3</v>
      </c>
      <c r="AK76" s="95">
        <f t="shared" ref="AK76:AK78" si="68">AI76</f>
        <v>0</v>
      </c>
      <c r="AL76" s="56">
        <v>1.2206648534629494E-3</v>
      </c>
      <c r="AM76" s="95">
        <f t="shared" ref="AM76:AM78" si="69">AK76</f>
        <v>0</v>
      </c>
      <c r="AN76" s="56">
        <v>3.3349942532368004E-4</v>
      </c>
      <c r="AO76" s="143">
        <f t="shared" si="36"/>
        <v>0</v>
      </c>
      <c r="AP76" s="56">
        <f t="shared" si="37"/>
        <v>0</v>
      </c>
      <c r="AQ76" s="139"/>
    </row>
    <row r="77" spans="1:43" ht="15" customHeight="1" x14ac:dyDescent="0.25">
      <c r="A77" s="8" t="s">
        <v>46</v>
      </c>
      <c r="B77" s="8">
        <v>6085</v>
      </c>
      <c r="C77" s="8">
        <v>14</v>
      </c>
      <c r="D77" s="56">
        <f>(LARGE('Annual Heat Inputs'!D77:K77,1)+LARGE('Annual Heat Inputs'!D77:K77,2)+LARGE('Annual Heat Inputs'!D77:K77,3))/3</f>
        <v>13772016.674333334</v>
      </c>
      <c r="E77" s="56">
        <v>1086416956.7376666</v>
      </c>
      <c r="F77" s="56">
        <f t="shared" si="38"/>
        <v>1.2676547976283857E-2</v>
      </c>
      <c r="G77" s="94">
        <v>161456</v>
      </c>
      <c r="H77" s="56">
        <f t="shared" si="39"/>
        <v>2046.7047300588865</v>
      </c>
      <c r="I77" s="95">
        <f>MIN(H77,'SO2 Annual Emissions'!L77,'SO2 Consent Decree Caps'!D77,'Retirement Adjustments'!D77,'Retirement Adjustments'!E77,'Retirement Adjustments'!F77,'Retirement Adjustments'!G77)</f>
        <v>0</v>
      </c>
      <c r="J77" s="120">
        <v>97236.839554440026</v>
      </c>
      <c r="K77" s="95">
        <f t="shared" si="55"/>
        <v>0</v>
      </c>
      <c r="L77" s="56">
        <v>25829.370566650148</v>
      </c>
      <c r="M77" s="95">
        <f t="shared" si="56"/>
        <v>0</v>
      </c>
      <c r="N77" s="56">
        <v>7056.8759677000926</v>
      </c>
      <c r="O77" s="95">
        <f t="shared" si="57"/>
        <v>0</v>
      </c>
      <c r="P77" s="56">
        <v>1928.0182726482162</v>
      </c>
      <c r="Q77" s="95">
        <f t="shared" si="58"/>
        <v>0</v>
      </c>
      <c r="R77" s="56">
        <v>526.75638294906821</v>
      </c>
      <c r="S77" s="95">
        <f t="shared" si="59"/>
        <v>0</v>
      </c>
      <c r="T77" s="56">
        <v>143.91579733137041</v>
      </c>
      <c r="U77" s="95">
        <f t="shared" si="60"/>
        <v>0</v>
      </c>
      <c r="V77" s="56">
        <v>39.319422396976734</v>
      </c>
      <c r="W77" s="95">
        <f t="shared" si="61"/>
        <v>0</v>
      </c>
      <c r="X77" s="56">
        <v>10.742510595184285</v>
      </c>
      <c r="Y77" s="95">
        <f t="shared" si="62"/>
        <v>0</v>
      </c>
      <c r="Z77" s="56">
        <v>2.9349753085407428</v>
      </c>
      <c r="AA77" s="95">
        <f t="shared" si="63"/>
        <v>0</v>
      </c>
      <c r="AB77" s="56">
        <v>0.80186842611874454</v>
      </c>
      <c r="AC77" s="95">
        <f t="shared" si="64"/>
        <v>0</v>
      </c>
      <c r="AD77" s="56">
        <v>0.21907951682806015</v>
      </c>
      <c r="AE77" s="95">
        <f t="shared" si="65"/>
        <v>0</v>
      </c>
      <c r="AF77" s="56">
        <v>5.9854999970411882E-2</v>
      </c>
      <c r="AG77" s="95">
        <f t="shared" si="66"/>
        <v>0</v>
      </c>
      <c r="AH77" s="56">
        <v>1.6353062615962699E-2</v>
      </c>
      <c r="AI77" s="95">
        <f t="shared" si="67"/>
        <v>0</v>
      </c>
      <c r="AJ77" s="56">
        <v>4.4678414415102452E-3</v>
      </c>
      <c r="AK77" s="95">
        <f t="shared" si="68"/>
        <v>0</v>
      </c>
      <c r="AL77" s="56">
        <v>1.2206648534629494E-3</v>
      </c>
      <c r="AM77" s="95">
        <f t="shared" si="69"/>
        <v>0</v>
      </c>
      <c r="AN77" s="56">
        <v>3.3349942532368004E-4</v>
      </c>
      <c r="AO77" s="143">
        <f t="shared" si="36"/>
        <v>0</v>
      </c>
      <c r="AP77" s="56">
        <f t="shared" si="37"/>
        <v>0</v>
      </c>
      <c r="AQ77" s="139"/>
    </row>
    <row r="78" spans="1:43" ht="15" customHeight="1" x14ac:dyDescent="0.25">
      <c r="A78" s="8" t="s">
        <v>46</v>
      </c>
      <c r="B78" s="8">
        <v>6085</v>
      </c>
      <c r="C78" s="8">
        <v>15</v>
      </c>
      <c r="D78" s="56">
        <f>(LARGE('Annual Heat Inputs'!D78:K78,1)+LARGE('Annual Heat Inputs'!D78:K78,2)+LARGE('Annual Heat Inputs'!D78:K78,3))/3</f>
        <v>22952907.25</v>
      </c>
      <c r="E78" s="56">
        <v>1086416956.7376666</v>
      </c>
      <c r="F78" s="56">
        <f t="shared" si="38"/>
        <v>2.1127162189113695E-2</v>
      </c>
      <c r="G78" s="94">
        <v>161456</v>
      </c>
      <c r="H78" s="56">
        <f t="shared" si="39"/>
        <v>3411.1070984055409</v>
      </c>
      <c r="I78" s="95">
        <f>MIN(H78,'SO2 Annual Emissions'!L78,'SO2 Consent Decree Caps'!D78,'Retirement Adjustments'!D78,'Retirement Adjustments'!E78,'Retirement Adjustments'!F78,'Retirement Adjustments'!G78)</f>
        <v>0</v>
      </c>
      <c r="J78" s="120">
        <v>97236.839554440026</v>
      </c>
      <c r="K78" s="95">
        <f t="shared" si="55"/>
        <v>0</v>
      </c>
      <c r="L78" s="56">
        <v>25829.370566650148</v>
      </c>
      <c r="M78" s="95">
        <f t="shared" si="56"/>
        <v>0</v>
      </c>
      <c r="N78" s="56">
        <v>7056.8759677000926</v>
      </c>
      <c r="O78" s="95">
        <f t="shared" si="57"/>
        <v>0</v>
      </c>
      <c r="P78" s="56">
        <v>1928.0182726482162</v>
      </c>
      <c r="Q78" s="95">
        <f t="shared" si="58"/>
        <v>0</v>
      </c>
      <c r="R78" s="56">
        <v>526.75638294906821</v>
      </c>
      <c r="S78" s="95">
        <f t="shared" si="59"/>
        <v>0</v>
      </c>
      <c r="T78" s="56">
        <v>143.91579733137041</v>
      </c>
      <c r="U78" s="95">
        <f t="shared" si="60"/>
        <v>0</v>
      </c>
      <c r="V78" s="56">
        <v>39.319422396976734</v>
      </c>
      <c r="W78" s="95">
        <f t="shared" si="61"/>
        <v>0</v>
      </c>
      <c r="X78" s="56">
        <v>10.742510595184285</v>
      </c>
      <c r="Y78" s="95">
        <f t="shared" si="62"/>
        <v>0</v>
      </c>
      <c r="Z78" s="56">
        <v>2.9349753085407428</v>
      </c>
      <c r="AA78" s="95">
        <f t="shared" si="63"/>
        <v>0</v>
      </c>
      <c r="AB78" s="56">
        <v>0.80186842611874454</v>
      </c>
      <c r="AC78" s="95">
        <f t="shared" si="64"/>
        <v>0</v>
      </c>
      <c r="AD78" s="56">
        <v>0.21907951682806015</v>
      </c>
      <c r="AE78" s="95">
        <f t="shared" si="65"/>
        <v>0</v>
      </c>
      <c r="AF78" s="56">
        <v>5.9854999970411882E-2</v>
      </c>
      <c r="AG78" s="95">
        <f t="shared" si="66"/>
        <v>0</v>
      </c>
      <c r="AH78" s="56">
        <v>1.6353062615962699E-2</v>
      </c>
      <c r="AI78" s="95">
        <f t="shared" si="67"/>
        <v>0</v>
      </c>
      <c r="AJ78" s="56">
        <v>4.4678414415102452E-3</v>
      </c>
      <c r="AK78" s="95">
        <f t="shared" si="68"/>
        <v>0</v>
      </c>
      <c r="AL78" s="56">
        <v>1.2206648534629494E-3</v>
      </c>
      <c r="AM78" s="95">
        <f t="shared" si="69"/>
        <v>0</v>
      </c>
      <c r="AN78" s="56">
        <v>3.3349942532368004E-4</v>
      </c>
      <c r="AO78" s="143">
        <f t="shared" si="36"/>
        <v>0</v>
      </c>
      <c r="AP78" s="56">
        <f t="shared" si="37"/>
        <v>0</v>
      </c>
      <c r="AQ78" s="139"/>
    </row>
    <row r="79" spans="1:43" ht="15" customHeight="1" x14ac:dyDescent="0.25">
      <c r="A79" s="8" t="s">
        <v>46</v>
      </c>
      <c r="B79" s="8">
        <v>6085</v>
      </c>
      <c r="C79" s="22" t="s">
        <v>82</v>
      </c>
      <c r="D79" s="56">
        <f>(LARGE('Annual Heat Inputs'!D79:K79,1)+LARGE('Annual Heat Inputs'!D79:K79,2)+LARGE('Annual Heat Inputs'!D79:K79,3))/3</f>
        <v>175186.671</v>
      </c>
      <c r="E79" s="56">
        <v>1086416956.7376666</v>
      </c>
      <c r="F79" s="56">
        <f t="shared" si="38"/>
        <v>1.6125178267288563E-4</v>
      </c>
      <c r="G79" s="94">
        <v>161456</v>
      </c>
      <c r="H79" s="56">
        <f t="shared" si="39"/>
        <v>26.035067823233423</v>
      </c>
      <c r="I79" s="56">
        <f>MIN(H79,'SO2 Annual Emissions'!L79,'SO2 Consent Decree Caps'!D79,'Retirement Adjustments'!D79,'Retirement Adjustments'!E79,'Retirement Adjustments'!F79,'Retirement Adjustments'!G79)</f>
        <v>7.0000000000000007E-2</v>
      </c>
      <c r="J79" s="120">
        <v>97236.839554440026</v>
      </c>
      <c r="K79" s="56">
        <f t="shared" si="40"/>
        <v>15.749613719630812</v>
      </c>
      <c r="L79" s="56">
        <v>25829.370566650148</v>
      </c>
      <c r="M79" s="56">
        <f t="shared" si="41"/>
        <v>19.91464576882171</v>
      </c>
      <c r="N79" s="56">
        <v>7056.8759677000926</v>
      </c>
      <c r="O79" s="56">
        <f t="shared" si="42"/>
        <v>21.052579598714797</v>
      </c>
      <c r="P79" s="56">
        <v>1928.0182726482162</v>
      </c>
      <c r="Q79" s="56">
        <f t="shared" si="43"/>
        <v>21.36347598220522</v>
      </c>
      <c r="R79" s="56">
        <v>526.75638294906821</v>
      </c>
      <c r="S79" s="56">
        <f t="shared" si="44"/>
        <v>21.448416387990079</v>
      </c>
      <c r="T79" s="56">
        <v>143.91579733137041</v>
      </c>
      <c r="U79" s="56">
        <f t="shared" si="45"/>
        <v>21.471623066864552</v>
      </c>
      <c r="V79" s="56">
        <v>39.319422396976734</v>
      </c>
      <c r="W79" s="56">
        <f t="shared" si="46"/>
        <v>21.477963393819731</v>
      </c>
      <c r="X79" s="56">
        <v>10.742510595184285</v>
      </c>
      <c r="Y79" s="56">
        <f t="shared" si="47"/>
        <v>21.479695642803588</v>
      </c>
      <c r="Z79" s="56">
        <v>2.9349753085407428</v>
      </c>
      <c r="AA79" s="56">
        <f t="shared" si="48"/>
        <v>21.480168912804192</v>
      </c>
      <c r="AB79" s="56">
        <v>0.80186842611874454</v>
      </c>
      <c r="AC79" s="56">
        <f t="shared" si="49"/>
        <v>21.480298215517372</v>
      </c>
      <c r="AD79" s="56">
        <v>0.21907951682806015</v>
      </c>
      <c r="AE79" s="56">
        <f t="shared" si="50"/>
        <v>21.480333542480007</v>
      </c>
      <c r="AF79" s="56">
        <v>5.9854999970411882E-2</v>
      </c>
      <c r="AG79" s="56">
        <f t="shared" si="51"/>
        <v>21.480343194205453</v>
      </c>
      <c r="AH79" s="56">
        <v>1.6353062615962699E-2</v>
      </c>
      <c r="AI79" s="56">
        <f t="shared" si="52"/>
        <v>21.480345831165952</v>
      </c>
      <c r="AJ79" s="56">
        <v>4.4678414415102452E-3</v>
      </c>
      <c r="AK79" s="56">
        <f t="shared" si="53"/>
        <v>21.480346551613348</v>
      </c>
      <c r="AL79" s="56">
        <v>1.2206648534629494E-3</v>
      </c>
      <c r="AM79" s="56">
        <f t="shared" si="54"/>
        <v>21.480346748447733</v>
      </c>
      <c r="AN79" s="56">
        <v>3.3349942532368004E-4</v>
      </c>
      <c r="AO79" s="141">
        <f t="shared" si="36"/>
        <v>21</v>
      </c>
      <c r="AP79" s="56">
        <f t="shared" si="37"/>
        <v>0.48034674844773306</v>
      </c>
      <c r="AQ79" s="139"/>
    </row>
    <row r="80" spans="1:43" ht="15" customHeight="1" x14ac:dyDescent="0.25">
      <c r="A80" s="8" t="s">
        <v>46</v>
      </c>
      <c r="B80" s="8">
        <v>6085</v>
      </c>
      <c r="C80" s="22" t="s">
        <v>83</v>
      </c>
      <c r="D80" s="56">
        <f>(LARGE('Annual Heat Inputs'!D80:K80,1)+LARGE('Annual Heat Inputs'!D80:K80,2)+LARGE('Annual Heat Inputs'!D80:K80,3))/3</f>
        <v>271225.07933333336</v>
      </c>
      <c r="E80" s="56">
        <v>1086416956.7376666</v>
      </c>
      <c r="F80" s="56">
        <f t="shared" si="38"/>
        <v>2.4965099969332044E-4</v>
      </c>
      <c r="G80" s="94">
        <v>161456</v>
      </c>
      <c r="H80" s="56">
        <f t="shared" si="39"/>
        <v>40.307651806484749</v>
      </c>
      <c r="I80" s="56">
        <f>MIN(H80,'SO2 Annual Emissions'!L80,'SO2 Consent Decree Caps'!D80,'Retirement Adjustments'!D80,'Retirement Adjustments'!E80,'Retirement Adjustments'!F80,'Retirement Adjustments'!G80)</f>
        <v>0.105</v>
      </c>
      <c r="J80" s="120">
        <v>97236.839554440026</v>
      </c>
      <c r="K80" s="56">
        <f t="shared" si="40"/>
        <v>24.380274201784957</v>
      </c>
      <c r="L80" s="56">
        <v>25829.370566650148</v>
      </c>
      <c r="M80" s="56">
        <f t="shared" si="41"/>
        <v>30.828602385198394</v>
      </c>
      <c r="N80" s="56">
        <v>7056.8759677000926</v>
      </c>
      <c r="O80" s="56">
        <f t="shared" si="42"/>
        <v>32.590358525246494</v>
      </c>
      <c r="P80" s="56">
        <v>1928.0182726482162</v>
      </c>
      <c r="Q80" s="56">
        <f t="shared" si="43"/>
        <v>33.07169021444011</v>
      </c>
      <c r="R80" s="56">
        <v>526.75638294906821</v>
      </c>
      <c r="S80" s="56">
        <f t="shared" si="44"/>
        <v>33.203195472038182</v>
      </c>
      <c r="T80" s="56">
        <v>143.91579733137041</v>
      </c>
      <c r="U80" s="56">
        <f t="shared" si="45"/>
        <v>33.239124194713618</v>
      </c>
      <c r="V80" s="56">
        <v>39.319422396976734</v>
      </c>
      <c r="W80" s="56">
        <f t="shared" si="46"/>
        <v>33.248940327822389</v>
      </c>
      <c r="X80" s="56">
        <v>10.742510595184285</v>
      </c>
      <c r="Y80" s="56">
        <f t="shared" si="47"/>
        <v>33.251622206331696</v>
      </c>
      <c r="Z80" s="56">
        <v>2.9349753085407428</v>
      </c>
      <c r="AA80" s="56">
        <f t="shared" si="48"/>
        <v>33.252354925851549</v>
      </c>
      <c r="AB80" s="56">
        <v>0.80186842611874454</v>
      </c>
      <c r="AC80" s="56">
        <f t="shared" si="49"/>
        <v>33.25255511310575</v>
      </c>
      <c r="AD80" s="56">
        <v>0.21907951682806015</v>
      </c>
      <c r="AE80" s="56">
        <f t="shared" si="50"/>
        <v>33.252609806526138</v>
      </c>
      <c r="AF80" s="56">
        <v>5.9854999970411882E-2</v>
      </c>
      <c r="AG80" s="56">
        <f t="shared" si="51"/>
        <v>33.252624749386719</v>
      </c>
      <c r="AH80" s="56">
        <v>1.6353062615962699E-2</v>
      </c>
      <c r="AI80" s="56">
        <f t="shared" si="52"/>
        <v>33.252628831945152</v>
      </c>
      <c r="AJ80" s="56">
        <v>4.4678414415102452E-3</v>
      </c>
      <c r="AK80" s="56">
        <f t="shared" si="53"/>
        <v>33.252629947346236</v>
      </c>
      <c r="AL80" s="56">
        <v>1.2206648534629494E-3</v>
      </c>
      <c r="AM80" s="56">
        <f t="shared" si="54"/>
        <v>33.252630252086433</v>
      </c>
      <c r="AN80" s="56">
        <v>3.3349942532368004E-4</v>
      </c>
      <c r="AO80" s="141">
        <f t="shared" si="36"/>
        <v>33</v>
      </c>
      <c r="AP80" s="56">
        <f t="shared" si="37"/>
        <v>0.25263025208643342</v>
      </c>
      <c r="AQ80" s="139"/>
    </row>
    <row r="81" spans="1:43" ht="15" customHeight="1" x14ac:dyDescent="0.25">
      <c r="A81" s="8" t="s">
        <v>46</v>
      </c>
      <c r="B81" s="8">
        <v>6085</v>
      </c>
      <c r="C81" s="8">
        <v>17</v>
      </c>
      <c r="D81" s="56">
        <f>(LARGE('Annual Heat Inputs'!D81:K81,1)+LARGE('Annual Heat Inputs'!D81:K81,2)+LARGE('Annual Heat Inputs'!D81:K81,3))/3</f>
        <v>19910310.274</v>
      </c>
      <c r="E81" s="56">
        <v>1086416956.7376666</v>
      </c>
      <c r="F81" s="56">
        <f t="shared" si="38"/>
        <v>1.8326582764123474E-2</v>
      </c>
      <c r="G81" s="94">
        <v>161456</v>
      </c>
      <c r="H81" s="56">
        <f t="shared" si="39"/>
        <v>2958.9367467643197</v>
      </c>
      <c r="I81" s="56">
        <f>MIN(H81,'SO2 Annual Emissions'!L81,'SO2 Consent Decree Caps'!D81,'Retirement Adjustments'!D81,'Retirement Adjustments'!E81,'Retirement Adjustments'!F81,'Retirement Adjustments'!G81)</f>
        <v>753.32399999999996</v>
      </c>
      <c r="J81" s="120">
        <v>97236.839554440026</v>
      </c>
      <c r="K81" s="56">
        <f t="shared" si="40"/>
        <v>2535.3429878162401</v>
      </c>
      <c r="L81" s="56">
        <v>25829.370566650148</v>
      </c>
      <c r="M81" s="56">
        <f t="shared" si="41"/>
        <v>3008.7070852511688</v>
      </c>
      <c r="N81" s="56">
        <v>7056.8759677000926</v>
      </c>
      <c r="O81" s="56">
        <f t="shared" si="42"/>
        <v>3138.0355067293785</v>
      </c>
      <c r="P81" s="56">
        <v>1928.0182726482162</v>
      </c>
      <c r="Q81" s="56">
        <f t="shared" si="43"/>
        <v>3173.3694931738082</v>
      </c>
      <c r="R81" s="56">
        <v>526.75638294906821</v>
      </c>
      <c r="S81" s="56">
        <f t="shared" si="44"/>
        <v>3183.0231376224547</v>
      </c>
      <c r="T81" s="56">
        <v>143.91579733137041</v>
      </c>
      <c r="U81" s="56">
        <f t="shared" si="45"/>
        <v>3185.6606223933127</v>
      </c>
      <c r="V81" s="56">
        <v>39.319422396976734</v>
      </c>
      <c r="W81" s="56">
        <f t="shared" si="46"/>
        <v>3186.3812130421084</v>
      </c>
      <c r="X81" s="56">
        <v>10.742510595184285</v>
      </c>
      <c r="Y81" s="56">
        <f t="shared" si="47"/>
        <v>3186.5780865516253</v>
      </c>
      <c r="Z81" s="56">
        <v>2.9349753085407428</v>
      </c>
      <c r="AA81" s="56">
        <f t="shared" si="48"/>
        <v>3186.6318746195279</v>
      </c>
      <c r="AB81" s="56">
        <v>0.80186842611874454</v>
      </c>
      <c r="AC81" s="56">
        <f t="shared" si="49"/>
        <v>3186.6465701276052</v>
      </c>
      <c r="AD81" s="56">
        <v>0.21907951682806015</v>
      </c>
      <c r="AE81" s="56">
        <f t="shared" si="50"/>
        <v>3186.6505851065021</v>
      </c>
      <c r="AF81" s="56">
        <v>5.9854999970411882E-2</v>
      </c>
      <c r="AG81" s="56">
        <f t="shared" si="51"/>
        <v>3186.6516820441129</v>
      </c>
      <c r="AH81" s="56">
        <v>1.6353062615962699E-2</v>
      </c>
      <c r="AI81" s="56">
        <f t="shared" si="52"/>
        <v>3186.6519817398685</v>
      </c>
      <c r="AJ81" s="56">
        <v>4.4678414415102452E-3</v>
      </c>
      <c r="AK81" s="56">
        <f t="shared" si="53"/>
        <v>3186.6520636201344</v>
      </c>
      <c r="AL81" s="56">
        <v>1.2206648534629494E-3</v>
      </c>
      <c r="AM81" s="56">
        <f t="shared" si="54"/>
        <v>3186.65208599075</v>
      </c>
      <c r="AN81" s="56">
        <v>3.3349942532368004E-4</v>
      </c>
      <c r="AO81" s="141">
        <f t="shared" si="36"/>
        <v>3187</v>
      </c>
      <c r="AP81" s="56">
        <f t="shared" si="37"/>
        <v>-0.34791400924996196</v>
      </c>
      <c r="AQ81" s="139"/>
    </row>
    <row r="82" spans="1:43" ht="15" customHeight="1" x14ac:dyDescent="0.25">
      <c r="A82" s="8" t="s">
        <v>46</v>
      </c>
      <c r="B82" s="8">
        <v>6085</v>
      </c>
      <c r="C82" s="8">
        <v>18</v>
      </c>
      <c r="D82" s="56">
        <f>(LARGE('Annual Heat Inputs'!D82:K82,1)+LARGE('Annual Heat Inputs'!D82:K82,2)+LARGE('Annual Heat Inputs'!D82:K82,3))/3</f>
        <v>22516633.232333332</v>
      </c>
      <c r="E82" s="56">
        <v>1086416956.7376666</v>
      </c>
      <c r="F82" s="56">
        <f t="shared" si="38"/>
        <v>2.0725590752879188E-2</v>
      </c>
      <c r="G82" s="94">
        <v>161456</v>
      </c>
      <c r="H82" s="56">
        <f t="shared" si="39"/>
        <v>3346.270980596862</v>
      </c>
      <c r="I82" s="56">
        <f>MIN(H82,'SO2 Annual Emissions'!L82,'SO2 Consent Decree Caps'!D82,'Retirement Adjustments'!D82,'Retirement Adjustments'!E82,'Retirement Adjustments'!F82,'Retirement Adjustments'!G82)</f>
        <v>858.30899999999997</v>
      </c>
      <c r="J82" s="120">
        <v>97236.839554440026</v>
      </c>
      <c r="K82" s="56">
        <f t="shared" si="40"/>
        <v>2873.5999427086995</v>
      </c>
      <c r="L82" s="56">
        <v>25829.370566650148</v>
      </c>
      <c r="M82" s="56">
        <f t="shared" si="41"/>
        <v>3408.9289064775539</v>
      </c>
      <c r="N82" s="56">
        <v>7056.8759677000926</v>
      </c>
      <c r="O82" s="56">
        <f t="shared" si="42"/>
        <v>3555.1868297779342</v>
      </c>
      <c r="P82" s="56">
        <v>1928.0182726482162</v>
      </c>
      <c r="Q82" s="56">
        <f t="shared" si="43"/>
        <v>3595.1461474609141</v>
      </c>
      <c r="R82" s="56">
        <v>526.75638294906821</v>
      </c>
      <c r="S82" s="56">
        <f t="shared" si="44"/>
        <v>3606.0634846803832</v>
      </c>
      <c r="T82" s="56">
        <v>143.91579733137041</v>
      </c>
      <c r="U82" s="56">
        <f t="shared" si="45"/>
        <v>3609.0462245987474</v>
      </c>
      <c r="V82" s="56">
        <v>39.319422396976734</v>
      </c>
      <c r="W82" s="56">
        <f t="shared" si="46"/>
        <v>3609.8611428559866</v>
      </c>
      <c r="X82" s="56">
        <v>10.742510595184285</v>
      </c>
      <c r="Y82" s="56">
        <f t="shared" si="47"/>
        <v>3610.083787734241</v>
      </c>
      <c r="Z82" s="56">
        <v>2.9349753085407428</v>
      </c>
      <c r="AA82" s="56">
        <f t="shared" si="48"/>
        <v>3610.1446168313555</v>
      </c>
      <c r="AB82" s="56">
        <v>0.80186842611874454</v>
      </c>
      <c r="AC82" s="56">
        <f t="shared" si="49"/>
        <v>3610.1612360281929</v>
      </c>
      <c r="AD82" s="56">
        <v>0.21907951682806015</v>
      </c>
      <c r="AE82" s="56">
        <f t="shared" si="50"/>
        <v>3610.1657765806012</v>
      </c>
      <c r="AF82" s="56">
        <v>5.9854999970411882E-2</v>
      </c>
      <c r="AG82" s="56">
        <f t="shared" si="51"/>
        <v>3610.1670171108353</v>
      </c>
      <c r="AH82" s="56">
        <v>1.6353062615962699E-2</v>
      </c>
      <c r="AI82" s="56">
        <f t="shared" si="52"/>
        <v>3610.1673560377185</v>
      </c>
      <c r="AJ82" s="56">
        <v>4.4678414415102452E-3</v>
      </c>
      <c r="AK82" s="56">
        <f t="shared" si="53"/>
        <v>3610.1674486363718</v>
      </c>
      <c r="AL82" s="56">
        <v>1.2206648534629494E-3</v>
      </c>
      <c r="AM82" s="56">
        <f t="shared" si="54"/>
        <v>3610.1674739353721</v>
      </c>
      <c r="AN82" s="56">
        <v>3.3349942532368004E-4</v>
      </c>
      <c r="AO82" s="141">
        <f t="shared" si="36"/>
        <v>3610</v>
      </c>
      <c r="AP82" s="56">
        <f t="shared" si="37"/>
        <v>0.16747393537207245</v>
      </c>
      <c r="AQ82" s="139"/>
    </row>
    <row r="83" spans="1:43" ht="15" customHeight="1" x14ac:dyDescent="0.25">
      <c r="A83" s="8" t="s">
        <v>47</v>
      </c>
      <c r="B83" s="8">
        <v>7335</v>
      </c>
      <c r="C83" s="22" t="s">
        <v>84</v>
      </c>
      <c r="D83" s="56">
        <f>(LARGE('Annual Heat Inputs'!D83:K83,1)+LARGE('Annual Heat Inputs'!D83:K83,2)+LARGE('Annual Heat Inputs'!D83:K83,3))/3</f>
        <v>85487.705000000002</v>
      </c>
      <c r="E83" s="56">
        <v>1086416956.7376666</v>
      </c>
      <c r="F83" s="56">
        <f t="shared" si="38"/>
        <v>7.8687749183062891E-5</v>
      </c>
      <c r="G83" s="94">
        <v>161456</v>
      </c>
      <c r="H83" s="56">
        <f t="shared" si="39"/>
        <v>12.704609232100601</v>
      </c>
      <c r="I83" s="56">
        <f>MIN(H83,'SO2 Annual Emissions'!L83,'SO2 Consent Decree Caps'!D83,'Retirement Adjustments'!D83,'Retirement Adjustments'!E83,'Retirement Adjustments'!F83,'Retirement Adjustments'!G83)</f>
        <v>0.20399999999999999</v>
      </c>
      <c r="J83" s="120">
        <v>97236.839554440026</v>
      </c>
      <c r="K83" s="56">
        <f t="shared" si="40"/>
        <v>7.8553480422135049</v>
      </c>
      <c r="L83" s="56">
        <v>25829.370566650148</v>
      </c>
      <c r="M83" s="56">
        <f t="shared" si="41"/>
        <v>9.8878030749184589</v>
      </c>
      <c r="N83" s="56">
        <v>7056.8759677000926</v>
      </c>
      <c r="O83" s="56">
        <f t="shared" si="42"/>
        <v>10.443092761080829</v>
      </c>
      <c r="P83" s="56">
        <v>1928.0182726482162</v>
      </c>
      <c r="Q83" s="56">
        <f t="shared" si="43"/>
        <v>10.594804179339334</v>
      </c>
      <c r="R83" s="56">
        <v>526.75638294906821</v>
      </c>
      <c r="S83" s="56">
        <f t="shared" si="44"/>
        <v>10.636253453481409</v>
      </c>
      <c r="T83" s="56">
        <v>143.91579733137041</v>
      </c>
      <c r="U83" s="56">
        <f t="shared" si="45"/>
        <v>10.647577863645299</v>
      </c>
      <c r="V83" s="56">
        <v>39.319422396976734</v>
      </c>
      <c r="W83" s="56">
        <f t="shared" si="46"/>
        <v>10.650671820492896</v>
      </c>
      <c r="X83" s="56">
        <v>10.742510595184285</v>
      </c>
      <c r="Y83" s="56">
        <f t="shared" si="47"/>
        <v>10.651517124472207</v>
      </c>
      <c r="Z83" s="56">
        <v>2.9349753085407428</v>
      </c>
      <c r="AA83" s="56">
        <f t="shared" si="48"/>
        <v>10.651748071073143</v>
      </c>
      <c r="AB83" s="56">
        <v>0.80186842611874454</v>
      </c>
      <c r="AC83" s="56">
        <f t="shared" si="49"/>
        <v>10.651811168294735</v>
      </c>
      <c r="AD83" s="56">
        <v>0.21907951682806015</v>
      </c>
      <c r="AE83" s="56">
        <f t="shared" si="50"/>
        <v>10.651828407168805</v>
      </c>
      <c r="AF83" s="56">
        <v>5.9854999970411882E-2</v>
      </c>
      <c r="AG83" s="56">
        <f t="shared" si="51"/>
        <v>10.651833117024031</v>
      </c>
      <c r="AH83" s="56">
        <v>1.6353062615962699E-2</v>
      </c>
      <c r="AI83" s="56">
        <f t="shared" si="52"/>
        <v>10.651834403809721</v>
      </c>
      <c r="AJ83" s="56">
        <v>4.4678414415102452E-3</v>
      </c>
      <c r="AK83" s="56">
        <f t="shared" si="53"/>
        <v>10.651834755374107</v>
      </c>
      <c r="AL83" s="56">
        <v>1.2206648534629494E-3</v>
      </c>
      <c r="AM83" s="56">
        <f t="shared" si="54"/>
        <v>10.651834851425477</v>
      </c>
      <c r="AN83" s="56">
        <v>3.3349942532368004E-4</v>
      </c>
      <c r="AO83" s="141">
        <f t="shared" si="36"/>
        <v>11</v>
      </c>
      <c r="AP83" s="56">
        <f t="shared" si="37"/>
        <v>-0.34816514857452319</v>
      </c>
      <c r="AQ83" s="139"/>
    </row>
    <row r="84" spans="1:43" ht="15" customHeight="1" x14ac:dyDescent="0.25">
      <c r="A84" s="8" t="s">
        <v>47</v>
      </c>
      <c r="B84" s="8">
        <v>7335</v>
      </c>
      <c r="C84" s="22" t="s">
        <v>85</v>
      </c>
      <c r="D84" s="56">
        <f>(LARGE('Annual Heat Inputs'!D84:K84,1)+LARGE('Annual Heat Inputs'!D84:K84,2)+LARGE('Annual Heat Inputs'!D84:K84,3))/3</f>
        <v>80313.352666666658</v>
      </c>
      <c r="E84" s="56">
        <v>1086416956.7376666</v>
      </c>
      <c r="F84" s="56">
        <f t="shared" si="38"/>
        <v>7.3924980799116571E-5</v>
      </c>
      <c r="G84" s="94">
        <v>161456</v>
      </c>
      <c r="H84" s="56">
        <f t="shared" si="39"/>
        <v>11.935631699902165</v>
      </c>
      <c r="I84" s="56">
        <f>MIN(H84,'SO2 Annual Emissions'!L84,'SO2 Consent Decree Caps'!D84,'Retirement Adjustments'!D84,'Retirement Adjustments'!E84,'Retirement Adjustments'!F84,'Retirement Adjustments'!G84)</f>
        <v>0.248</v>
      </c>
      <c r="J84" s="120">
        <v>97236.839554440026</v>
      </c>
      <c r="K84" s="56">
        <f t="shared" si="40"/>
        <v>7.436231497028758</v>
      </c>
      <c r="L84" s="56">
        <v>25829.370566650148</v>
      </c>
      <c r="M84" s="56">
        <f t="shared" si="41"/>
        <v>9.3456672202216371</v>
      </c>
      <c r="N84" s="56">
        <v>7056.8759677000926</v>
      </c>
      <c r="O84" s="56">
        <f t="shared" si="42"/>
        <v>9.8673466406356134</v>
      </c>
      <c r="P84" s="56">
        <v>1928.0182726482162</v>
      </c>
      <c r="Q84" s="56">
        <f t="shared" si="43"/>
        <v>10.009875354421478</v>
      </c>
      <c r="R84" s="56">
        <v>526.75638294906821</v>
      </c>
      <c r="S84" s="56">
        <f t="shared" si="44"/>
        <v>10.0488158099168</v>
      </c>
      <c r="T84" s="56">
        <v>143.91579733137041</v>
      </c>
      <c r="U84" s="56">
        <f t="shared" si="45"/>
        <v>10.05945478247121</v>
      </c>
      <c r="V84" s="56">
        <v>39.319422396976734</v>
      </c>
      <c r="W84" s="56">
        <f t="shared" si="46"/>
        <v>10.062361470016938</v>
      </c>
      <c r="X84" s="56">
        <v>10.742510595184285</v>
      </c>
      <c r="Y84" s="56">
        <f t="shared" si="47"/>
        <v>10.063155609906422</v>
      </c>
      <c r="Z84" s="56">
        <v>2.9349753085407428</v>
      </c>
      <c r="AA84" s="56">
        <f t="shared" si="48"/>
        <v>10.063372577899752</v>
      </c>
      <c r="AB84" s="56">
        <v>0.80186842611874454</v>
      </c>
      <c r="AC84" s="56">
        <f t="shared" si="49"/>
        <v>10.063431856007757</v>
      </c>
      <c r="AD84" s="56">
        <v>0.21907951682806015</v>
      </c>
      <c r="AE84" s="56">
        <f t="shared" si="50"/>
        <v>10.063448051456831</v>
      </c>
      <c r="AF84" s="56">
        <v>5.9854999970411882E-2</v>
      </c>
      <c r="AG84" s="56">
        <f t="shared" si="51"/>
        <v>10.063452476236554</v>
      </c>
      <c r="AH84" s="56">
        <v>1.6353062615962699E-2</v>
      </c>
      <c r="AI84" s="56">
        <f t="shared" si="52"/>
        <v>10.063453685136395</v>
      </c>
      <c r="AJ84" s="56">
        <v>4.4678414415102452E-3</v>
      </c>
      <c r="AK84" s="56">
        <f t="shared" si="53"/>
        <v>10.063454015421488</v>
      </c>
      <c r="AL84" s="56">
        <v>1.2206648534629494E-3</v>
      </c>
      <c r="AM84" s="56">
        <f t="shared" si="54"/>
        <v>10.063454105659114</v>
      </c>
      <c r="AN84" s="56">
        <v>3.3349942532368004E-4</v>
      </c>
      <c r="AO84" s="141">
        <f t="shared" si="36"/>
        <v>10</v>
      </c>
      <c r="AP84" s="56">
        <f t="shared" si="37"/>
        <v>6.345410565911358E-2</v>
      </c>
      <c r="AQ84" s="139"/>
    </row>
    <row r="85" spans="1:43" ht="15" customHeight="1" x14ac:dyDescent="0.25">
      <c r="A85" s="8" t="s">
        <v>48</v>
      </c>
      <c r="B85" s="8">
        <v>6166</v>
      </c>
      <c r="C85" s="22" t="s">
        <v>86</v>
      </c>
      <c r="D85" s="56">
        <f>(LARGE('Annual Heat Inputs'!D85:K85,1)+LARGE('Annual Heat Inputs'!D85:K85,2)+LARGE('Annual Heat Inputs'!D85:K85,3))/3</f>
        <v>59092738.152666666</v>
      </c>
      <c r="E85" s="56">
        <v>1086416956.7376666</v>
      </c>
      <c r="F85" s="56">
        <f t="shared" si="38"/>
        <v>5.4392319437016654E-2</v>
      </c>
      <c r="G85" s="94">
        <v>161456</v>
      </c>
      <c r="H85" s="56">
        <f t="shared" si="39"/>
        <v>8781.9663270229612</v>
      </c>
      <c r="I85" s="96">
        <f>MIN(H85,'SO2 Annual Emissions'!L85,'SO2 Consent Decree Caps'!D85,'Retirement Adjustments'!D85,'Retirement Adjustments'!E85,'Retirement Adjustments'!F85,'Retirement Adjustments'!G85)</f>
        <v>5340</v>
      </c>
      <c r="J85" s="120">
        <v>97236.839554440026</v>
      </c>
      <c r="K85" s="96">
        <f>I85</f>
        <v>5340</v>
      </c>
      <c r="L85" s="56">
        <v>25829.370566650148</v>
      </c>
      <c r="M85" s="96">
        <f>K85</f>
        <v>5340</v>
      </c>
      <c r="N85" s="56">
        <v>7056.8759677000926</v>
      </c>
      <c r="O85" s="96">
        <f>M85</f>
        <v>5340</v>
      </c>
      <c r="P85" s="56">
        <v>1928.0182726482162</v>
      </c>
      <c r="Q85" s="96">
        <f>O85</f>
        <v>5340</v>
      </c>
      <c r="R85" s="56">
        <v>526.75638294906821</v>
      </c>
      <c r="S85" s="96">
        <f>Q85</f>
        <v>5340</v>
      </c>
      <c r="T85" s="56">
        <v>143.91579733137041</v>
      </c>
      <c r="U85" s="96">
        <f>S85</f>
        <v>5340</v>
      </c>
      <c r="V85" s="56">
        <v>39.319422396976734</v>
      </c>
      <c r="W85" s="96">
        <f>U85</f>
        <v>5340</v>
      </c>
      <c r="X85" s="56">
        <v>10.742510595184285</v>
      </c>
      <c r="Y85" s="96">
        <f>W85</f>
        <v>5340</v>
      </c>
      <c r="Z85" s="56">
        <v>2.9349753085407428</v>
      </c>
      <c r="AA85" s="96">
        <f>Y85</f>
        <v>5340</v>
      </c>
      <c r="AB85" s="56">
        <v>0.80186842611874454</v>
      </c>
      <c r="AC85" s="96">
        <f>AA85</f>
        <v>5340</v>
      </c>
      <c r="AD85" s="56">
        <v>0.21907951682806015</v>
      </c>
      <c r="AE85" s="96">
        <f>AC85</f>
        <v>5340</v>
      </c>
      <c r="AF85" s="56">
        <v>5.9854999970411882E-2</v>
      </c>
      <c r="AG85" s="96">
        <f>AE85</f>
        <v>5340</v>
      </c>
      <c r="AH85" s="56">
        <v>1.6353062615962699E-2</v>
      </c>
      <c r="AI85" s="96">
        <f>AG85</f>
        <v>5340</v>
      </c>
      <c r="AJ85" s="56">
        <v>4.4678414415102452E-3</v>
      </c>
      <c r="AK85" s="96">
        <f>AI85</f>
        <v>5340</v>
      </c>
      <c r="AL85" s="56">
        <v>1.2206648534629494E-3</v>
      </c>
      <c r="AM85" s="96">
        <f>AK85</f>
        <v>5340</v>
      </c>
      <c r="AN85" s="56">
        <v>3.3349942532368004E-4</v>
      </c>
      <c r="AO85" s="144">
        <f t="shared" si="36"/>
        <v>5340</v>
      </c>
      <c r="AP85" s="56">
        <f t="shared" si="37"/>
        <v>0</v>
      </c>
      <c r="AQ85" s="139"/>
    </row>
    <row r="86" spans="1:43" ht="15" customHeight="1" x14ac:dyDescent="0.25">
      <c r="A86" s="8" t="s">
        <v>48</v>
      </c>
      <c r="B86" s="8">
        <v>6166</v>
      </c>
      <c r="C86" s="22" t="s">
        <v>87</v>
      </c>
      <c r="D86" s="56">
        <f>(LARGE('Annual Heat Inputs'!D86:K86,1)+LARGE('Annual Heat Inputs'!D86:K86,2)+LARGE('Annual Heat Inputs'!D86:K86,3))/3</f>
        <v>64238733.314000003</v>
      </c>
      <c r="E86" s="56">
        <v>1086416956.7376666</v>
      </c>
      <c r="F86" s="56">
        <f t="shared" si="38"/>
        <v>5.9128986265916235E-2</v>
      </c>
      <c r="G86" s="94">
        <v>161456</v>
      </c>
      <c r="H86" s="56">
        <f t="shared" si="39"/>
        <v>9546.7296065497721</v>
      </c>
      <c r="I86" s="96">
        <f>MIN(H86,'SO2 Annual Emissions'!L86,'SO2 Consent Decree Caps'!D86,'Retirement Adjustments'!D86,'Retirement Adjustments'!E86,'Retirement Adjustments'!F86,'Retirement Adjustments'!G86)</f>
        <v>4660</v>
      </c>
      <c r="J86" s="120">
        <v>97236.839554440026</v>
      </c>
      <c r="K86" s="96">
        <f>I86</f>
        <v>4660</v>
      </c>
      <c r="L86" s="56">
        <v>25829.370566650148</v>
      </c>
      <c r="M86" s="96">
        <f>K86</f>
        <v>4660</v>
      </c>
      <c r="N86" s="56">
        <v>7056.8759677000926</v>
      </c>
      <c r="O86" s="96">
        <f>M86</f>
        <v>4660</v>
      </c>
      <c r="P86" s="56">
        <v>1928.0182726482162</v>
      </c>
      <c r="Q86" s="96">
        <f>O86</f>
        <v>4660</v>
      </c>
      <c r="R86" s="56">
        <v>526.75638294906821</v>
      </c>
      <c r="S86" s="96">
        <f>Q86</f>
        <v>4660</v>
      </c>
      <c r="T86" s="56">
        <v>143.91579733137041</v>
      </c>
      <c r="U86" s="96">
        <f>S86</f>
        <v>4660</v>
      </c>
      <c r="V86" s="56">
        <v>39.319422396976734</v>
      </c>
      <c r="W86" s="96">
        <f>U86</f>
        <v>4660</v>
      </c>
      <c r="X86" s="56">
        <v>10.742510595184285</v>
      </c>
      <c r="Y86" s="96">
        <f>W86</f>
        <v>4660</v>
      </c>
      <c r="Z86" s="56">
        <v>2.9349753085407428</v>
      </c>
      <c r="AA86" s="96">
        <f>Y86</f>
        <v>4660</v>
      </c>
      <c r="AB86" s="56">
        <v>0.80186842611874454</v>
      </c>
      <c r="AC86" s="96">
        <f>AA86</f>
        <v>4660</v>
      </c>
      <c r="AD86" s="56">
        <v>0.21907951682806015</v>
      </c>
      <c r="AE86" s="96">
        <f>AC86</f>
        <v>4660</v>
      </c>
      <c r="AF86" s="56">
        <v>5.9854999970411882E-2</v>
      </c>
      <c r="AG86" s="96">
        <f>AE86</f>
        <v>4660</v>
      </c>
      <c r="AH86" s="56">
        <v>1.6353062615962699E-2</v>
      </c>
      <c r="AI86" s="96">
        <f>AG86</f>
        <v>4660</v>
      </c>
      <c r="AJ86" s="56">
        <v>4.4678414415102452E-3</v>
      </c>
      <c r="AK86" s="96">
        <f>AI86</f>
        <v>4660</v>
      </c>
      <c r="AL86" s="56">
        <v>1.2206648534629494E-3</v>
      </c>
      <c r="AM86" s="96">
        <f>AK86</f>
        <v>4660</v>
      </c>
      <c r="AN86" s="56">
        <v>3.3349942532368004E-4</v>
      </c>
      <c r="AO86" s="144">
        <f t="shared" si="36"/>
        <v>4660</v>
      </c>
      <c r="AP86" s="56">
        <f t="shared" si="37"/>
        <v>0</v>
      </c>
      <c r="AQ86" s="139"/>
    </row>
    <row r="87" spans="1:43" ht="15" customHeight="1" x14ac:dyDescent="0.25">
      <c r="A87" s="11" t="s">
        <v>49</v>
      </c>
      <c r="B87" s="11">
        <v>57794</v>
      </c>
      <c r="C87" s="17" t="s">
        <v>88</v>
      </c>
      <c r="D87" s="56">
        <f>(LARGE('Annual Heat Inputs'!D87:K87,1)+LARGE('Annual Heat Inputs'!D87:K87,2)+LARGE('Annual Heat Inputs'!D87:K87,3))/3</f>
        <v>17334248.649</v>
      </c>
      <c r="E87" s="56">
        <v>1086416956.7376666</v>
      </c>
      <c r="F87" s="56">
        <f t="shared" si="38"/>
        <v>1.5955429028880339E-2</v>
      </c>
      <c r="G87" s="94">
        <v>161456</v>
      </c>
      <c r="H87" s="56">
        <f t="shared" si="39"/>
        <v>2576.0997492869042</v>
      </c>
      <c r="I87" s="56">
        <f>MIN(H87,'SO2 Annual Emissions'!L87,'SO2 Consent Decree Caps'!D87,'Retirement Adjustments'!D87,'Retirement Adjustments'!E87,'Retirement Adjustments'!F87,'Retirement Adjustments'!G87)</f>
        <v>5.6849999999999996</v>
      </c>
      <c r="J87" s="120">
        <v>97236.839554440026</v>
      </c>
      <c r="K87" s="56">
        <f t="shared" si="40"/>
        <v>1557.1404925034924</v>
      </c>
      <c r="L87" s="56">
        <v>25829.370566650148</v>
      </c>
      <c r="M87" s="56">
        <f t="shared" si="41"/>
        <v>1969.2591814403295</v>
      </c>
      <c r="N87" s="56">
        <v>7056.8759677000926</v>
      </c>
      <c r="O87" s="56">
        <f t="shared" si="42"/>
        <v>2081.8546651085794</v>
      </c>
      <c r="P87" s="56">
        <v>1928.0182726482162</v>
      </c>
      <c r="Q87" s="56">
        <f t="shared" si="43"/>
        <v>2112.6170238242025</v>
      </c>
      <c r="R87" s="56">
        <v>526.75638294906821</v>
      </c>
      <c r="S87" s="56">
        <f t="shared" si="44"/>
        <v>2121.0216479078563</v>
      </c>
      <c r="T87" s="56">
        <v>143.91579733137041</v>
      </c>
      <c r="U87" s="56">
        <f t="shared" si="45"/>
        <v>2123.3178861983115</v>
      </c>
      <c r="V87" s="56">
        <v>39.319422396976734</v>
      </c>
      <c r="W87" s="56">
        <f t="shared" si="46"/>
        <v>2123.9452444518229</v>
      </c>
      <c r="X87" s="56">
        <v>10.742510595184285</v>
      </c>
      <c r="Y87" s="56">
        <f t="shared" si="47"/>
        <v>2124.1166458172165</v>
      </c>
      <c r="Z87" s="56">
        <v>2.9349753085407428</v>
      </c>
      <c r="AA87" s="56">
        <f t="shared" si="48"/>
        <v>2124.1634746074533</v>
      </c>
      <c r="AB87" s="56">
        <v>0.80186842611874454</v>
      </c>
      <c r="AC87" s="56">
        <f t="shared" si="49"/>
        <v>2124.1762687622168</v>
      </c>
      <c r="AD87" s="56">
        <v>0.21907951682806015</v>
      </c>
      <c r="AE87" s="56">
        <f t="shared" si="50"/>
        <v>2124.1797642698994</v>
      </c>
      <c r="AF87" s="56">
        <v>5.9854999970411882E-2</v>
      </c>
      <c r="AG87" s="56">
        <f t="shared" si="51"/>
        <v>2124.1807192821034</v>
      </c>
      <c r="AH87" s="56">
        <v>1.6353062615962699E-2</v>
      </c>
      <c r="AI87" s="56">
        <f t="shared" si="52"/>
        <v>2124.1809802022335</v>
      </c>
      <c r="AJ87" s="56">
        <v>4.4678414415102452E-3</v>
      </c>
      <c r="AK87" s="56">
        <f t="shared" si="53"/>
        <v>2124.1810514885606</v>
      </c>
      <c r="AL87" s="56">
        <v>1.2206648534629494E-3</v>
      </c>
      <c r="AM87" s="56">
        <f t="shared" si="54"/>
        <v>2124.1810709647921</v>
      </c>
      <c r="AN87" s="56">
        <v>3.3349942532368004E-4</v>
      </c>
      <c r="AO87" s="141">
        <f t="shared" si="36"/>
        <v>2124</v>
      </c>
      <c r="AP87" s="56">
        <f t="shared" si="37"/>
        <v>0.1810709647920703</v>
      </c>
      <c r="AQ87" s="139"/>
    </row>
    <row r="88" spans="1:43" ht="15" customHeight="1" x14ac:dyDescent="0.25">
      <c r="A88" s="11" t="s">
        <v>49</v>
      </c>
      <c r="B88" s="11">
        <v>57794</v>
      </c>
      <c r="C88" s="17" t="s">
        <v>89</v>
      </c>
      <c r="D88" s="56">
        <f>(LARGE('Annual Heat Inputs'!D88:K88,1)+LARGE('Annual Heat Inputs'!D88:K88,2)+LARGE('Annual Heat Inputs'!D88:K88,3))/3</f>
        <v>17358545.920666665</v>
      </c>
      <c r="E88" s="56">
        <v>1086416956.7376666</v>
      </c>
      <c r="F88" s="56">
        <f t="shared" si="38"/>
        <v>1.5977793620592554E-2</v>
      </c>
      <c r="G88" s="94">
        <v>161456</v>
      </c>
      <c r="H88" s="56">
        <f t="shared" si="39"/>
        <v>2579.7106468063912</v>
      </c>
      <c r="I88" s="56">
        <f>MIN(H88,'SO2 Annual Emissions'!L88,'SO2 Consent Decree Caps'!D88,'Retirement Adjustments'!D88,'Retirement Adjustments'!E88,'Retirement Adjustments'!F88,'Retirement Adjustments'!G88)</f>
        <v>5.657</v>
      </c>
      <c r="J88" s="120">
        <v>97236.839554440026</v>
      </c>
      <c r="K88" s="56">
        <f t="shared" si="40"/>
        <v>1559.2871547195134</v>
      </c>
      <c r="L88" s="56">
        <v>25829.370566650148</v>
      </c>
      <c r="M88" s="56">
        <f t="shared" si="41"/>
        <v>1971.9835069832573</v>
      </c>
      <c r="N88" s="56">
        <v>7056.8759677000926</v>
      </c>
      <c r="O88" s="56">
        <f t="shared" si="42"/>
        <v>2084.7368148012888</v>
      </c>
      <c r="P88" s="56">
        <v>1928.0182726482162</v>
      </c>
      <c r="Q88" s="56">
        <f t="shared" si="43"/>
        <v>2115.5422928583935</v>
      </c>
      <c r="R88" s="56">
        <v>526.75638294906821</v>
      </c>
      <c r="S88" s="56">
        <f t="shared" si="44"/>
        <v>2123.9586976334836</v>
      </c>
      <c r="T88" s="56">
        <v>143.91579733137041</v>
      </c>
      <c r="U88" s="56">
        <f t="shared" si="45"/>
        <v>2126.2581545419871</v>
      </c>
      <c r="V88" s="56">
        <v>39.319422396976734</v>
      </c>
      <c r="W88" s="56">
        <f t="shared" si="46"/>
        <v>2126.886392158327</v>
      </c>
      <c r="X88" s="56">
        <v>10.742510595184285</v>
      </c>
      <c r="Y88" s="56">
        <f t="shared" si="47"/>
        <v>2127.0580337755837</v>
      </c>
      <c r="Z88" s="56">
        <v>2.9349753085407428</v>
      </c>
      <c r="AA88" s="56">
        <f t="shared" si="48"/>
        <v>2127.104928205345</v>
      </c>
      <c r="AB88" s="56">
        <v>0.80186842611874454</v>
      </c>
      <c r="AC88" s="56">
        <f t="shared" si="49"/>
        <v>2127.1177402935682</v>
      </c>
      <c r="AD88" s="56">
        <v>0.21907951682806015</v>
      </c>
      <c r="AE88" s="56">
        <f t="shared" si="50"/>
        <v>2127.1212407008748</v>
      </c>
      <c r="AF88" s="56">
        <v>5.9854999970411882E-2</v>
      </c>
      <c r="AG88" s="56">
        <f t="shared" si="51"/>
        <v>2127.1221970517113</v>
      </c>
      <c r="AH88" s="56">
        <v>1.6353062615962699E-2</v>
      </c>
      <c r="AI88" s="56">
        <f t="shared" si="52"/>
        <v>2127.1224583375706</v>
      </c>
      <c r="AJ88" s="56">
        <v>4.4678414415102452E-3</v>
      </c>
      <c r="AK88" s="56">
        <f t="shared" si="53"/>
        <v>2127.1225297238193</v>
      </c>
      <c r="AL88" s="56">
        <v>1.2206648534629494E-3</v>
      </c>
      <c r="AM88" s="56">
        <f t="shared" si="54"/>
        <v>2127.1225492273502</v>
      </c>
      <c r="AN88" s="56">
        <v>3.3349942532368004E-4</v>
      </c>
      <c r="AO88" s="141">
        <f t="shared" si="36"/>
        <v>2127</v>
      </c>
      <c r="AP88" s="56">
        <f t="shared" si="37"/>
        <v>0.12254922735019136</v>
      </c>
      <c r="AQ88" s="139"/>
    </row>
    <row r="89" spans="1:43" ht="15" customHeight="1" x14ac:dyDescent="0.25">
      <c r="A89" s="8" t="s">
        <v>50</v>
      </c>
      <c r="B89" s="8">
        <v>55364</v>
      </c>
      <c r="C89" s="22" t="s">
        <v>90</v>
      </c>
      <c r="D89" s="56">
        <f>(LARGE('Annual Heat Inputs'!D89:K89,1)+LARGE('Annual Heat Inputs'!D89:K89,2)+LARGE('Annual Heat Inputs'!D89:K89,3))/3</f>
        <v>13388875.572333334</v>
      </c>
      <c r="E89" s="56">
        <v>1086416956.7376666</v>
      </c>
      <c r="F89" s="56">
        <f t="shared" si="38"/>
        <v>1.2323883099669163E-2</v>
      </c>
      <c r="G89" s="94">
        <v>161456</v>
      </c>
      <c r="H89" s="56">
        <f t="shared" si="39"/>
        <v>1989.7648697401844</v>
      </c>
      <c r="I89" s="56">
        <f>MIN(H89,'SO2 Annual Emissions'!L89,'SO2 Consent Decree Caps'!D89,'Retirement Adjustments'!D89,'Retirement Adjustments'!E89,'Retirement Adjustments'!F89,'Retirement Adjustments'!G89)</f>
        <v>4.141</v>
      </c>
      <c r="J89" s="120">
        <v>97236.839554440026</v>
      </c>
      <c r="K89" s="56">
        <f t="shared" si="40"/>
        <v>1202.4764436502055</v>
      </c>
      <c r="L89" s="56">
        <v>25829.370566650148</v>
      </c>
      <c r="M89" s="56">
        <f t="shared" si="41"/>
        <v>1520.7945870516373</v>
      </c>
      <c r="N89" s="56">
        <v>7056.8759677000926</v>
      </c>
      <c r="O89" s="56">
        <f t="shared" si="42"/>
        <v>1607.7627015264379</v>
      </c>
      <c r="P89" s="56">
        <v>1928.0182726482162</v>
      </c>
      <c r="Q89" s="56">
        <f t="shared" si="43"/>
        <v>1631.5233733325806</v>
      </c>
      <c r="R89" s="56">
        <v>526.75638294906821</v>
      </c>
      <c r="S89" s="56">
        <f t="shared" si="44"/>
        <v>1638.0150574180495</v>
      </c>
      <c r="T89" s="56">
        <v>143.91579733137041</v>
      </c>
      <c r="U89" s="56">
        <f t="shared" si="45"/>
        <v>1639.788658880557</v>
      </c>
      <c r="V89" s="56">
        <v>39.319422396976734</v>
      </c>
      <c r="W89" s="56">
        <f t="shared" si="46"/>
        <v>1640.2732268457239</v>
      </c>
      <c r="X89" s="56">
        <v>10.742510595184285</v>
      </c>
      <c r="Y89" s="56">
        <f t="shared" si="47"/>
        <v>1640.405616290496</v>
      </c>
      <c r="Z89" s="56">
        <v>2.9349753085407428</v>
      </c>
      <c r="AA89" s="56">
        <f t="shared" si="48"/>
        <v>1640.441786583099</v>
      </c>
      <c r="AB89" s="56">
        <v>0.80186842611874454</v>
      </c>
      <c r="AC89" s="56">
        <f t="shared" si="49"/>
        <v>1640.4516687158439</v>
      </c>
      <c r="AD89" s="56">
        <v>0.21907951682806015</v>
      </c>
      <c r="AE89" s="56">
        <f t="shared" si="50"/>
        <v>1640.4543686261989</v>
      </c>
      <c r="AF89" s="56">
        <v>5.9854999970411882E-2</v>
      </c>
      <c r="AG89" s="56">
        <f t="shared" si="51"/>
        <v>1640.4551062722214</v>
      </c>
      <c r="AH89" s="56">
        <v>1.6353062615962699E-2</v>
      </c>
      <c r="AI89" s="56">
        <f t="shared" si="52"/>
        <v>1640.4553078054535</v>
      </c>
      <c r="AJ89" s="56">
        <v>4.4678414415102452E-3</v>
      </c>
      <c r="AK89" s="56">
        <f t="shared" si="53"/>
        <v>1640.455362866609</v>
      </c>
      <c r="AL89" s="56">
        <v>1.2206648534629494E-3</v>
      </c>
      <c r="AM89" s="56">
        <f t="shared" si="54"/>
        <v>1640.4553779099399</v>
      </c>
      <c r="AN89" s="56">
        <v>3.3349942532368004E-4</v>
      </c>
      <c r="AO89" s="141">
        <f t="shared" si="36"/>
        <v>1640</v>
      </c>
      <c r="AP89" s="56">
        <f t="shared" si="37"/>
        <v>0.45537790993989802</v>
      </c>
      <c r="AQ89" s="139"/>
    </row>
    <row r="90" spans="1:43" ht="15" customHeight="1" x14ac:dyDescent="0.25">
      <c r="A90" s="8" t="s">
        <v>50</v>
      </c>
      <c r="B90" s="8">
        <v>55364</v>
      </c>
      <c r="C90" s="22" t="s">
        <v>91</v>
      </c>
      <c r="D90" s="56">
        <f>(LARGE('Annual Heat Inputs'!D90:K90,1)+LARGE('Annual Heat Inputs'!D90:K90,2)+LARGE('Annual Heat Inputs'!D90:K90,3))/3</f>
        <v>13129820.516333334</v>
      </c>
      <c r="E90" s="56">
        <v>1086416956.7376666</v>
      </c>
      <c r="F90" s="56">
        <f t="shared" si="38"/>
        <v>1.2085434082104213E-2</v>
      </c>
      <c r="G90" s="94">
        <v>161456</v>
      </c>
      <c r="H90" s="56">
        <f t="shared" si="39"/>
        <v>1951.2658451602179</v>
      </c>
      <c r="I90" s="56">
        <f>MIN(H90,'SO2 Annual Emissions'!L90,'SO2 Consent Decree Caps'!D90,'Retirement Adjustments'!D90,'Retirement Adjustments'!E90,'Retirement Adjustments'!F90,'Retirement Adjustments'!G90)</f>
        <v>4.1479999999999997</v>
      </c>
      <c r="J90" s="120">
        <v>97236.839554440026</v>
      </c>
      <c r="K90" s="56">
        <f t="shared" si="40"/>
        <v>1179.2974147873285</v>
      </c>
      <c r="L90" s="56">
        <v>25829.370566650148</v>
      </c>
      <c r="M90" s="56">
        <f t="shared" si="41"/>
        <v>1491.4565701528218</v>
      </c>
      <c r="N90" s="56">
        <v>7056.8759677000926</v>
      </c>
      <c r="O90" s="56">
        <f t="shared" si="42"/>
        <v>1576.7419794860466</v>
      </c>
      <c r="P90" s="56">
        <v>1928.0182726482162</v>
      </c>
      <c r="Q90" s="56">
        <f t="shared" si="43"/>
        <v>1600.042917229229</v>
      </c>
      <c r="R90" s="56">
        <v>526.75638294906821</v>
      </c>
      <c r="S90" s="56">
        <f t="shared" si="44"/>
        <v>1606.4089967726877</v>
      </c>
      <c r="T90" s="56">
        <v>143.91579733137041</v>
      </c>
      <c r="U90" s="56">
        <f t="shared" si="45"/>
        <v>1608.1482816547095</v>
      </c>
      <c r="V90" s="56">
        <v>39.319422396976734</v>
      </c>
      <c r="W90" s="56">
        <f t="shared" si="46"/>
        <v>1608.6234739422346</v>
      </c>
      <c r="X90" s="56">
        <v>10.742510595184285</v>
      </c>
      <c r="Y90" s="56">
        <f t="shared" si="47"/>
        <v>1608.7533018459089</v>
      </c>
      <c r="Z90" s="56">
        <v>2.9349753085407428</v>
      </c>
      <c r="AA90" s="56">
        <f t="shared" si="48"/>
        <v>1608.7887722965329</v>
      </c>
      <c r="AB90" s="56">
        <v>0.80186842611874454</v>
      </c>
      <c r="AC90" s="56">
        <f t="shared" si="49"/>
        <v>1608.7984632245393</v>
      </c>
      <c r="AD90" s="56">
        <v>0.21907951682806015</v>
      </c>
      <c r="AE90" s="56">
        <f t="shared" si="50"/>
        <v>1608.8011108955986</v>
      </c>
      <c r="AF90" s="56">
        <v>5.9854999970411882E-2</v>
      </c>
      <c r="AG90" s="56">
        <f t="shared" si="51"/>
        <v>1608.8018342692553</v>
      </c>
      <c r="AH90" s="56">
        <v>1.6353062615962699E-2</v>
      </c>
      <c r="AI90" s="56">
        <f t="shared" si="52"/>
        <v>1608.8020319031157</v>
      </c>
      <c r="AJ90" s="56">
        <v>4.4678414415102452E-3</v>
      </c>
      <c r="AK90" s="56">
        <f t="shared" si="53"/>
        <v>1608.8020858989189</v>
      </c>
      <c r="AL90" s="56">
        <v>1.2206648534629494E-3</v>
      </c>
      <c r="AM90" s="56">
        <f t="shared" si="54"/>
        <v>1608.8021006511835</v>
      </c>
      <c r="AN90" s="56">
        <v>3.3349942532368004E-4</v>
      </c>
      <c r="AO90" s="141">
        <f t="shared" si="36"/>
        <v>1609</v>
      </c>
      <c r="AP90" s="56">
        <f t="shared" si="37"/>
        <v>-0.19789934881646332</v>
      </c>
      <c r="AQ90" s="139"/>
    </row>
    <row r="91" spans="1:43" ht="15" customHeight="1" x14ac:dyDescent="0.25">
      <c r="A91" s="8" t="s">
        <v>51</v>
      </c>
      <c r="B91" s="8">
        <v>55111</v>
      </c>
      <c r="C91" s="8">
        <v>1</v>
      </c>
      <c r="D91" s="56">
        <f>(LARGE('Annual Heat Inputs'!D91:K91,1)+LARGE('Annual Heat Inputs'!D91:K91,2)+LARGE('Annual Heat Inputs'!D91:K91,3))/3</f>
        <v>572713.57699999993</v>
      </c>
      <c r="E91" s="56">
        <v>1086416956.7376666</v>
      </c>
      <c r="F91" s="56">
        <f t="shared" si="38"/>
        <v>5.2715817205188479E-4</v>
      </c>
      <c r="G91" s="94">
        <v>161456</v>
      </c>
      <c r="H91" s="56">
        <f t="shared" si="39"/>
        <v>85.112849826809111</v>
      </c>
      <c r="I91" s="56">
        <f>MIN(H91,'SO2 Annual Emissions'!L91,'SO2 Consent Decree Caps'!D91,'Retirement Adjustments'!D91,'Retirement Adjustments'!E91,'Retirement Adjustments'!F91,'Retirement Adjustments'!G91)</f>
        <v>0.24399999999999999</v>
      </c>
      <c r="J91" s="120">
        <v>97236.839554440026</v>
      </c>
      <c r="K91" s="56">
        <f t="shared" si="40"/>
        <v>51.503194595621011</v>
      </c>
      <c r="L91" s="56">
        <v>25829.370566650148</v>
      </c>
      <c r="M91" s="56">
        <f t="shared" si="41"/>
        <v>65.119358368787061</v>
      </c>
      <c r="N91" s="56">
        <v>7056.8759677000926</v>
      </c>
      <c r="O91" s="56">
        <f t="shared" si="42"/>
        <v>68.839448204316724</v>
      </c>
      <c r="P91" s="56">
        <v>1928.0182726482162</v>
      </c>
      <c r="Q91" s="56">
        <f t="shared" si="43"/>
        <v>69.855818792608588</v>
      </c>
      <c r="R91" s="56">
        <v>526.75638294906821</v>
      </c>
      <c r="S91" s="56">
        <f t="shared" si="44"/>
        <v>70.133502724560685</v>
      </c>
      <c r="T91" s="56">
        <v>143.91579733137041</v>
      </c>
      <c r="U91" s="56">
        <f t="shared" si="45"/>
        <v>70.209369113211281</v>
      </c>
      <c r="V91" s="56">
        <v>39.319422396976734</v>
      </c>
      <c r="W91" s="56">
        <f t="shared" si="46"/>
        <v>70.230096668048205</v>
      </c>
      <c r="X91" s="56">
        <v>10.742510595184285</v>
      </c>
      <c r="Y91" s="56">
        <f t="shared" si="47"/>
        <v>70.235759670296815</v>
      </c>
      <c r="Z91" s="56">
        <v>2.9349753085407428</v>
      </c>
      <c r="AA91" s="56">
        <f t="shared" si="48"/>
        <v>70.237306866515482</v>
      </c>
      <c r="AB91" s="56">
        <v>0.80186842611874454</v>
      </c>
      <c r="AC91" s="56">
        <f t="shared" si="49"/>
        <v>70.237729578009223</v>
      </c>
      <c r="AD91" s="56">
        <v>0.21907951682806015</v>
      </c>
      <c r="AE91" s="56">
        <f t="shared" si="50"/>
        <v>70.237845067566852</v>
      </c>
      <c r="AF91" s="56">
        <v>5.9854999970411882E-2</v>
      </c>
      <c r="AG91" s="56">
        <f t="shared" si="51"/>
        <v>70.237876620619218</v>
      </c>
      <c r="AH91" s="56">
        <v>1.6353062615962699E-2</v>
      </c>
      <c r="AI91" s="56">
        <f t="shared" si="52"/>
        <v>70.237885241269808</v>
      </c>
      <c r="AJ91" s="56">
        <v>4.4678414415102452E-3</v>
      </c>
      <c r="AK91" s="56">
        <f t="shared" si="53"/>
        <v>70.237887596528935</v>
      </c>
      <c r="AL91" s="56">
        <v>1.2206648534629494E-3</v>
      </c>
      <c r="AM91" s="56">
        <f t="shared" si="54"/>
        <v>70.237888240012381</v>
      </c>
      <c r="AN91" s="56">
        <v>3.3349942532368004E-4</v>
      </c>
      <c r="AO91" s="141">
        <f t="shared" si="36"/>
        <v>70</v>
      </c>
      <c r="AP91" s="56">
        <f t="shared" si="37"/>
        <v>0.2378882400123814</v>
      </c>
      <c r="AQ91" s="139"/>
    </row>
    <row r="92" spans="1:43" ht="15" customHeight="1" x14ac:dyDescent="0.25">
      <c r="A92" s="8" t="s">
        <v>51</v>
      </c>
      <c r="B92" s="8">
        <v>55111</v>
      </c>
      <c r="C92" s="8">
        <v>2</v>
      </c>
      <c r="D92" s="56">
        <f>(LARGE('Annual Heat Inputs'!D92:K92,1)+LARGE('Annual Heat Inputs'!D92:K92,2)+LARGE('Annual Heat Inputs'!D92:K92,3))/3</f>
        <v>546680.8666666667</v>
      </c>
      <c r="E92" s="56">
        <v>1086416956.7376666</v>
      </c>
      <c r="F92" s="56">
        <f t="shared" si="38"/>
        <v>5.031961838190196E-4</v>
      </c>
      <c r="G92" s="94">
        <v>161456</v>
      </c>
      <c r="H92" s="56">
        <f t="shared" si="39"/>
        <v>81.24404305468363</v>
      </c>
      <c r="I92" s="56">
        <f>MIN(H92,'SO2 Annual Emissions'!L92,'SO2 Consent Decree Caps'!D92,'Retirement Adjustments'!D92,'Retirement Adjustments'!E92,'Retirement Adjustments'!F92,'Retirement Adjustments'!G92)</f>
        <v>0.22700000000000001</v>
      </c>
      <c r="J92" s="120">
        <v>97236.839554440026</v>
      </c>
      <c r="K92" s="56">
        <f t="shared" si="40"/>
        <v>49.156206590416517</v>
      </c>
      <c r="L92" s="56">
        <v>25829.370566650148</v>
      </c>
      <c r="M92" s="56">
        <f t="shared" si="41"/>
        <v>62.153447290002177</v>
      </c>
      <c r="N92" s="56">
        <v>7056.8759677000926</v>
      </c>
      <c r="O92" s="56">
        <f t="shared" si="42"/>
        <v>65.704440346633021</v>
      </c>
      <c r="P92" s="56">
        <v>1928.0182726482162</v>
      </c>
      <c r="Q92" s="56">
        <f t="shared" si="43"/>
        <v>66.674611783762941</v>
      </c>
      <c r="R92" s="56">
        <v>526.75638294906821</v>
      </c>
      <c r="S92" s="56">
        <f t="shared" si="44"/>
        <v>66.939673585465229</v>
      </c>
      <c r="T92" s="56">
        <v>143.91579733137041</v>
      </c>
      <c r="U92" s="56">
        <f t="shared" si="45"/>
        <v>67.012091465473645</v>
      </c>
      <c r="V92" s="56">
        <v>39.319422396976734</v>
      </c>
      <c r="W92" s="56">
        <f t="shared" si="46"/>
        <v>67.031876848773777</v>
      </c>
      <c r="X92" s="56">
        <v>10.742510595184285</v>
      </c>
      <c r="Y92" s="56">
        <f t="shared" si="47"/>
        <v>67.037282439109916</v>
      </c>
      <c r="Z92" s="56">
        <v>2.9349753085407428</v>
      </c>
      <c r="AA92" s="56">
        <f t="shared" si="48"/>
        <v>67.038759307484781</v>
      </c>
      <c r="AB92" s="56">
        <v>0.80186842611874454</v>
      </c>
      <c r="AC92" s="56">
        <f t="shared" si="49"/>
        <v>67.039162804616723</v>
      </c>
      <c r="AD92" s="56">
        <v>0.21907951682806015</v>
      </c>
      <c r="AE92" s="56">
        <f t="shared" si="50"/>
        <v>67.039273044593543</v>
      </c>
      <c r="AF92" s="56">
        <v>5.9854999970411882E-2</v>
      </c>
      <c r="AG92" s="56">
        <f t="shared" si="51"/>
        <v>67.039303163401115</v>
      </c>
      <c r="AH92" s="56">
        <v>1.6353062615962699E-2</v>
      </c>
      <c r="AI92" s="56">
        <f t="shared" si="52"/>
        <v>67.039311392199821</v>
      </c>
      <c r="AJ92" s="56">
        <v>4.4678414415102452E-3</v>
      </c>
      <c r="AK92" s="56">
        <f t="shared" si="53"/>
        <v>67.039313640400579</v>
      </c>
      <c r="AL92" s="56">
        <v>1.2206648534629494E-3</v>
      </c>
      <c r="AM92" s="56">
        <f t="shared" si="54"/>
        <v>67.039314254634476</v>
      </c>
      <c r="AN92" s="56">
        <v>3.3349942532368004E-4</v>
      </c>
      <c r="AO92" s="141">
        <f t="shared" si="36"/>
        <v>67</v>
      </c>
      <c r="AP92" s="56">
        <f t="shared" si="37"/>
        <v>3.9314254634476242E-2</v>
      </c>
      <c r="AQ92" s="139"/>
    </row>
    <row r="93" spans="1:43" ht="15" customHeight="1" x14ac:dyDescent="0.25">
      <c r="A93" s="8" t="s">
        <v>51</v>
      </c>
      <c r="B93" s="8">
        <v>55111</v>
      </c>
      <c r="C93" s="8">
        <v>3</v>
      </c>
      <c r="D93" s="56">
        <f>(LARGE('Annual Heat Inputs'!D93:K93,1)+LARGE('Annual Heat Inputs'!D93:K93,2)+LARGE('Annual Heat Inputs'!D93:K93,3))/3</f>
        <v>508669.57633333327</v>
      </c>
      <c r="E93" s="56">
        <v>1086416956.7376666</v>
      </c>
      <c r="F93" s="56">
        <f t="shared" si="38"/>
        <v>4.6820842879771068E-4</v>
      </c>
      <c r="G93" s="94">
        <v>161456</v>
      </c>
      <c r="H93" s="56">
        <f t="shared" si="39"/>
        <v>75.595060079963176</v>
      </c>
      <c r="I93" s="56">
        <f>MIN(H93,'SO2 Annual Emissions'!L93,'SO2 Consent Decree Caps'!D93,'Retirement Adjustments'!D93,'Retirement Adjustments'!E93,'Retirement Adjustments'!F93,'Retirement Adjustments'!G93)</f>
        <v>0.221</v>
      </c>
      <c r="J93" s="120">
        <v>97236.839554440026</v>
      </c>
      <c r="K93" s="56">
        <f t="shared" si="40"/>
        <v>45.748107869039444</v>
      </c>
      <c r="L93" s="56">
        <v>25829.370566650148</v>
      </c>
      <c r="M93" s="56">
        <f t="shared" si="41"/>
        <v>57.841636878884543</v>
      </c>
      <c r="N93" s="56">
        <v>7056.8759677000926</v>
      </c>
      <c r="O93" s="56">
        <f t="shared" si="42"/>
        <v>61.145725687941727</v>
      </c>
      <c r="P93" s="56">
        <v>1928.0182726482162</v>
      </c>
      <c r="Q93" s="56">
        <f t="shared" si="43"/>
        <v>62.048440094071623</v>
      </c>
      <c r="R93" s="56">
        <v>526.75638294906821</v>
      </c>
      <c r="S93" s="56">
        <f t="shared" si="44"/>
        <v>62.29507187249137</v>
      </c>
      <c r="T93" s="56">
        <v>143.91579733137041</v>
      </c>
      <c r="U93" s="56">
        <f t="shared" si="45"/>
        <v>62.362454461839057</v>
      </c>
      <c r="V93" s="56">
        <v>39.319422396976734</v>
      </c>
      <c r="W93" s="56">
        <f t="shared" si="46"/>
        <v>62.380864146820777</v>
      </c>
      <c r="X93" s="56">
        <v>10.742510595184285</v>
      </c>
      <c r="Y93" s="56">
        <f t="shared" si="47"/>
        <v>62.385893880827894</v>
      </c>
      <c r="Z93" s="56">
        <v>2.9349753085407428</v>
      </c>
      <c r="AA93" s="56">
        <f t="shared" si="48"/>
        <v>62.387268061005663</v>
      </c>
      <c r="AB93" s="56">
        <v>0.80186842611874454</v>
      </c>
      <c r="AC93" s="56">
        <f t="shared" si="49"/>
        <v>62.387643502561559</v>
      </c>
      <c r="AD93" s="56">
        <v>0.21907951682806015</v>
      </c>
      <c r="AE93" s="56">
        <f t="shared" si="50"/>
        <v>62.387746077437917</v>
      </c>
      <c r="AF93" s="56">
        <v>5.9854999970411882E-2</v>
      </c>
      <c r="AG93" s="56">
        <f t="shared" si="51"/>
        <v>62.387774102053406</v>
      </c>
      <c r="AH93" s="56">
        <v>1.6353062615962699E-2</v>
      </c>
      <c r="AI93" s="56">
        <f t="shared" si="52"/>
        <v>62.387781758695162</v>
      </c>
      <c r="AJ93" s="56">
        <v>4.4678414415102452E-3</v>
      </c>
      <c r="AK93" s="56">
        <f t="shared" si="53"/>
        <v>62.387783850576184</v>
      </c>
      <c r="AL93" s="56">
        <v>1.2206648534629494E-3</v>
      </c>
      <c r="AM93" s="56">
        <f t="shared" si="54"/>
        <v>62.38778442210176</v>
      </c>
      <c r="AN93" s="56">
        <v>3.3349942532368004E-4</v>
      </c>
      <c r="AO93" s="141">
        <f t="shared" si="36"/>
        <v>62</v>
      </c>
      <c r="AP93" s="56">
        <f t="shared" si="37"/>
        <v>0.38778442210175967</v>
      </c>
      <c r="AQ93" s="139"/>
    </row>
    <row r="94" spans="1:43" ht="15" customHeight="1" x14ac:dyDescent="0.25">
      <c r="A94" s="8" t="s">
        <v>51</v>
      </c>
      <c r="B94" s="8">
        <v>55111</v>
      </c>
      <c r="C94" s="8">
        <v>4</v>
      </c>
      <c r="D94" s="56">
        <f>(LARGE('Annual Heat Inputs'!D94:K94,1)+LARGE('Annual Heat Inputs'!D94:K94,2)+LARGE('Annual Heat Inputs'!D94:K94,3))/3</f>
        <v>525264.20966666669</v>
      </c>
      <c r="E94" s="56">
        <v>1086416956.7376666</v>
      </c>
      <c r="F94" s="56">
        <f t="shared" si="38"/>
        <v>4.8348307379511975E-4</v>
      </c>
      <c r="G94" s="94">
        <v>161456</v>
      </c>
      <c r="H94" s="56">
        <f t="shared" si="39"/>
        <v>78.061243162664852</v>
      </c>
      <c r="I94" s="56">
        <f>MIN(H94,'SO2 Annual Emissions'!L94,'SO2 Consent Decree Caps'!D94,'Retirement Adjustments'!D94,'Retirement Adjustments'!E94,'Retirement Adjustments'!F94,'Retirement Adjustments'!G94)</f>
        <v>0.24</v>
      </c>
      <c r="J94" s="120">
        <v>97236.839554440026</v>
      </c>
      <c r="K94" s="56">
        <f t="shared" si="40"/>
        <v>47.252366073903545</v>
      </c>
      <c r="L94" s="56">
        <v>25829.370566650148</v>
      </c>
      <c r="M94" s="56">
        <f t="shared" si="41"/>
        <v>59.740429549660753</v>
      </c>
      <c r="N94" s="56">
        <v>7056.8759677000926</v>
      </c>
      <c r="O94" s="56">
        <f t="shared" si="42"/>
        <v>63.152309633915301</v>
      </c>
      <c r="P94" s="56">
        <v>1928.0182726482162</v>
      </c>
      <c r="Q94" s="56">
        <f t="shared" si="43"/>
        <v>64.084473834708419</v>
      </c>
      <c r="R94" s="56">
        <v>526.75638294906821</v>
      </c>
      <c r="S94" s="56">
        <f t="shared" si="44"/>
        <v>64.339151629877833</v>
      </c>
      <c r="T94" s="56">
        <v>143.91579733137041</v>
      </c>
      <c r="U94" s="56">
        <f t="shared" si="45"/>
        <v>64.408732481939282</v>
      </c>
      <c r="V94" s="56">
        <v>39.319422396976734</v>
      </c>
      <c r="W94" s="56">
        <f t="shared" si="46"/>
        <v>64.427742757139626</v>
      </c>
      <c r="X94" s="56">
        <v>10.742510595184285</v>
      </c>
      <c r="Y94" s="56">
        <f t="shared" si="47"/>
        <v>64.432936579182467</v>
      </c>
      <c r="Z94" s="56">
        <v>2.9349753085407428</v>
      </c>
      <c r="AA94" s="56">
        <f t="shared" si="48"/>
        <v>64.434355590066147</v>
      </c>
      <c r="AB94" s="56">
        <v>0.80186842611874454</v>
      </c>
      <c r="AC94" s="56">
        <f t="shared" si="49"/>
        <v>64.43474327987758</v>
      </c>
      <c r="AD94" s="56">
        <v>0.21907951682806015</v>
      </c>
      <c r="AE94" s="56">
        <f t="shared" si="50"/>
        <v>64.434849201115782</v>
      </c>
      <c r="AF94" s="56">
        <v>5.9854999970411882E-2</v>
      </c>
      <c r="AG94" s="56">
        <f t="shared" si="51"/>
        <v>64.434878139995149</v>
      </c>
      <c r="AH94" s="56">
        <v>1.6353062615962699E-2</v>
      </c>
      <c r="AI94" s="56">
        <f t="shared" si="52"/>
        <v>64.434886046424126</v>
      </c>
      <c r="AJ94" s="56">
        <v>4.4678414415102452E-3</v>
      </c>
      <c r="AK94" s="56">
        <f t="shared" si="53"/>
        <v>64.434888206549843</v>
      </c>
      <c r="AL94" s="56">
        <v>1.2206648534629494E-3</v>
      </c>
      <c r="AM94" s="56">
        <f t="shared" si="54"/>
        <v>64.434888796720642</v>
      </c>
      <c r="AN94" s="56">
        <v>3.3349942532368004E-4</v>
      </c>
      <c r="AO94" s="141">
        <f t="shared" si="36"/>
        <v>64</v>
      </c>
      <c r="AP94" s="56">
        <f t="shared" si="37"/>
        <v>0.43488879672064229</v>
      </c>
      <c r="AQ94" s="139"/>
    </row>
    <row r="95" spans="1:43" ht="15" customHeight="1" x14ac:dyDescent="0.25">
      <c r="A95" s="8" t="s">
        <v>51</v>
      </c>
      <c r="B95" s="8">
        <v>55111</v>
      </c>
      <c r="C95" s="8">
        <v>5</v>
      </c>
      <c r="D95" s="56">
        <f>(LARGE('Annual Heat Inputs'!D95:K95,1)+LARGE('Annual Heat Inputs'!D95:K95,2)+LARGE('Annual Heat Inputs'!D95:K95,3))/3</f>
        <v>534669.18266666669</v>
      </c>
      <c r="E95" s="56">
        <v>1086416956.7376666</v>
      </c>
      <c r="F95" s="56">
        <f t="shared" si="38"/>
        <v>4.9213994622487411E-4</v>
      </c>
      <c r="G95" s="94">
        <v>161456</v>
      </c>
      <c r="H95" s="56">
        <f t="shared" si="39"/>
        <v>79.458947157683269</v>
      </c>
      <c r="I95" s="56">
        <f>MIN(H95,'SO2 Annual Emissions'!L95,'SO2 Consent Decree Caps'!D95,'Retirement Adjustments'!D95,'Retirement Adjustments'!E95,'Retirement Adjustments'!F95,'Retirement Adjustments'!G95)</f>
        <v>0.24099999999999999</v>
      </c>
      <c r="J95" s="120">
        <v>97236.839554440026</v>
      </c>
      <c r="K95" s="56">
        <f t="shared" si="40"/>
        <v>48.095132989398827</v>
      </c>
      <c r="L95" s="56">
        <v>25829.370566650148</v>
      </c>
      <c r="M95" s="56">
        <f t="shared" si="41"/>
        <v>60.806798031092377</v>
      </c>
      <c r="N95" s="56">
        <v>7056.8759677000926</v>
      </c>
      <c r="O95" s="56">
        <f t="shared" si="42"/>
        <v>64.279768590351907</v>
      </c>
      <c r="P95" s="56">
        <v>1928.0182726482162</v>
      </c>
      <c r="Q95" s="56">
        <f t="shared" si="43"/>
        <v>65.228623399373575</v>
      </c>
      <c r="R95" s="56">
        <v>526.75638294906821</v>
      </c>
      <c r="S95" s="56">
        <f t="shared" si="44"/>
        <v>65.487861257351739</v>
      </c>
      <c r="T95" s="56">
        <v>143.91579733137041</v>
      </c>
      <c r="U95" s="56">
        <f t="shared" si="45"/>
        <v>65.558687970111308</v>
      </c>
      <c r="V95" s="56">
        <v>39.319422396976734</v>
      </c>
      <c r="W95" s="56">
        <f t="shared" si="46"/>
        <v>65.578038628535353</v>
      </c>
      <c r="X95" s="56">
        <v>10.742510595184285</v>
      </c>
      <c r="Y95" s="56">
        <f t="shared" si="47"/>
        <v>65.583325447121993</v>
      </c>
      <c r="Z95" s="56">
        <v>2.9349753085407428</v>
      </c>
      <c r="AA95" s="56">
        <f t="shared" si="48"/>
        <v>65.584769865712516</v>
      </c>
      <c r="AB95" s="56">
        <v>0.80186842611874454</v>
      </c>
      <c r="AC95" s="56">
        <f t="shared" si="49"/>
        <v>65.585164497196629</v>
      </c>
      <c r="AD95" s="56">
        <v>0.21907951682806015</v>
      </c>
      <c r="AE95" s="56">
        <f t="shared" si="50"/>
        <v>65.585272314978255</v>
      </c>
      <c r="AF95" s="56">
        <v>5.9854999970411882E-2</v>
      </c>
      <c r="AG95" s="56">
        <f t="shared" si="51"/>
        <v>65.585301772014716</v>
      </c>
      <c r="AH95" s="56">
        <v>1.6353062615962699E-2</v>
      </c>
      <c r="AI95" s="56">
        <f t="shared" si="52"/>
        <v>65.585309820010067</v>
      </c>
      <c r="AJ95" s="56">
        <v>4.4678414415102452E-3</v>
      </c>
      <c r="AK95" s="56">
        <f t="shared" si="53"/>
        <v>65.585312018813312</v>
      </c>
      <c r="AL95" s="56">
        <v>1.2206648534629494E-3</v>
      </c>
      <c r="AM95" s="56">
        <f t="shared" si="54"/>
        <v>65.585312619551246</v>
      </c>
      <c r="AN95" s="56">
        <v>3.3349942532368004E-4</v>
      </c>
      <c r="AO95" s="141">
        <f t="shared" si="36"/>
        <v>66</v>
      </c>
      <c r="AP95" s="56">
        <f t="shared" si="37"/>
        <v>-0.41468738044875408</v>
      </c>
      <c r="AQ95" s="139"/>
    </row>
    <row r="96" spans="1:43" ht="15" customHeight="1" x14ac:dyDescent="0.25">
      <c r="A96" s="8" t="s">
        <v>51</v>
      </c>
      <c r="B96" s="8">
        <v>55111</v>
      </c>
      <c r="C96" s="8">
        <v>6</v>
      </c>
      <c r="D96" s="56">
        <f>(LARGE('Annual Heat Inputs'!D96:K96,1)+LARGE('Annual Heat Inputs'!D96:K96,2)+LARGE('Annual Heat Inputs'!D96:K96,3))/3</f>
        <v>555133.91399999999</v>
      </c>
      <c r="E96" s="56">
        <v>1086416956.7376666</v>
      </c>
      <c r="F96" s="56">
        <f t="shared" si="38"/>
        <v>5.1097684968667725E-4</v>
      </c>
      <c r="G96" s="94">
        <v>161456</v>
      </c>
      <c r="H96" s="56">
        <f t="shared" si="39"/>
        <v>82.500278243012161</v>
      </c>
      <c r="I96" s="56">
        <f>MIN(H96,'SO2 Annual Emissions'!L96,'SO2 Consent Decree Caps'!D96,'Retirement Adjustments'!D96,'Retirement Adjustments'!E96,'Retirement Adjustments'!F96,'Retirement Adjustments'!G96)</f>
        <v>0.23200000000000001</v>
      </c>
      <c r="J96" s="120">
        <v>97236.839554440026</v>
      </c>
      <c r="K96" s="56">
        <f t="shared" si="40"/>
        <v>49.917773949016656</v>
      </c>
      <c r="L96" s="56">
        <v>25829.370566650148</v>
      </c>
      <c r="M96" s="56">
        <f t="shared" si="41"/>
        <v>63.115984350553333</v>
      </c>
      <c r="N96" s="56">
        <v>7056.8759677000926</v>
      </c>
      <c r="O96" s="56">
        <f t="shared" si="42"/>
        <v>66.721884601158351</v>
      </c>
      <c r="P96" s="56">
        <v>1928.0182726482162</v>
      </c>
      <c r="Q96" s="56">
        <f t="shared" si="43"/>
        <v>67.707057304254491</v>
      </c>
      <c r="R96" s="56">
        <v>526.75638294906821</v>
      </c>
      <c r="S96" s="56">
        <f t="shared" si="44"/>
        <v>67.97621762136616</v>
      </c>
      <c r="T96" s="56">
        <v>143.91579733137041</v>
      </c>
      <c r="U96" s="56">
        <f t="shared" si="45"/>
        <v>68.049755262106686</v>
      </c>
      <c r="V96" s="56">
        <v>39.319422396976734</v>
      </c>
      <c r="W96" s="56">
        <f t="shared" si="46"/>
        <v>68.069846576694587</v>
      </c>
      <c r="X96" s="56">
        <v>10.742510595184285</v>
      </c>
      <c r="Y96" s="56">
        <f t="shared" si="47"/>
        <v>68.075335750916238</v>
      </c>
      <c r="Z96" s="56">
        <v>2.9349753085407428</v>
      </c>
      <c r="AA96" s="56">
        <f t="shared" si="48"/>
        <v>68.076835455353304</v>
      </c>
      <c r="AB96" s="56">
        <v>0.80186842611874454</v>
      </c>
      <c r="AC96" s="56">
        <f t="shared" si="49"/>
        <v>68.077245191555548</v>
      </c>
      <c r="AD96" s="56">
        <v>0.21907951682806015</v>
      </c>
      <c r="AE96" s="56">
        <f t="shared" si="50"/>
        <v>68.077357136116888</v>
      </c>
      <c r="AF96" s="56">
        <v>5.9854999970411882E-2</v>
      </c>
      <c r="AG96" s="56">
        <f t="shared" si="51"/>
        <v>68.07738772063621</v>
      </c>
      <c r="AH96" s="56">
        <v>1.6353062615962699E-2</v>
      </c>
      <c r="AI96" s="56">
        <f t="shared" si="52"/>
        <v>68.077396076672628</v>
      </c>
      <c r="AJ96" s="56">
        <v>4.4678414415102452E-3</v>
      </c>
      <c r="AK96" s="56">
        <f t="shared" si="53"/>
        <v>68.077398359636177</v>
      </c>
      <c r="AL96" s="56">
        <v>1.2206648534629494E-3</v>
      </c>
      <c r="AM96" s="56">
        <f t="shared" si="54"/>
        <v>68.077398983367658</v>
      </c>
      <c r="AN96" s="56">
        <v>3.3349942532368004E-4</v>
      </c>
      <c r="AO96" s="141">
        <f t="shared" si="36"/>
        <v>68</v>
      </c>
      <c r="AP96" s="56">
        <f t="shared" si="37"/>
        <v>7.7398983367658047E-2</v>
      </c>
      <c r="AQ96" s="139"/>
    </row>
    <row r="97" spans="1:43" ht="15" customHeight="1" x14ac:dyDescent="0.25">
      <c r="A97" s="8" t="s">
        <v>51</v>
      </c>
      <c r="B97" s="8">
        <v>55111</v>
      </c>
      <c r="C97" s="8">
        <v>7</v>
      </c>
      <c r="D97" s="56">
        <f>(LARGE('Annual Heat Inputs'!D97:K97,1)+LARGE('Annual Heat Inputs'!D97:K97,2)+LARGE('Annual Heat Inputs'!D97:K97,3))/3</f>
        <v>470935.31866666657</v>
      </c>
      <c r="E97" s="56">
        <v>1086416956.7376666</v>
      </c>
      <c r="F97" s="56">
        <f t="shared" si="38"/>
        <v>4.3347567041001343E-4</v>
      </c>
      <c r="G97" s="94">
        <v>161456</v>
      </c>
      <c r="H97" s="56">
        <f t="shared" si="39"/>
        <v>69.987247841719125</v>
      </c>
      <c r="I97" s="56">
        <f>MIN(H97,'SO2 Annual Emissions'!L97,'SO2 Consent Decree Caps'!D97,'Retirement Adjustments'!D97,'Retirement Adjustments'!E97,'Retirement Adjustments'!F97,'Retirement Adjustments'!G97)</f>
        <v>0.20599999999999999</v>
      </c>
      <c r="J97" s="120">
        <v>97236.839554440026</v>
      </c>
      <c r="K97" s="56">
        <f t="shared" si="40"/>
        <v>42.355804214411805</v>
      </c>
      <c r="L97" s="56">
        <v>25829.370566650148</v>
      </c>
      <c r="M97" s="56">
        <f t="shared" si="41"/>
        <v>53.552207937059144</v>
      </c>
      <c r="N97" s="56">
        <v>7056.8759677000926</v>
      </c>
      <c r="O97" s="56">
        <f t="shared" si="42"/>
        <v>56.611191978158253</v>
      </c>
      <c r="P97" s="56">
        <v>1928.0182726482162</v>
      </c>
      <c r="Q97" s="56">
        <f t="shared" si="43"/>
        <v>57.446940991457197</v>
      </c>
      <c r="R97" s="56">
        <v>526.75638294906821</v>
      </c>
      <c r="S97" s="56">
        <f t="shared" si="44"/>
        <v>57.675277067698801</v>
      </c>
      <c r="T97" s="56">
        <v>143.91579733137041</v>
      </c>
      <c r="U97" s="56">
        <f t="shared" si="45"/>
        <v>57.737661064429609</v>
      </c>
      <c r="V97" s="56">
        <v>39.319422396976734</v>
      </c>
      <c r="W97" s="56">
        <f t="shared" si="46"/>
        <v>57.75470507741327</v>
      </c>
      <c r="X97" s="56">
        <v>10.742510595184285</v>
      </c>
      <c r="Y97" s="56">
        <f t="shared" si="47"/>
        <v>57.759361694395402</v>
      </c>
      <c r="Z97" s="56">
        <v>2.9349753085407428</v>
      </c>
      <c r="AA97" s="56">
        <f t="shared" si="48"/>
        <v>57.760633934784906</v>
      </c>
      <c r="AB97" s="56">
        <v>0.80186842611874454</v>
      </c>
      <c r="AC97" s="56">
        <f t="shared" si="49"/>
        <v>57.760981525238499</v>
      </c>
      <c r="AD97" s="56">
        <v>0.21907951682806015</v>
      </c>
      <c r="AE97" s="56">
        <f t="shared" si="50"/>
        <v>57.761076490878928</v>
      </c>
      <c r="AF97" s="56">
        <v>5.9854999970411882E-2</v>
      </c>
      <c r="AG97" s="56">
        <f t="shared" si="51"/>
        <v>57.761102436565167</v>
      </c>
      <c r="AH97" s="56">
        <v>1.6353062615962699E-2</v>
      </c>
      <c r="AI97" s="56">
        <f t="shared" si="52"/>
        <v>57.76110952521995</v>
      </c>
      <c r="AJ97" s="56">
        <v>4.4678414415102452E-3</v>
      </c>
      <c r="AK97" s="56">
        <f t="shared" si="53"/>
        <v>57.761111461920514</v>
      </c>
      <c r="AL97" s="56">
        <v>1.2206648534629494E-3</v>
      </c>
      <c r="AM97" s="56">
        <f t="shared" si="54"/>
        <v>57.761111991049027</v>
      </c>
      <c r="AN97" s="56">
        <v>3.3349942532368004E-4</v>
      </c>
      <c r="AO97" s="141">
        <f t="shared" si="36"/>
        <v>58</v>
      </c>
      <c r="AP97" s="56">
        <f t="shared" si="37"/>
        <v>-0.23888800895097262</v>
      </c>
      <c r="AQ97" s="139"/>
    </row>
    <row r="98" spans="1:43" ht="15" customHeight="1" x14ac:dyDescent="0.25">
      <c r="A98" s="8" t="s">
        <v>51</v>
      </c>
      <c r="B98" s="8">
        <v>55111</v>
      </c>
      <c r="C98" s="8">
        <v>8</v>
      </c>
      <c r="D98" s="56">
        <f>(LARGE('Annual Heat Inputs'!D98:K98,1)+LARGE('Annual Heat Inputs'!D98:K98,2)+LARGE('Annual Heat Inputs'!D98:K98,3))/3</f>
        <v>464649.37833333336</v>
      </c>
      <c r="E98" s="56">
        <v>1086416956.7376666</v>
      </c>
      <c r="F98" s="56">
        <f t="shared" si="38"/>
        <v>4.2768973316524794E-4</v>
      </c>
      <c r="G98" s="94">
        <v>161456</v>
      </c>
      <c r="H98" s="56">
        <f t="shared" si="39"/>
        <v>69.053073557928272</v>
      </c>
      <c r="I98" s="56">
        <f>MIN(H98,'SO2 Annual Emissions'!L98,'SO2 Consent Decree Caps'!D98,'Retirement Adjustments'!D98,'Retirement Adjustments'!E98,'Retirement Adjustments'!F98,'Retirement Adjustments'!G98)</f>
        <v>0.20899999999999999</v>
      </c>
      <c r="J98" s="120">
        <v>97236.839554440026</v>
      </c>
      <c r="K98" s="56">
        <f t="shared" si="40"/>
        <v>41.796197962870487</v>
      </c>
      <c r="L98" s="56">
        <v>25829.370566650148</v>
      </c>
      <c r="M98" s="56">
        <f t="shared" si="41"/>
        <v>52.843154568347401</v>
      </c>
      <c r="N98" s="56">
        <v>7056.8759677000926</v>
      </c>
      <c r="O98" s="56">
        <f t="shared" si="42"/>
        <v>55.861307967953302</v>
      </c>
      <c r="P98" s="56">
        <v>1928.0182726482162</v>
      </c>
      <c r="Q98" s="56">
        <f t="shared" si="43"/>
        <v>56.68590158851994</v>
      </c>
      <c r="R98" s="56">
        <v>526.75638294906821</v>
      </c>
      <c r="S98" s="56">
        <f t="shared" si="44"/>
        <v>56.91118988538652</v>
      </c>
      <c r="T98" s="56">
        <v>143.91579733137041</v>
      </c>
      <c r="U98" s="56">
        <f t="shared" si="45"/>
        <v>56.972741194345438</v>
      </c>
      <c r="V98" s="56">
        <v>39.319422396976734</v>
      </c>
      <c r="W98" s="56">
        <f t="shared" si="46"/>
        <v>56.989557707618616</v>
      </c>
      <c r="X98" s="56">
        <v>10.742510595184285</v>
      </c>
      <c r="Y98" s="56">
        <f t="shared" si="47"/>
        <v>56.994152169108595</v>
      </c>
      <c r="Z98" s="56">
        <v>2.9349753085407428</v>
      </c>
      <c r="AA98" s="56">
        <f t="shared" si="48"/>
        <v>56.995407427915154</v>
      </c>
      <c r="AB98" s="56">
        <v>0.80186842611874454</v>
      </c>
      <c r="AC98" s="56">
        <f t="shared" si="49"/>
        <v>56.995750378808353</v>
      </c>
      <c r="AD98" s="56">
        <v>0.21907951682806015</v>
      </c>
      <c r="AE98" s="56">
        <f t="shared" si="50"/>
        <v>56.995844076868444</v>
      </c>
      <c r="AF98" s="56">
        <v>5.9854999970411882E-2</v>
      </c>
      <c r="AG98" s="56">
        <f t="shared" si="51"/>
        <v>56.995869676237412</v>
      </c>
      <c r="AH98" s="56">
        <v>1.6353062615962699E-2</v>
      </c>
      <c r="AI98" s="56">
        <f t="shared" si="52"/>
        <v>56.995876670274399</v>
      </c>
      <c r="AJ98" s="56">
        <v>4.4678414415102452E-3</v>
      </c>
      <c r="AK98" s="56">
        <f t="shared" si="53"/>
        <v>56.995878581124316</v>
      </c>
      <c r="AL98" s="56">
        <v>1.2206648534629494E-3</v>
      </c>
      <c r="AM98" s="56">
        <f t="shared" si="54"/>
        <v>56.995879103190141</v>
      </c>
      <c r="AN98" s="56">
        <v>3.3349942532368004E-4</v>
      </c>
      <c r="AO98" s="141">
        <f t="shared" ref="AO98:AO111" si="70">ROUND(AM98,0)</f>
        <v>57</v>
      </c>
      <c r="AP98" s="56">
        <f t="shared" ref="AP98:AP111" si="71">AM98-AO98</f>
        <v>-4.1208968098587206E-3</v>
      </c>
      <c r="AQ98" s="139"/>
    </row>
    <row r="99" spans="1:43" ht="15" customHeight="1" x14ac:dyDescent="0.25">
      <c r="A99" s="8" t="s">
        <v>52</v>
      </c>
      <c r="B99" s="9">
        <v>57842</v>
      </c>
      <c r="C99" s="8">
        <v>1</v>
      </c>
      <c r="D99" s="56">
        <f>(LARGE('Annual Heat Inputs'!D99:K99,1)+LARGE('Annual Heat Inputs'!D99:K99,2)+LARGE('Annual Heat Inputs'!D99:K99,3))/3</f>
        <v>4999798.1570000006</v>
      </c>
      <c r="E99" s="56">
        <v>1086416956.7376666</v>
      </c>
      <c r="F99" s="56">
        <f t="shared" si="38"/>
        <v>4.6020987853628327E-3</v>
      </c>
      <c r="G99" s="94">
        <v>161456</v>
      </c>
      <c r="H99" s="56">
        <f t="shared" si="39"/>
        <v>743.03646148954147</v>
      </c>
      <c r="I99" s="56">
        <f>MIN(H99,'SO2 Annual Emissions'!L99,'SO2 Consent Decree Caps'!D99,'Retirement Adjustments'!D99,'Retirement Adjustments'!E99,'Retirement Adjustments'!F99,'Retirement Adjustments'!G99)</f>
        <v>514.577</v>
      </c>
      <c r="J99" s="120">
        <v>97236.839554440026</v>
      </c>
      <c r="K99" s="56">
        <f t="shared" si="40"/>
        <v>962.07054120600901</v>
      </c>
      <c r="L99" s="56">
        <v>25829.370566650148</v>
      </c>
      <c r="M99" s="56">
        <f t="shared" si="41"/>
        <v>1080.9398561174762</v>
      </c>
      <c r="N99" s="56">
        <v>7056.8759677000926</v>
      </c>
      <c r="O99" s="56">
        <f t="shared" si="42"/>
        <v>1113.416296436885</v>
      </c>
      <c r="P99" s="56">
        <v>1928.0182726482162</v>
      </c>
      <c r="Q99" s="56">
        <f t="shared" si="43"/>
        <v>1122.2892269875967</v>
      </c>
      <c r="R99" s="56">
        <v>526.75638294906821</v>
      </c>
      <c r="S99" s="56">
        <f t="shared" si="44"/>
        <v>1124.7134118977488</v>
      </c>
      <c r="T99" s="56">
        <v>143.91579733137041</v>
      </c>
      <c r="U99" s="56">
        <f t="shared" si="45"/>
        <v>1125.3757266138421</v>
      </c>
      <c r="V99" s="56">
        <v>39.319422396976734</v>
      </c>
      <c r="W99" s="56">
        <f t="shared" si="46"/>
        <v>1125.5566784798964</v>
      </c>
      <c r="X99" s="56">
        <v>10.742510595184285</v>
      </c>
      <c r="Y99" s="56">
        <f t="shared" si="47"/>
        <v>1125.6061165748583</v>
      </c>
      <c r="Z99" s="56">
        <v>2.9349753085407428</v>
      </c>
      <c r="AA99" s="56">
        <f t="shared" si="48"/>
        <v>1125.6196236211608</v>
      </c>
      <c r="AB99" s="56">
        <v>0.80186842611874454</v>
      </c>
      <c r="AC99" s="56">
        <f t="shared" si="49"/>
        <v>1125.6233138988707</v>
      </c>
      <c r="AD99" s="56">
        <v>0.21907951682806015</v>
      </c>
      <c r="AE99" s="56">
        <f t="shared" si="50"/>
        <v>1125.624322124449</v>
      </c>
      <c r="AF99" s="56">
        <v>5.9854999970411882E-2</v>
      </c>
      <c r="AG99" s="56">
        <f t="shared" si="51"/>
        <v>1125.6245975830716</v>
      </c>
      <c r="AH99" s="56">
        <v>1.6353062615962699E-2</v>
      </c>
      <c r="AI99" s="56">
        <f t="shared" si="52"/>
        <v>1125.6246728414812</v>
      </c>
      <c r="AJ99" s="56">
        <v>4.4678414415102452E-3</v>
      </c>
      <c r="AK99" s="56">
        <f t="shared" si="53"/>
        <v>1125.6246934029289</v>
      </c>
      <c r="AL99" s="56">
        <v>1.2206648534629494E-3</v>
      </c>
      <c r="AM99" s="56">
        <f t="shared" si="54"/>
        <v>1125.6246990205491</v>
      </c>
      <c r="AN99" s="56">
        <v>3.3349942532368004E-4</v>
      </c>
      <c r="AO99" s="141">
        <f t="shared" si="70"/>
        <v>1126</v>
      </c>
      <c r="AP99" s="56">
        <f t="shared" si="71"/>
        <v>-0.37530097945091256</v>
      </c>
      <c r="AQ99" s="139"/>
    </row>
    <row r="100" spans="1:43" ht="15" customHeight="1" x14ac:dyDescent="0.25">
      <c r="A100" s="8" t="s">
        <v>53</v>
      </c>
      <c r="B100" s="8">
        <v>55224</v>
      </c>
      <c r="C100" s="22" t="s">
        <v>92</v>
      </c>
      <c r="D100" s="56">
        <f>(LARGE('Annual Heat Inputs'!D100:K100,1)+LARGE('Annual Heat Inputs'!D100:K100,2)+LARGE('Annual Heat Inputs'!D100:K100,3))/3</f>
        <v>688767.72000000009</v>
      </c>
      <c r="E100" s="56">
        <v>1086416956.7376666</v>
      </c>
      <c r="F100" s="56">
        <f t="shared" si="38"/>
        <v>6.3398101044764388E-4</v>
      </c>
      <c r="G100" s="94">
        <v>161456</v>
      </c>
      <c r="H100" s="56">
        <f t="shared" si="39"/>
        <v>102.36003802283479</v>
      </c>
      <c r="I100" s="56">
        <f>MIN(H100,'SO2 Annual Emissions'!L100,'SO2 Consent Decree Caps'!D100,'Retirement Adjustments'!D100,'Retirement Adjustments'!E100,'Retirement Adjustments'!F100,'Retirement Adjustments'!G100)</f>
        <v>0.27800000000000002</v>
      </c>
      <c r="J100" s="120">
        <v>97236.839554440026</v>
      </c>
      <c r="K100" s="56">
        <f t="shared" si="40"/>
        <v>61.924309793459315</v>
      </c>
      <c r="L100" s="56">
        <v>25829.370566650148</v>
      </c>
      <c r="M100" s="56">
        <f t="shared" si="41"/>
        <v>78.299640244530806</v>
      </c>
      <c r="N100" s="56">
        <v>7056.8759677000926</v>
      </c>
      <c r="O100" s="56">
        <f t="shared" si="42"/>
        <v>82.773565601137008</v>
      </c>
      <c r="P100" s="56">
        <v>1928.0182726482162</v>
      </c>
      <c r="Q100" s="56">
        <f t="shared" si="43"/>
        <v>83.995892573792048</v>
      </c>
      <c r="R100" s="56">
        <v>526.75638294906821</v>
      </c>
      <c r="S100" s="56">
        <f t="shared" si="44"/>
        <v>84.329846117713842</v>
      </c>
      <c r="T100" s="56">
        <v>143.91579733137041</v>
      </c>
      <c r="U100" s="56">
        <f t="shared" si="45"/>
        <v>84.42108600032536</v>
      </c>
      <c r="V100" s="56">
        <v>39.319422396976734</v>
      </c>
      <c r="W100" s="56">
        <f t="shared" si="46"/>
        <v>84.446013767466809</v>
      </c>
      <c r="X100" s="56">
        <v>10.742510595184285</v>
      </c>
      <c r="Y100" s="56">
        <f t="shared" si="47"/>
        <v>84.452824315188693</v>
      </c>
      <c r="Z100" s="56">
        <v>2.9349753085407428</v>
      </c>
      <c r="AA100" s="56">
        <f t="shared" si="48"/>
        <v>84.454685033800445</v>
      </c>
      <c r="AB100" s="56">
        <v>0.80186842611874454</v>
      </c>
      <c r="AC100" s="56">
        <f t="shared" si="49"/>
        <v>84.455193403155477</v>
      </c>
      <c r="AD100" s="56">
        <v>0.21907951682806015</v>
      </c>
      <c r="AE100" s="56">
        <f t="shared" si="50"/>
        <v>84.455332295408923</v>
      </c>
      <c r="AF100" s="56">
        <v>5.9854999970411882E-2</v>
      </c>
      <c r="AG100" s="56">
        <f t="shared" si="51"/>
        <v>84.455370242342283</v>
      </c>
      <c r="AH100" s="56">
        <v>1.6353062615962699E-2</v>
      </c>
      <c r="AI100" s="56">
        <f t="shared" si="52"/>
        <v>84.455380609873444</v>
      </c>
      <c r="AJ100" s="56">
        <v>4.4678414415102452E-3</v>
      </c>
      <c r="AK100" s="56">
        <f t="shared" si="53"/>
        <v>84.455383442400077</v>
      </c>
      <c r="AL100" s="56">
        <v>1.2206648534629494E-3</v>
      </c>
      <c r="AM100" s="56">
        <f t="shared" si="54"/>
        <v>84.455384216278418</v>
      </c>
      <c r="AN100" s="56">
        <v>3.3349942532368004E-4</v>
      </c>
      <c r="AO100" s="141">
        <f t="shared" si="70"/>
        <v>84</v>
      </c>
      <c r="AP100" s="56">
        <f t="shared" si="71"/>
        <v>0.45538421627841785</v>
      </c>
      <c r="AQ100" s="139"/>
    </row>
    <row r="101" spans="1:43" ht="15" customHeight="1" x14ac:dyDescent="0.25">
      <c r="A101" s="8" t="s">
        <v>53</v>
      </c>
      <c r="B101" s="8">
        <v>55224</v>
      </c>
      <c r="C101" s="22" t="s">
        <v>93</v>
      </c>
      <c r="D101" s="56">
        <f>(LARGE('Annual Heat Inputs'!D101:K101,1)+LARGE('Annual Heat Inputs'!D101:K101,2)+LARGE('Annual Heat Inputs'!D101:K101,3))/3</f>
        <v>679273.62666666659</v>
      </c>
      <c r="E101" s="56">
        <v>1086416956.7376666</v>
      </c>
      <c r="F101" s="56">
        <f t="shared" si="38"/>
        <v>6.2524210659083861E-4</v>
      </c>
      <c r="G101" s="94">
        <v>161456</v>
      </c>
      <c r="H101" s="56">
        <f t="shared" si="39"/>
        <v>100.94908956173045</v>
      </c>
      <c r="I101" s="56">
        <f>MIN(H101,'SO2 Annual Emissions'!L101,'SO2 Consent Decree Caps'!D101,'Retirement Adjustments'!D101,'Retirement Adjustments'!E101,'Retirement Adjustments'!F101,'Retirement Adjustments'!G101)</f>
        <v>0.23499999999999999</v>
      </c>
      <c r="J101" s="120">
        <v>97236.839554440026</v>
      </c>
      <c r="K101" s="56">
        <f t="shared" si="40"/>
        <v>61.031566401253464</v>
      </c>
      <c r="L101" s="56">
        <v>25829.370566650148</v>
      </c>
      <c r="M101" s="56">
        <f t="shared" si="41"/>
        <v>77.181176466261206</v>
      </c>
      <c r="N101" s="56">
        <v>7056.8759677000926</v>
      </c>
      <c r="O101" s="56">
        <f t="shared" si="42"/>
        <v>81.593432462256274</v>
      </c>
      <c r="P101" s="56">
        <v>1928.0182726482162</v>
      </c>
      <c r="Q101" s="56">
        <f t="shared" si="43"/>
        <v>82.79891066859247</v>
      </c>
      <c r="R101" s="56">
        <v>526.75638294906821</v>
      </c>
      <c r="S101" s="56">
        <f t="shared" si="44"/>
        <v>83.128260939127713</v>
      </c>
      <c r="T101" s="56">
        <v>143.91579733137041</v>
      </c>
      <c r="U101" s="56">
        <f t="shared" si="45"/>
        <v>83.218243155422883</v>
      </c>
      <c r="V101" s="56">
        <v>39.319422396976734</v>
      </c>
      <c r="W101" s="56">
        <f t="shared" si="46"/>
        <v>83.242827313912301</v>
      </c>
      <c r="X101" s="56">
        <v>10.742510595184285</v>
      </c>
      <c r="Y101" s="56">
        <f t="shared" si="47"/>
        <v>83.249543983866914</v>
      </c>
      <c r="Z101" s="56">
        <v>2.9349753085407428</v>
      </c>
      <c r="AA101" s="56">
        <f t="shared" si="48"/>
        <v>83.251379054011622</v>
      </c>
      <c r="AB101" s="56">
        <v>0.80186842611874454</v>
      </c>
      <c r="AC101" s="56">
        <f t="shared" si="49"/>
        <v>83.251880415915579</v>
      </c>
      <c r="AD101" s="56">
        <v>0.21907951682806015</v>
      </c>
      <c r="AE101" s="56">
        <f t="shared" si="50"/>
        <v>83.252017393654185</v>
      </c>
      <c r="AF101" s="56">
        <v>5.9854999970411882E-2</v>
      </c>
      <c r="AG101" s="56">
        <f t="shared" si="51"/>
        <v>83.25205481752046</v>
      </c>
      <c r="AH101" s="56">
        <v>1.6353062615962699E-2</v>
      </c>
      <c r="AI101" s="56">
        <f t="shared" si="52"/>
        <v>83.252065042143784</v>
      </c>
      <c r="AJ101" s="56">
        <v>4.4678414415102452E-3</v>
      </c>
      <c r="AK101" s="56">
        <f t="shared" si="53"/>
        <v>83.252067835626377</v>
      </c>
      <c r="AL101" s="56">
        <v>1.2206648534629494E-3</v>
      </c>
      <c r="AM101" s="56">
        <f t="shared" si="54"/>
        <v>83.25206859883744</v>
      </c>
      <c r="AN101" s="56">
        <v>3.3349942532368004E-4</v>
      </c>
      <c r="AO101" s="141">
        <f t="shared" si="70"/>
        <v>83</v>
      </c>
      <c r="AP101" s="56">
        <f t="shared" si="71"/>
        <v>0.25206859883743959</v>
      </c>
      <c r="AQ101" s="139"/>
    </row>
    <row r="102" spans="1:43" ht="15" customHeight="1" x14ac:dyDescent="0.25">
      <c r="A102" s="8" t="s">
        <v>53</v>
      </c>
      <c r="B102" s="8">
        <v>55224</v>
      </c>
      <c r="C102" s="22" t="s">
        <v>94</v>
      </c>
      <c r="D102" s="56">
        <f>(LARGE('Annual Heat Inputs'!D102:K102,1)+LARGE('Annual Heat Inputs'!D102:K102,2)+LARGE('Annual Heat Inputs'!D102:K102,3))/3</f>
        <v>600636.745</v>
      </c>
      <c r="E102" s="56">
        <v>1086416956.7376666</v>
      </c>
      <c r="F102" s="56">
        <f t="shared" si="38"/>
        <v>5.5286024511584804E-4</v>
      </c>
      <c r="G102" s="94">
        <v>161456</v>
      </c>
      <c r="H102" s="56">
        <f t="shared" si="39"/>
        <v>89.262603735424364</v>
      </c>
      <c r="I102" s="56">
        <f>MIN(H102,'SO2 Annual Emissions'!L102,'SO2 Consent Decree Caps'!D102,'Retirement Adjustments'!D102,'Retirement Adjustments'!E102,'Retirement Adjustments'!F102,'Retirement Adjustments'!G102)</f>
        <v>0.217</v>
      </c>
      <c r="J102" s="120">
        <v>97236.839554440026</v>
      </c>
      <c r="K102" s="56">
        <f t="shared" si="40"/>
        <v>53.975382950358103</v>
      </c>
      <c r="L102" s="56">
        <v>25829.370566650148</v>
      </c>
      <c r="M102" s="56">
        <f t="shared" si="41"/>
        <v>68.255415093024368</v>
      </c>
      <c r="N102" s="56">
        <v>7056.8759677000926</v>
      </c>
      <c r="O102" s="56">
        <f t="shared" si="42"/>
        <v>72.156881270279172</v>
      </c>
      <c r="P102" s="56">
        <v>1928.0182726482162</v>
      </c>
      <c r="Q102" s="56">
        <f t="shared" si="43"/>
        <v>73.222805925083293</v>
      </c>
      <c r="R102" s="56">
        <v>526.75638294906821</v>
      </c>
      <c r="S102" s="56">
        <f t="shared" si="44"/>
        <v>73.514028588076854</v>
      </c>
      <c r="T102" s="56">
        <v>143.91579733137041</v>
      </c>
      <c r="U102" s="56">
        <f t="shared" si="45"/>
        <v>73.593593911065526</v>
      </c>
      <c r="V102" s="56">
        <v>39.319422396976734</v>
      </c>
      <c r="W102" s="56">
        <f t="shared" si="46"/>
        <v>73.615332056569727</v>
      </c>
      <c r="X102" s="56">
        <v>10.742510595184285</v>
      </c>
      <c r="Y102" s="56">
        <f t="shared" si="47"/>
        <v>73.621271163610544</v>
      </c>
      <c r="Z102" s="56">
        <v>2.9349753085407428</v>
      </c>
      <c r="AA102" s="56">
        <f t="shared" si="48"/>
        <v>73.622893794779031</v>
      </c>
      <c r="AB102" s="56">
        <v>0.80186842611874454</v>
      </c>
      <c r="AC102" s="56">
        <f t="shared" si="49"/>
        <v>73.623337115953646</v>
      </c>
      <c r="AD102" s="56">
        <v>0.21907951682806015</v>
      </c>
      <c r="AE102" s="56">
        <f t="shared" si="50"/>
        <v>73.62345823630902</v>
      </c>
      <c r="AF102" s="56">
        <v>5.9854999970411882E-2</v>
      </c>
      <c r="AG102" s="56">
        <f t="shared" si="51"/>
        <v>73.62349132775897</v>
      </c>
      <c r="AH102" s="56">
        <v>1.6353062615962699E-2</v>
      </c>
      <c r="AI102" s="56">
        <f t="shared" si="52"/>
        <v>73.623500368717174</v>
      </c>
      <c r="AJ102" s="56">
        <v>4.4678414415102452E-3</v>
      </c>
      <c r="AK102" s="56">
        <f t="shared" si="53"/>
        <v>73.623502838809088</v>
      </c>
      <c r="AL102" s="56">
        <v>1.2206648534629494E-3</v>
      </c>
      <c r="AM102" s="56">
        <f t="shared" si="54"/>
        <v>73.623503513666165</v>
      </c>
      <c r="AN102" s="56">
        <v>3.3349942532368004E-4</v>
      </c>
      <c r="AO102" s="141">
        <f t="shared" si="70"/>
        <v>74</v>
      </c>
      <c r="AP102" s="56">
        <f t="shared" si="71"/>
        <v>-0.37649648633383492</v>
      </c>
      <c r="AQ102" s="139"/>
    </row>
    <row r="103" spans="1:43" ht="15" customHeight="1" x14ac:dyDescent="0.25">
      <c r="A103" s="8" t="s">
        <v>53</v>
      </c>
      <c r="B103" s="8">
        <v>55224</v>
      </c>
      <c r="C103" s="22" t="s">
        <v>95</v>
      </c>
      <c r="D103" s="56">
        <f>(LARGE('Annual Heat Inputs'!D103:K103,1)+LARGE('Annual Heat Inputs'!D103:K103,2)+LARGE('Annual Heat Inputs'!D103:K103,3))/3</f>
        <v>530959.95333333325</v>
      </c>
      <c r="E103" s="56">
        <v>1086416956.7376666</v>
      </c>
      <c r="F103" s="56">
        <f t="shared" si="38"/>
        <v>4.8872576043706062E-4</v>
      </c>
      <c r="G103" s="94">
        <v>161456</v>
      </c>
      <c r="H103" s="56">
        <f t="shared" si="39"/>
        <v>78.907706377126061</v>
      </c>
      <c r="I103" s="56">
        <f>MIN(H103,'SO2 Annual Emissions'!L103,'SO2 Consent Decree Caps'!D103,'Retirement Adjustments'!D103,'Retirement Adjustments'!E103,'Retirement Adjustments'!F103,'Retirement Adjustments'!G103)</f>
        <v>0.17699999999999999</v>
      </c>
      <c r="J103" s="120">
        <v>97236.839554440026</v>
      </c>
      <c r="K103" s="56">
        <f t="shared" si="40"/>
        <v>47.699148353740156</v>
      </c>
      <c r="L103" s="56">
        <v>25829.370566650148</v>
      </c>
      <c r="M103" s="56">
        <f t="shared" si="41"/>
        <v>60.322627125536883</v>
      </c>
      <c r="N103" s="56">
        <v>7056.8759677000926</v>
      </c>
      <c r="O103" s="56">
        <f t="shared" si="42"/>
        <v>63.771504199161129</v>
      </c>
      <c r="P103" s="56">
        <v>1928.0182726482162</v>
      </c>
      <c r="Q103" s="56">
        <f t="shared" si="43"/>
        <v>64.713776395597677</v>
      </c>
      <c r="R103" s="56">
        <v>526.75638294906821</v>
      </c>
      <c r="S103" s="56">
        <f t="shared" si="44"/>
        <v>64.971215809419533</v>
      </c>
      <c r="T103" s="56">
        <v>143.91579733137041</v>
      </c>
      <c r="U103" s="56">
        <f t="shared" si="45"/>
        <v>65.041551166909215</v>
      </c>
      <c r="V103" s="56">
        <v>39.319422396976734</v>
      </c>
      <c r="W103" s="56">
        <f t="shared" si="46"/>
        <v>65.060767581520125</v>
      </c>
      <c r="X103" s="56">
        <v>10.742510595184285</v>
      </c>
      <c r="Y103" s="56">
        <f t="shared" si="47"/>
        <v>65.066017723179755</v>
      </c>
      <c r="Z103" s="56">
        <v>2.9349753085407428</v>
      </c>
      <c r="AA103" s="56">
        <f t="shared" si="48"/>
        <v>65.06745212121929</v>
      </c>
      <c r="AB103" s="56">
        <v>0.80186842611874454</v>
      </c>
      <c r="AC103" s="56">
        <f t="shared" si="49"/>
        <v>65.06784401497562</v>
      </c>
      <c r="AD103" s="56">
        <v>0.21907951682806015</v>
      </c>
      <c r="AE103" s="56">
        <f t="shared" si="50"/>
        <v>65.067951084779082</v>
      </c>
      <c r="AF103" s="56">
        <v>5.9854999970411882E-2</v>
      </c>
      <c r="AG103" s="56">
        <f t="shared" si="51"/>
        <v>65.06798033745946</v>
      </c>
      <c r="AH103" s="56">
        <v>1.6353062615962699E-2</v>
      </c>
      <c r="AI103" s="56">
        <f t="shared" si="52"/>
        <v>65.067988329622423</v>
      </c>
      <c r="AJ103" s="56">
        <v>4.4678414415102452E-3</v>
      </c>
      <c r="AK103" s="56">
        <f t="shared" si="53"/>
        <v>65.067990513171623</v>
      </c>
      <c r="AL103" s="56">
        <v>1.2206648534629494E-3</v>
      </c>
      <c r="AM103" s="56">
        <f t="shared" si="54"/>
        <v>65.067991109741982</v>
      </c>
      <c r="AN103" s="56">
        <v>3.3349942532368004E-4</v>
      </c>
      <c r="AO103" s="141">
        <f t="shared" si="70"/>
        <v>65</v>
      </c>
      <c r="AP103" s="56">
        <f t="shared" si="71"/>
        <v>6.7991109741981859E-2</v>
      </c>
      <c r="AQ103" s="139"/>
    </row>
    <row r="104" spans="1:43" ht="15" customHeight="1" x14ac:dyDescent="0.25">
      <c r="A104" s="8" t="s">
        <v>54</v>
      </c>
      <c r="B104" s="8">
        <v>1040</v>
      </c>
      <c r="C104" s="8">
        <v>1</v>
      </c>
      <c r="D104" s="56">
        <f>(LARGE('Annual Heat Inputs'!D104:K104,1)+LARGE('Annual Heat Inputs'!D104:K104,2)+LARGE('Annual Heat Inputs'!D104:K104,3))/3</f>
        <v>247408.31833333336</v>
      </c>
      <c r="E104" s="56">
        <v>1086416956.7376666</v>
      </c>
      <c r="F104" s="56">
        <f t="shared" si="38"/>
        <v>2.277286973467906E-4</v>
      </c>
      <c r="G104" s="94">
        <v>161456</v>
      </c>
      <c r="H104" s="56">
        <f t="shared" si="39"/>
        <v>36.768164558823422</v>
      </c>
      <c r="I104" s="56">
        <f>MIN(H104,'SO2 Annual Emissions'!L104,'SO2 Consent Decree Caps'!D104,'Retirement Adjustments'!D104,'Retirement Adjustments'!E104,'Retirement Adjustments'!F104,'Retirement Adjustments'!G104)</f>
        <v>36.768164558823422</v>
      </c>
      <c r="J104" s="120">
        <v>97236.839554440026</v>
      </c>
      <c r="K104" s="56">
        <f t="shared" si="40"/>
        <v>58.911783364674932</v>
      </c>
      <c r="L104" s="56">
        <v>25829.370566650148</v>
      </c>
      <c r="M104" s="56">
        <f t="shared" si="41"/>
        <v>64.793872277105706</v>
      </c>
      <c r="N104" s="56">
        <v>7056.8759677000926</v>
      </c>
      <c r="O104" s="56">
        <f t="shared" si="42"/>
        <v>66.400925448567918</v>
      </c>
      <c r="P104" s="56">
        <v>1928.0182726482162</v>
      </c>
      <c r="Q104" s="56">
        <f t="shared" si="43"/>
        <v>66.839990538258903</v>
      </c>
      <c r="R104" s="56">
        <v>526.75638294906821</v>
      </c>
      <c r="S104" s="56">
        <f t="shared" si="44"/>
        <v>66.959948083167006</v>
      </c>
      <c r="T104" s="56">
        <v>143.91579733137041</v>
      </c>
      <c r="U104" s="56">
        <f t="shared" si="45"/>
        <v>66.992721840220909</v>
      </c>
      <c r="V104" s="56">
        <v>39.319422396976734</v>
      </c>
      <c r="W104" s="56">
        <f t="shared" si="46"/>
        <v>67.0016760010638</v>
      </c>
      <c r="X104" s="56">
        <v>10.742510595184285</v>
      </c>
      <c r="Y104" s="56">
        <f t="shared" si="47"/>
        <v>67.004122379007882</v>
      </c>
      <c r="Z104" s="56">
        <v>2.9349753085407428</v>
      </c>
      <c r="AA104" s="56">
        <f t="shared" si="48"/>
        <v>67.004790757111635</v>
      </c>
      <c r="AB104" s="56">
        <v>0.80186842611874454</v>
      </c>
      <c r="AC104" s="56">
        <f t="shared" si="49"/>
        <v>67.004973365563757</v>
      </c>
      <c r="AD104" s="56">
        <v>0.21907951682806015</v>
      </c>
      <c r="AE104" s="56">
        <f t="shared" si="50"/>
        <v>67.005023256256734</v>
      </c>
      <c r="AF104" s="56">
        <v>5.9854999970411882E-2</v>
      </c>
      <c r="AG104" s="56">
        <f t="shared" si="51"/>
        <v>67.00503688695791</v>
      </c>
      <c r="AH104" s="56">
        <v>1.6353062615962699E-2</v>
      </c>
      <c r="AI104" s="56">
        <f t="shared" si="52"/>
        <v>67.005040611019552</v>
      </c>
      <c r="AJ104" s="56">
        <v>4.4678414415102452E-3</v>
      </c>
      <c r="AK104" s="56">
        <f t="shared" si="53"/>
        <v>67.005041628475269</v>
      </c>
      <c r="AL104" s="56">
        <v>1.2206648534629494E-3</v>
      </c>
      <c r="AM104" s="56">
        <f t="shared" si="54"/>
        <v>67.005041906455688</v>
      </c>
      <c r="AN104" s="56">
        <v>3.3349942532368004E-4</v>
      </c>
      <c r="AO104" s="141">
        <f t="shared" si="70"/>
        <v>67</v>
      </c>
      <c r="AP104" s="56">
        <f t="shared" si="71"/>
        <v>5.0419064556876947E-3</v>
      </c>
      <c r="AQ104" s="139"/>
    </row>
    <row r="105" spans="1:43" ht="15" customHeight="1" x14ac:dyDescent="0.25">
      <c r="A105" s="8" t="s">
        <v>54</v>
      </c>
      <c r="B105" s="8">
        <v>1040</v>
      </c>
      <c r="C105" s="8">
        <v>2</v>
      </c>
      <c r="D105" s="56">
        <f>(LARGE('Annual Heat Inputs'!D105:K105,1)+LARGE('Annual Heat Inputs'!D105:K105,2)+LARGE('Annual Heat Inputs'!D105:K105,3))/3</f>
        <v>514420.44433333335</v>
      </c>
      <c r="E105" s="56">
        <v>1086416956.7376666</v>
      </c>
      <c r="F105" s="56">
        <f t="shared" si="38"/>
        <v>4.7350185501343265E-4</v>
      </c>
      <c r="G105" s="94">
        <v>161456</v>
      </c>
      <c r="H105" s="56">
        <f t="shared" si="39"/>
        <v>76.449715503048779</v>
      </c>
      <c r="I105" s="56">
        <f>MIN(H105,'SO2 Annual Emissions'!L105,'SO2 Consent Decree Caps'!D105,'Retirement Adjustments'!D105,'Retirement Adjustments'!E105,'Retirement Adjustments'!F105,'Retirement Adjustments'!G105)</f>
        <v>76.449715503048779</v>
      </c>
      <c r="J105" s="120">
        <v>97236.839554440026</v>
      </c>
      <c r="K105" s="56">
        <f t="shared" si="40"/>
        <v>122.49153940771964</v>
      </c>
      <c r="L105" s="56">
        <v>25829.370566650148</v>
      </c>
      <c r="M105" s="56">
        <f t="shared" si="41"/>
        <v>134.72179428485785</v>
      </c>
      <c r="N105" s="56">
        <v>7056.8759677000926</v>
      </c>
      <c r="O105" s="56">
        <f t="shared" si="42"/>
        <v>138.06323814616357</v>
      </c>
      <c r="P105" s="56">
        <v>1928.0182726482162</v>
      </c>
      <c r="Q105" s="56">
        <f t="shared" si="43"/>
        <v>138.97615837476229</v>
      </c>
      <c r="R105" s="56">
        <v>526.75638294906821</v>
      </c>
      <c r="S105" s="56">
        <f t="shared" si="44"/>
        <v>139.22557849922885</v>
      </c>
      <c r="T105" s="56">
        <v>143.91579733137041</v>
      </c>
      <c r="U105" s="56">
        <f t="shared" si="45"/>
        <v>139.29372289623097</v>
      </c>
      <c r="V105" s="56">
        <v>39.319422396976734</v>
      </c>
      <c r="W105" s="56">
        <f t="shared" si="46"/>
        <v>139.312340715674</v>
      </c>
      <c r="X105" s="56">
        <v>10.742510595184285</v>
      </c>
      <c r="Y105" s="56">
        <f t="shared" si="47"/>
        <v>139.31742731436833</v>
      </c>
      <c r="Z105" s="56">
        <v>2.9349753085407428</v>
      </c>
      <c r="AA105" s="56">
        <f t="shared" si="48"/>
        <v>139.31881703062135</v>
      </c>
      <c r="AB105" s="56">
        <v>0.80186842611874454</v>
      </c>
      <c r="AC105" s="56">
        <f t="shared" si="49"/>
        <v>139.31919671680859</v>
      </c>
      <c r="AD105" s="56">
        <v>0.21907951682806015</v>
      </c>
      <c r="AE105" s="56">
        <f t="shared" si="50"/>
        <v>139.31930045136622</v>
      </c>
      <c r="AF105" s="56">
        <v>5.9854999970411882E-2</v>
      </c>
      <c r="AG105" s="56">
        <f t="shared" si="51"/>
        <v>139.31932879281973</v>
      </c>
      <c r="AH105" s="56">
        <v>1.6353062615962699E-2</v>
      </c>
      <c r="AI105" s="56">
        <f t="shared" si="52"/>
        <v>139.31933653602522</v>
      </c>
      <c r="AJ105" s="56">
        <v>4.4678414415102452E-3</v>
      </c>
      <c r="AK105" s="56">
        <f t="shared" si="53"/>
        <v>139.31933865155642</v>
      </c>
      <c r="AL105" s="56">
        <v>1.2206648534629494E-3</v>
      </c>
      <c r="AM105" s="56">
        <f t="shared" si="54"/>
        <v>139.31933922954349</v>
      </c>
      <c r="AN105" s="56">
        <v>3.3349942532368004E-4</v>
      </c>
      <c r="AO105" s="141">
        <f t="shared" si="70"/>
        <v>139</v>
      </c>
      <c r="AP105" s="56">
        <f t="shared" si="71"/>
        <v>0.31933922954348759</v>
      </c>
      <c r="AQ105" s="139"/>
    </row>
    <row r="106" spans="1:43" ht="15" customHeight="1" x14ac:dyDescent="0.25">
      <c r="A106" s="12" t="s">
        <v>55</v>
      </c>
      <c r="B106" s="12">
        <v>55259</v>
      </c>
      <c r="C106" s="20" t="s">
        <v>96</v>
      </c>
      <c r="D106" s="56">
        <f>(LARGE('Annual Heat Inputs'!D106:K106,1)+LARGE('Annual Heat Inputs'!D106:K106,2)+LARGE('Annual Heat Inputs'!D106:K106,3))/3</f>
        <v>13154056.693666667</v>
      </c>
      <c r="E106" s="56">
        <v>1086416956.7376666</v>
      </c>
      <c r="F106" s="56">
        <f t="shared" si="38"/>
        <v>1.2107742439114867E-2</v>
      </c>
      <c r="G106" s="94">
        <v>161456</v>
      </c>
      <c r="H106" s="56">
        <f t="shared" si="39"/>
        <v>1954.86766324973</v>
      </c>
      <c r="I106" s="56">
        <f>MIN(H106,'SO2 Annual Emissions'!L106,'SO2 Consent Decree Caps'!D106,'Retirement Adjustments'!D106,'Retirement Adjustments'!E106,'Retirement Adjustments'!F106,'Retirement Adjustments'!G106)</f>
        <v>3.9689999999999999</v>
      </c>
      <c r="J106" s="120">
        <v>97236.839554440026</v>
      </c>
      <c r="K106" s="56">
        <f t="shared" si="40"/>
        <v>1181.2876089186968</v>
      </c>
      <c r="L106" s="56">
        <v>25829.370566650148</v>
      </c>
      <c r="M106" s="56">
        <f t="shared" si="41"/>
        <v>1494.0229751041513</v>
      </c>
      <c r="N106" s="56">
        <v>7056.8759677000926</v>
      </c>
      <c r="O106" s="56">
        <f t="shared" si="42"/>
        <v>1579.4658117458434</v>
      </c>
      <c r="P106" s="56">
        <v>1928.0182726482162</v>
      </c>
      <c r="Q106" s="56">
        <f t="shared" si="43"/>
        <v>1602.8097604089751</v>
      </c>
      <c r="R106" s="56">
        <v>526.75638294906821</v>
      </c>
      <c r="S106" s="56">
        <f t="shared" si="44"/>
        <v>1609.1875910218821</v>
      </c>
      <c r="T106" s="56">
        <v>143.91579733137041</v>
      </c>
      <c r="U106" s="56">
        <f t="shared" si="45"/>
        <v>1610.9300864288903</v>
      </c>
      <c r="V106" s="56">
        <v>39.319422396976734</v>
      </c>
      <c r="W106" s="56">
        <f t="shared" si="46"/>
        <v>1611.4061558681276</v>
      </c>
      <c r="X106" s="56">
        <v>10.742510595184285</v>
      </c>
      <c r="Y106" s="56">
        <f t="shared" si="47"/>
        <v>1611.5362234195636</v>
      </c>
      <c r="Z106" s="56">
        <v>2.9349753085407428</v>
      </c>
      <c r="AA106" s="56">
        <f t="shared" si="48"/>
        <v>1611.5717593446645</v>
      </c>
      <c r="AB106" s="56">
        <v>0.80186842611874454</v>
      </c>
      <c r="AC106" s="56">
        <f t="shared" si="49"/>
        <v>1611.5814681610379</v>
      </c>
      <c r="AD106" s="56">
        <v>0.21907951682806015</v>
      </c>
      <c r="AE106" s="56">
        <f t="shared" si="50"/>
        <v>1611.5841207194014</v>
      </c>
      <c r="AF106" s="56">
        <v>5.9854999970411882E-2</v>
      </c>
      <c r="AG106" s="56">
        <f t="shared" si="51"/>
        <v>1611.5848454283248</v>
      </c>
      <c r="AH106" s="56">
        <v>1.6353062615962699E-2</v>
      </c>
      <c r="AI106" s="56">
        <f t="shared" si="52"/>
        <v>1611.5850434269951</v>
      </c>
      <c r="AJ106" s="56">
        <v>4.4678414415102452E-3</v>
      </c>
      <c r="AK106" s="56">
        <f t="shared" si="53"/>
        <v>1611.5850975224685</v>
      </c>
      <c r="AL106" s="56">
        <v>1.2206648534629494E-3</v>
      </c>
      <c r="AM106" s="56">
        <f t="shared" si="54"/>
        <v>1611.585112301964</v>
      </c>
      <c r="AN106" s="56">
        <v>3.3349942532368004E-4</v>
      </c>
      <c r="AO106" s="141">
        <f t="shared" si="70"/>
        <v>1612</v>
      </c>
      <c r="AP106" s="56">
        <f t="shared" si="71"/>
        <v>-0.4148876980359546</v>
      </c>
      <c r="AQ106" s="139"/>
    </row>
    <row r="107" spans="1:43" ht="15" customHeight="1" x14ac:dyDescent="0.25">
      <c r="A107" s="12" t="s">
        <v>55</v>
      </c>
      <c r="B107" s="12">
        <v>55259</v>
      </c>
      <c r="C107" s="20" t="s">
        <v>97</v>
      </c>
      <c r="D107" s="56">
        <f>(LARGE('Annual Heat Inputs'!D107:K107,1)+LARGE('Annual Heat Inputs'!D107:K107,2)+LARGE('Annual Heat Inputs'!D107:K107,3))/3</f>
        <v>12832925.182666667</v>
      </c>
      <c r="E107" s="56">
        <v>1086416956.7376666</v>
      </c>
      <c r="F107" s="56">
        <f t="shared" si="38"/>
        <v>1.1812154719309475E-2</v>
      </c>
      <c r="G107" s="94">
        <v>161456</v>
      </c>
      <c r="H107" s="56">
        <f t="shared" si="39"/>
        <v>1907.1432523608305</v>
      </c>
      <c r="I107" s="56">
        <f>MIN(H107,'SO2 Annual Emissions'!L107,'SO2 Consent Decree Caps'!D107,'Retirement Adjustments'!D107,'Retirement Adjustments'!E107,'Retirement Adjustments'!F107,'Retirement Adjustments'!G107)</f>
        <v>3.9670000000000001</v>
      </c>
      <c r="J107" s="120">
        <v>97236.839554440026</v>
      </c>
      <c r="K107" s="56">
        <f t="shared" si="40"/>
        <v>1152.543593233717</v>
      </c>
      <c r="L107" s="56">
        <v>25829.370566650148</v>
      </c>
      <c r="M107" s="56">
        <f t="shared" si="41"/>
        <v>1457.6441146693669</v>
      </c>
      <c r="N107" s="56">
        <v>7056.8759677000926</v>
      </c>
      <c r="O107" s="56">
        <f t="shared" si="42"/>
        <v>1541.0010254348172</v>
      </c>
      <c r="P107" s="56">
        <v>1928.0182726482162</v>
      </c>
      <c r="Q107" s="56">
        <f t="shared" si="43"/>
        <v>1563.7750755729937</v>
      </c>
      <c r="R107" s="56">
        <v>526.75638294906821</v>
      </c>
      <c r="S107" s="56">
        <f t="shared" si="44"/>
        <v>1569.9972034677719</v>
      </c>
      <c r="T107" s="56">
        <v>143.91579733137041</v>
      </c>
      <c r="U107" s="56">
        <f t="shared" si="45"/>
        <v>1571.6971591324029</v>
      </c>
      <c r="V107" s="56">
        <v>39.319422396976734</v>
      </c>
      <c r="W107" s="56">
        <f t="shared" si="46"/>
        <v>1572.1616062332298</v>
      </c>
      <c r="X107" s="56">
        <v>10.742510595184285</v>
      </c>
      <c r="Y107" s="56">
        <f t="shared" si="47"/>
        <v>1572.288498430454</v>
      </c>
      <c r="Z107" s="56">
        <v>2.9349753085407428</v>
      </c>
      <c r="AA107" s="56">
        <f t="shared" si="48"/>
        <v>1572.3231668128958</v>
      </c>
      <c r="AB107" s="56">
        <v>0.80186842611874454</v>
      </c>
      <c r="AC107" s="56">
        <f t="shared" si="49"/>
        <v>1572.3326386068097</v>
      </c>
      <c r="AD107" s="56">
        <v>0.21907951682806015</v>
      </c>
      <c r="AE107" s="56">
        <f t="shared" si="50"/>
        <v>1572.3352264079583</v>
      </c>
      <c r="AF107" s="56">
        <v>5.9854999970411882E-2</v>
      </c>
      <c r="AG107" s="56">
        <f t="shared" si="51"/>
        <v>1572.3359334244788</v>
      </c>
      <c r="AH107" s="56">
        <v>1.6353062615962699E-2</v>
      </c>
      <c r="AI107" s="56">
        <f t="shared" si="52"/>
        <v>1572.3361265893845</v>
      </c>
      <c r="AJ107" s="56">
        <v>4.4678414415102452E-3</v>
      </c>
      <c r="AK107" s="56">
        <f t="shared" si="53"/>
        <v>1572.3361793642189</v>
      </c>
      <c r="AL107" s="56">
        <v>1.2206648534629494E-3</v>
      </c>
      <c r="AM107" s="56">
        <f t="shared" si="54"/>
        <v>1572.3361937829011</v>
      </c>
      <c r="AN107" s="56">
        <v>3.3349942532368004E-4</v>
      </c>
      <c r="AO107" s="141">
        <f t="shared" si="70"/>
        <v>1572</v>
      </c>
      <c r="AP107" s="56">
        <f t="shared" si="71"/>
        <v>0.33619378290109125</v>
      </c>
      <c r="AQ107" s="139"/>
    </row>
    <row r="108" spans="1:43" ht="15" customHeight="1" x14ac:dyDescent="0.25">
      <c r="A108" s="13" t="s">
        <v>56</v>
      </c>
      <c r="B108" s="8">
        <v>55148</v>
      </c>
      <c r="C108" s="8">
        <v>1</v>
      </c>
      <c r="D108" s="56">
        <f>(LARGE('Annual Heat Inputs'!D108:K108,1)+LARGE('Annual Heat Inputs'!D108:K108,2)+LARGE('Annual Heat Inputs'!D108:K108,3))/3</f>
        <v>396770.78966666665</v>
      </c>
      <c r="E108" s="56">
        <v>1086416956.7376666</v>
      </c>
      <c r="F108" s="56">
        <f t="shared" si="38"/>
        <v>3.6521041687171817E-4</v>
      </c>
      <c r="G108" s="94">
        <v>161456</v>
      </c>
      <c r="H108" s="56">
        <f t="shared" si="39"/>
        <v>58.965413066440128</v>
      </c>
      <c r="I108" s="56">
        <f>MIN(H108,'SO2 Annual Emissions'!L108,'SO2 Consent Decree Caps'!D108,'Retirement Adjustments'!D108,'Retirement Adjustments'!E108,'Retirement Adjustments'!F108,'Retirement Adjustments'!G108)</f>
        <v>0.16</v>
      </c>
      <c r="J108" s="120">
        <v>97236.839554440026</v>
      </c>
      <c r="K108" s="56">
        <f t="shared" si="40"/>
        <v>35.671906708965416</v>
      </c>
      <c r="L108" s="56">
        <v>25829.370566650148</v>
      </c>
      <c r="M108" s="56">
        <f t="shared" si="41"/>
        <v>45.105061901145802</v>
      </c>
      <c r="N108" s="56">
        <v>7056.8759677000926</v>
      </c>
      <c r="O108" s="56">
        <f t="shared" si="42"/>
        <v>47.68230651512156</v>
      </c>
      <c r="P108" s="56">
        <v>1928.0182726482162</v>
      </c>
      <c r="Q108" s="56">
        <f t="shared" si="43"/>
        <v>48.386438872211706</v>
      </c>
      <c r="R108" s="56">
        <v>526.75638294906821</v>
      </c>
      <c r="S108" s="56">
        <f t="shared" si="44"/>
        <v>48.578815790418375</v>
      </c>
      <c r="T108" s="56">
        <v>143.91579733137041</v>
      </c>
      <c r="U108" s="56">
        <f t="shared" si="45"/>
        <v>48.631375338756193</v>
      </c>
      <c r="V108" s="56">
        <v>39.319422396976734</v>
      </c>
      <c r="W108" s="56">
        <f t="shared" si="46"/>
        <v>48.645735201400946</v>
      </c>
      <c r="X108" s="56">
        <v>10.742510595184285</v>
      </c>
      <c r="Y108" s="56">
        <f t="shared" si="47"/>
        <v>48.649658478173663</v>
      </c>
      <c r="Z108" s="56">
        <v>2.9349753085407428</v>
      </c>
      <c r="AA108" s="56">
        <f t="shared" si="48"/>
        <v>48.6507303617296</v>
      </c>
      <c r="AB108" s="56">
        <v>0.80186842611874454</v>
      </c>
      <c r="AC108" s="56">
        <f t="shared" si="49"/>
        <v>48.651023212431781</v>
      </c>
      <c r="AD108" s="56">
        <v>0.21907951682806015</v>
      </c>
      <c r="AE108" s="56">
        <f t="shared" si="50"/>
        <v>48.651103222553452</v>
      </c>
      <c r="AF108" s="56">
        <v>5.9854999970411882E-2</v>
      </c>
      <c r="AG108" s="56">
        <f t="shared" si="51"/>
        <v>48.65112508222294</v>
      </c>
      <c r="AH108" s="56">
        <v>1.6353062615962699E-2</v>
      </c>
      <c r="AI108" s="56">
        <f t="shared" si="52"/>
        <v>48.651131054531753</v>
      </c>
      <c r="AJ108" s="56">
        <v>4.4678414415102452E-3</v>
      </c>
      <c r="AK108" s="56">
        <f t="shared" si="53"/>
        <v>48.651132686233986</v>
      </c>
      <c r="AL108" s="56">
        <v>1.2206648534629494E-3</v>
      </c>
      <c r="AM108" s="56">
        <f t="shared" si="54"/>
        <v>48.651133132033507</v>
      </c>
      <c r="AN108" s="56">
        <v>3.3349942532368004E-4</v>
      </c>
      <c r="AO108" s="141">
        <f t="shared" si="70"/>
        <v>49</v>
      </c>
      <c r="AP108" s="56">
        <f t="shared" si="71"/>
        <v>-0.34886686796649258</v>
      </c>
      <c r="AQ108" s="139"/>
    </row>
    <row r="109" spans="1:43" ht="15" customHeight="1" x14ac:dyDescent="0.25">
      <c r="A109" s="8" t="s">
        <v>56</v>
      </c>
      <c r="B109" s="8">
        <v>55148</v>
      </c>
      <c r="C109" s="8">
        <v>2</v>
      </c>
      <c r="D109" s="56">
        <f>(LARGE('Annual Heat Inputs'!D109:K109,1)+LARGE('Annual Heat Inputs'!D109:K109,2)+LARGE('Annual Heat Inputs'!D109:K109,3))/3</f>
        <v>347948.70100000006</v>
      </c>
      <c r="E109" s="56">
        <v>1086416956.7376666</v>
      </c>
      <c r="F109" s="56">
        <f t="shared" si="38"/>
        <v>3.2027178777182695E-4</v>
      </c>
      <c r="G109" s="94">
        <v>161456</v>
      </c>
      <c r="H109" s="56">
        <f t="shared" si="39"/>
        <v>51.709801766488091</v>
      </c>
      <c r="I109" s="56">
        <f>MIN(H109,'SO2 Annual Emissions'!L109,'SO2 Consent Decree Caps'!D109,'Retirement Adjustments'!D109,'Retirement Adjustments'!E109,'Retirement Adjustments'!F109,'Retirement Adjustments'!G109)</f>
        <v>0.14599999999999999</v>
      </c>
      <c r="J109" s="120">
        <v>97236.839554440026</v>
      </c>
      <c r="K109" s="56">
        <f t="shared" si="40"/>
        <v>31.288216441382804</v>
      </c>
      <c r="L109" s="56">
        <v>25829.370566650148</v>
      </c>
      <c r="M109" s="56">
        <f t="shared" si="41"/>
        <v>39.560635129784856</v>
      </c>
      <c r="N109" s="56">
        <v>7056.8759677000926</v>
      </c>
      <c r="O109" s="56">
        <f t="shared" si="42"/>
        <v>41.820753412044205</v>
      </c>
      <c r="P109" s="56">
        <v>1928.0182726482162</v>
      </c>
      <c r="Q109" s="56">
        <f t="shared" si="43"/>
        <v>42.438243271082001</v>
      </c>
      <c r="R109" s="56">
        <v>526.75638294906821</v>
      </c>
      <c r="S109" s="56">
        <f t="shared" si="44"/>
        <v>42.606948479569319</v>
      </c>
      <c r="T109" s="56">
        <v>143.91579733137041</v>
      </c>
      <c r="U109" s="56">
        <f t="shared" si="45"/>
        <v>42.653040649269244</v>
      </c>
      <c r="V109" s="56">
        <v>39.319422396976734</v>
      </c>
      <c r="W109" s="56">
        <f t="shared" si="46"/>
        <v>42.665633550974476</v>
      </c>
      <c r="X109" s="56">
        <v>10.742510595184285</v>
      </c>
      <c r="Y109" s="56">
        <f t="shared" si="47"/>
        <v>42.669074074047955</v>
      </c>
      <c r="Z109" s="56">
        <v>2.9349753085407428</v>
      </c>
      <c r="AA109" s="56">
        <f t="shared" si="48"/>
        <v>42.670014063837087</v>
      </c>
      <c r="AB109" s="56">
        <v>0.80186842611874454</v>
      </c>
      <c r="AC109" s="56">
        <f t="shared" si="49"/>
        <v>42.670270879671477</v>
      </c>
      <c r="AD109" s="56">
        <v>0.21907951682806015</v>
      </c>
      <c r="AE109" s="56">
        <f t="shared" si="50"/>
        <v>42.670341044659999</v>
      </c>
      <c r="AF109" s="56">
        <v>5.9854999970411882E-2</v>
      </c>
      <c r="AG109" s="56">
        <f t="shared" si="51"/>
        <v>42.670360214527847</v>
      </c>
      <c r="AH109" s="56">
        <v>1.6353062615962699E-2</v>
      </c>
      <c r="AI109" s="56">
        <f t="shared" si="52"/>
        <v>42.670365451952449</v>
      </c>
      <c r="AJ109" s="56">
        <v>4.4678414415102452E-3</v>
      </c>
      <c r="AK109" s="56">
        <f t="shared" si="53"/>
        <v>42.670366882876017</v>
      </c>
      <c r="AL109" s="56">
        <v>1.2206648534629494E-3</v>
      </c>
      <c r="AM109" s="56">
        <f t="shared" si="54"/>
        <v>42.670367273820531</v>
      </c>
      <c r="AN109" s="56">
        <v>3.3349942532368004E-4</v>
      </c>
      <c r="AO109" s="141">
        <f t="shared" si="70"/>
        <v>43</v>
      </c>
      <c r="AP109" s="56">
        <f t="shared" si="71"/>
        <v>-0.3296327261794687</v>
      </c>
      <c r="AQ109" s="139"/>
    </row>
    <row r="110" spans="1:43" ht="15" customHeight="1" x14ac:dyDescent="0.25">
      <c r="A110" s="8" t="s">
        <v>56</v>
      </c>
      <c r="B110" s="8">
        <v>55148</v>
      </c>
      <c r="C110" s="8">
        <v>3</v>
      </c>
      <c r="D110" s="56">
        <f>(LARGE('Annual Heat Inputs'!D110:K110,1)+LARGE('Annual Heat Inputs'!D110:K110,2)+LARGE('Annual Heat Inputs'!D110:K110,3))/3</f>
        <v>352526.00699999998</v>
      </c>
      <c r="E110" s="56">
        <v>1086416956.7376666</v>
      </c>
      <c r="F110" s="56">
        <f t="shared" si="38"/>
        <v>3.2448500072990231E-4</v>
      </c>
      <c r="G110" s="94">
        <v>161456</v>
      </c>
      <c r="H110" s="56">
        <f t="shared" si="39"/>
        <v>52.390050277847109</v>
      </c>
      <c r="I110" s="56">
        <f>MIN(H110,'SO2 Annual Emissions'!L110,'SO2 Consent Decree Caps'!D110,'Retirement Adjustments'!D110,'Retirement Adjustments'!E110,'Retirement Adjustments'!F110,'Retirement Adjustments'!G110)</f>
        <v>0.14499999999999999</v>
      </c>
      <c r="J110" s="120">
        <v>97236.839554440026</v>
      </c>
      <c r="K110" s="56">
        <f t="shared" si="40"/>
        <v>31.696895953795867</v>
      </c>
      <c r="L110" s="56">
        <v>25829.370566650148</v>
      </c>
      <c r="M110" s="56">
        <f t="shared" si="41"/>
        <v>40.078139280968259</v>
      </c>
      <c r="N110" s="56">
        <v>7056.8759677000926</v>
      </c>
      <c r="O110" s="56">
        <f t="shared" si="42"/>
        <v>42.367989684498255</v>
      </c>
      <c r="P110" s="56">
        <v>1928.0182726482162</v>
      </c>
      <c r="Q110" s="56">
        <f t="shared" si="43"/>
        <v>42.993602695105778</v>
      </c>
      <c r="R110" s="56">
        <v>526.75638294906821</v>
      </c>
      <c r="S110" s="56">
        <f t="shared" si="44"/>
        <v>43.164527240411488</v>
      </c>
      <c r="T110" s="56">
        <v>143.91579733137041</v>
      </c>
      <c r="U110" s="56">
        <f t="shared" si="45"/>
        <v>43.211225758013605</v>
      </c>
      <c r="V110" s="56">
        <v>39.319422396976734</v>
      </c>
      <c r="W110" s="56">
        <f t="shared" si="46"/>
        <v>43.223984320818786</v>
      </c>
      <c r="X110" s="56">
        <v>10.742510595184285</v>
      </c>
      <c r="Y110" s="56">
        <f t="shared" si="47"/>
        <v>43.227470104377105</v>
      </c>
      <c r="Z110" s="56">
        <v>2.9349753085407428</v>
      </c>
      <c r="AA110" s="56">
        <f t="shared" si="48"/>
        <v>43.228422459842236</v>
      </c>
      <c r="AB110" s="56">
        <v>0.80186842611874454</v>
      </c>
      <c r="AC110" s="56">
        <f t="shared" si="49"/>
        <v>43.228682654119069</v>
      </c>
      <c r="AD110" s="56">
        <v>0.21907951682806015</v>
      </c>
      <c r="AE110" s="56">
        <f t="shared" si="50"/>
        <v>43.228753742136249</v>
      </c>
      <c r="AF110" s="56">
        <v>5.9854999970411882E-2</v>
      </c>
      <c r="AG110" s="56">
        <f t="shared" si="51"/>
        <v>43.228773164185959</v>
      </c>
      <c r="AH110" s="56">
        <v>1.6353062615962699E-2</v>
      </c>
      <c r="AI110" s="56">
        <f t="shared" si="52"/>
        <v>43.228778470509496</v>
      </c>
      <c r="AJ110" s="56">
        <v>4.4678414415102452E-3</v>
      </c>
      <c r="AK110" s="56">
        <f t="shared" si="53"/>
        <v>43.228779920257033</v>
      </c>
      <c r="AL110" s="56">
        <v>1.2206648534629494E-3</v>
      </c>
      <c r="AM110" s="56">
        <f t="shared" si="54"/>
        <v>43.228780316344469</v>
      </c>
      <c r="AN110" s="56">
        <v>3.3349942532368004E-4</v>
      </c>
      <c r="AO110" s="141">
        <f t="shared" si="70"/>
        <v>43</v>
      </c>
      <c r="AP110" s="56">
        <f t="shared" si="71"/>
        <v>0.22878031634446927</v>
      </c>
      <c r="AQ110" s="139"/>
    </row>
    <row r="111" spans="1:43" ht="15" customHeight="1" x14ac:dyDescent="0.25">
      <c r="A111" s="8" t="s">
        <v>56</v>
      </c>
      <c r="B111" s="8">
        <v>55148</v>
      </c>
      <c r="C111" s="8">
        <v>4</v>
      </c>
      <c r="D111" s="56">
        <f>(LARGE('Annual Heat Inputs'!D111:K111,1)+LARGE('Annual Heat Inputs'!D111:K111,2)+LARGE('Annual Heat Inputs'!D111:K111,3))/3</f>
        <v>361507.19566666667</v>
      </c>
      <c r="E111" s="56">
        <v>1086416956.7376666</v>
      </c>
      <c r="F111" s="56">
        <f t="shared" si="38"/>
        <v>3.327517979397284E-4</v>
      </c>
      <c r="G111" s="94">
        <v>161456</v>
      </c>
      <c r="H111" s="56">
        <f t="shared" si="39"/>
        <v>53.724774288156787</v>
      </c>
      <c r="I111" s="56">
        <f>MIN(H111,'SO2 Annual Emissions'!L111,'SO2 Consent Decree Caps'!D111,'Retirement Adjustments'!D111,'Retirement Adjustments'!E111,'Retirement Adjustments'!F111,'Retirement Adjustments'!G111)</f>
        <v>0.152</v>
      </c>
      <c r="J111" s="120">
        <v>97236.839554440026</v>
      </c>
      <c r="K111" s="56">
        <f t="shared" si="40"/>
        <v>32.507733187716816</v>
      </c>
      <c r="L111" s="56">
        <v>25829.370566650148</v>
      </c>
      <c r="M111" s="56">
        <f t="shared" si="41"/>
        <v>41.10250268342115</v>
      </c>
      <c r="N111" s="56">
        <v>7056.8759677000926</v>
      </c>
      <c r="O111" s="56">
        <f t="shared" si="42"/>
        <v>43.45069084951102</v>
      </c>
      <c r="P111" s="56">
        <v>1928.0182726482162</v>
      </c>
      <c r="Q111" s="56">
        <f t="shared" si="43"/>
        <v>44.09224239619536</v>
      </c>
      <c r="R111" s="56">
        <v>526.75638294906821</v>
      </c>
      <c r="S111" s="56">
        <f t="shared" si="44"/>
        <v>44.267521529697888</v>
      </c>
      <c r="T111" s="56">
        <v>143.91579733137041</v>
      </c>
      <c r="U111" s="56">
        <f t="shared" si="45"/>
        <v>44.315409770011833</v>
      </c>
      <c r="V111" s="56">
        <v>39.319422396976734</v>
      </c>
      <c r="W111" s="56">
        <f t="shared" si="46"/>
        <v>44.328493378508377</v>
      </c>
      <c r="X111" s="56">
        <v>10.742510595184285</v>
      </c>
      <c r="Y111" s="56">
        <f t="shared" si="47"/>
        <v>44.332067968223313</v>
      </c>
      <c r="Z111" s="56">
        <v>2.9349753085407428</v>
      </c>
      <c r="AA111" s="56">
        <f t="shared" si="48"/>
        <v>44.333044586534136</v>
      </c>
      <c r="AB111" s="56">
        <v>0.80186842611874454</v>
      </c>
      <c r="AC111" s="56">
        <f t="shared" si="49"/>
        <v>44.333311409694637</v>
      </c>
      <c r="AD111" s="56">
        <v>0.21907951682806015</v>
      </c>
      <c r="AE111" s="56">
        <f t="shared" si="50"/>
        <v>44.333384308797754</v>
      </c>
      <c r="AF111" s="56">
        <v>5.9854999970411882E-2</v>
      </c>
      <c r="AG111" s="56">
        <f t="shared" si="51"/>
        <v>44.333404225656608</v>
      </c>
      <c r="AH111" s="56">
        <v>1.6353062615962699E-2</v>
      </c>
      <c r="AI111" s="56">
        <f t="shared" si="52"/>
        <v>44.333409667167594</v>
      </c>
      <c r="AJ111" s="56">
        <v>4.4678414415102452E-3</v>
      </c>
      <c r="AK111" s="56">
        <f t="shared" si="53"/>
        <v>44.333411153849866</v>
      </c>
      <c r="AL111" s="56">
        <v>1.2206648534629494E-3</v>
      </c>
      <c r="AM111" s="56">
        <f t="shared" si="54"/>
        <v>44.333411560028289</v>
      </c>
      <c r="AN111" s="56">
        <v>3.3349942532368004E-4</v>
      </c>
      <c r="AO111" s="141">
        <f t="shared" si="70"/>
        <v>44</v>
      </c>
      <c r="AP111" s="56">
        <f t="shared" si="71"/>
        <v>0.33341156002828853</v>
      </c>
      <c r="AQ111" s="139"/>
    </row>
    <row r="112" spans="1:43" s="133" customFormat="1" ht="15" customHeight="1" x14ac:dyDescent="0.25">
      <c r="A112" s="132" t="s">
        <v>57</v>
      </c>
      <c r="D112" s="130">
        <f>SUM(D2:D111)</f>
        <v>1086416956.7376666</v>
      </c>
      <c r="E112" s="130"/>
      <c r="F112" s="130">
        <f>SUM(F2:F111)</f>
        <v>0.99999999999999922</v>
      </c>
      <c r="G112" s="130"/>
      <c r="H112" s="134">
        <f>SUM(H2:H111)</f>
        <v>161456.00000000006</v>
      </c>
      <c r="I112" s="130">
        <f>SUM(I2:I111)</f>
        <v>64219.160445560025</v>
      </c>
      <c r="J112" s="130"/>
      <c r="K112" s="130">
        <f>SUM(K2:K111)</f>
        <v>135626.62943334991</v>
      </c>
      <c r="L112" s="130"/>
      <c r="M112" s="130">
        <f>SUM(M2:M111)</f>
        <v>154399.12403229997</v>
      </c>
      <c r="N112" s="130"/>
      <c r="O112" s="130">
        <f>SUM(O2:O111)</f>
        <v>159527.98172735184</v>
      </c>
      <c r="P112" s="130"/>
      <c r="Q112" s="130">
        <f>SUM(Q2:Q111)</f>
        <v>160929.24361705099</v>
      </c>
      <c r="R112" s="130"/>
      <c r="S112" s="130">
        <f>SUM(S2:S111)</f>
        <v>161312.08420266869</v>
      </c>
      <c r="T112" s="130"/>
      <c r="U112" s="130">
        <f>SUM(U2:U111)</f>
        <v>161416.68057760308</v>
      </c>
      <c r="V112" s="130"/>
      <c r="W112" s="130">
        <f>SUM(W2:W111)</f>
        <v>161445.25748940487</v>
      </c>
      <c r="X112" s="130"/>
      <c r="Y112" s="130">
        <f>SUM(Y2:Y111)</f>
        <v>161453.06502469152</v>
      </c>
      <c r="Z112" s="130"/>
      <c r="AA112" s="130">
        <f>SUM(AA2:AA111)</f>
        <v>161455.19813157394</v>
      </c>
      <c r="AB112" s="130"/>
      <c r="AC112" s="130">
        <f>SUM(AC2:AC111)</f>
        <v>161455.78092048323</v>
      </c>
      <c r="AD112" s="130"/>
      <c r="AE112" s="130">
        <f>SUM(AE2:AE111)</f>
        <v>161455.94014500009</v>
      </c>
      <c r="AF112" s="130"/>
      <c r="AG112" s="130">
        <f>SUM(AG2:AG111)</f>
        <v>161455.98364693744</v>
      </c>
      <c r="AH112" s="130"/>
      <c r="AI112" s="130">
        <f>SUM(AI2:AI111)</f>
        <v>161455.99553215862</v>
      </c>
      <c r="AJ112" s="130"/>
      <c r="AK112" s="130">
        <f>SUM(AK2:AK111)</f>
        <v>161455.9987793352</v>
      </c>
      <c r="AL112" s="130"/>
      <c r="AM112" s="130">
        <f>SUM(AM2:AM111)</f>
        <v>161455.99966650063</v>
      </c>
      <c r="AN112" s="130"/>
      <c r="AO112" s="137">
        <f>SUM(AO2:AO111)</f>
        <v>161452</v>
      </c>
      <c r="AP112" s="130">
        <f>SUM(AP2:AP111)</f>
        <v>3.9996665006544374</v>
      </c>
      <c r="AQ112" s="130">
        <f>AN111+AP112</f>
        <v>4.0000000000797611</v>
      </c>
    </row>
    <row r="113" spans="1:4" ht="15" customHeight="1" x14ac:dyDescent="0.25"/>
    <row r="114" spans="1:4" ht="15" customHeight="1" x14ac:dyDescent="0.25">
      <c r="A114" s="126" t="s">
        <v>157</v>
      </c>
      <c r="B114" s="127" t="s">
        <v>159</v>
      </c>
      <c r="C114" s="127"/>
      <c r="D114" s="126"/>
    </row>
    <row r="115" spans="1:4" ht="15" customHeight="1" x14ac:dyDescent="0.25"/>
  </sheetData>
  <pageMargins left="0.7" right="0.7" top="0.75" bottom="0.75" header="0.3" footer="0.3"/>
  <pageSetup orientation="portrait" horizontalDpi="204" verticalDpi="1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518D-99AB-4377-A725-F89DD4EBEA64}">
  <dimension ref="A1:Y116"/>
  <sheetViews>
    <sheetView topLeftCell="A26" zoomScaleNormal="100" workbookViewId="0">
      <selection activeCell="A54" sqref="A54:XFD54"/>
    </sheetView>
  </sheetViews>
  <sheetFormatPr defaultColWidth="16.7109375" defaultRowHeight="15" x14ac:dyDescent="0.25"/>
  <cols>
    <col min="1" max="1" width="34.85546875" style="73" bestFit="1" customWidth="1"/>
    <col min="2" max="2" width="10.85546875" style="52" customWidth="1"/>
    <col min="3" max="3" width="7.85546875" style="52" bestFit="1" customWidth="1"/>
    <col min="4" max="5" width="17.5703125" style="73" bestFit="1" customWidth="1"/>
    <col min="6" max="6" width="16.5703125" style="73" bestFit="1" customWidth="1"/>
    <col min="7" max="7" width="13.140625" style="73" bestFit="1" customWidth="1"/>
    <col min="8" max="8" width="16" style="73" bestFit="1" customWidth="1"/>
    <col min="9" max="9" width="17.42578125" style="73" bestFit="1" customWidth="1"/>
    <col min="10" max="10" width="12.7109375" style="73" bestFit="1" customWidth="1"/>
    <col min="11" max="11" width="16.5703125" style="73" bestFit="1" customWidth="1"/>
    <col min="12" max="12" width="17.42578125" style="73" bestFit="1" customWidth="1"/>
    <col min="13" max="13" width="16.5703125" style="73" bestFit="1" customWidth="1"/>
    <col min="14" max="14" width="17.42578125" style="73" bestFit="1" customWidth="1"/>
    <col min="15" max="15" width="16.5703125" style="73" bestFit="1" customWidth="1"/>
    <col min="16" max="16" width="17.42578125" style="73" bestFit="1" customWidth="1"/>
    <col min="17" max="17" width="16.5703125" style="73" bestFit="1" customWidth="1"/>
    <col min="18" max="18" width="17.42578125" style="73" bestFit="1" customWidth="1"/>
    <col min="19" max="19" width="16.5703125" style="73" bestFit="1" customWidth="1"/>
    <col min="20" max="20" width="17.42578125" style="73" bestFit="1" customWidth="1"/>
    <col min="21" max="22" width="17.42578125" style="73" customWidth="1"/>
    <col min="23" max="23" width="16.7109375" style="16"/>
    <col min="24" max="24" width="16" style="73" bestFit="1" customWidth="1"/>
    <col min="25" max="16384" width="16.7109375" style="73"/>
  </cols>
  <sheetData>
    <row r="1" spans="1:25" s="93" customFormat="1" ht="121.5" customHeight="1" x14ac:dyDescent="0.25">
      <c r="A1" s="2" t="s">
        <v>0</v>
      </c>
      <c r="B1" s="99" t="s">
        <v>1</v>
      </c>
      <c r="C1" s="99" t="s">
        <v>2</v>
      </c>
      <c r="D1" s="90" t="s">
        <v>5</v>
      </c>
      <c r="E1" s="90" t="s">
        <v>6</v>
      </c>
      <c r="F1" s="2" t="s">
        <v>7</v>
      </c>
      <c r="G1" s="91" t="s">
        <v>99</v>
      </c>
      <c r="H1" s="91" t="s">
        <v>100</v>
      </c>
      <c r="I1" s="91" t="s">
        <v>143</v>
      </c>
      <c r="J1" s="2" t="s">
        <v>135</v>
      </c>
      <c r="K1" s="92" t="s">
        <v>8</v>
      </c>
      <c r="L1" s="2" t="s">
        <v>136</v>
      </c>
      <c r="M1" s="92" t="s">
        <v>9</v>
      </c>
      <c r="N1" s="2" t="s">
        <v>137</v>
      </c>
      <c r="O1" s="92" t="s">
        <v>10</v>
      </c>
      <c r="P1" s="2" t="s">
        <v>138</v>
      </c>
      <c r="Q1" s="92" t="s">
        <v>11</v>
      </c>
      <c r="R1" s="2" t="s">
        <v>139</v>
      </c>
      <c r="S1" s="92" t="s">
        <v>12</v>
      </c>
      <c r="T1" s="2" t="s">
        <v>140</v>
      </c>
      <c r="U1" s="92" t="s">
        <v>13</v>
      </c>
      <c r="V1" s="2" t="s">
        <v>141</v>
      </c>
      <c r="W1" s="140" t="s">
        <v>161</v>
      </c>
      <c r="X1" s="2" t="s">
        <v>156</v>
      </c>
      <c r="Y1" s="138" t="s">
        <v>158</v>
      </c>
    </row>
    <row r="2" spans="1:25" ht="15" customHeight="1" x14ac:dyDescent="0.25">
      <c r="A2" s="60" t="s">
        <v>24</v>
      </c>
      <c r="B2" s="100">
        <v>6137</v>
      </c>
      <c r="C2" s="100">
        <v>1</v>
      </c>
      <c r="D2" s="56">
        <f>(LARGE('Annual Heat Inputs'!D2:K2,1)+LARGE('Annual Heat Inputs'!D2:K2,2)+LARGE('Annual Heat Inputs'!D2:K2,3))/3</f>
        <v>16018101.855333334</v>
      </c>
      <c r="E2" s="56">
        <v>1086416956.7376666</v>
      </c>
      <c r="F2" s="56">
        <f>D2/E2</f>
        <v>1.4743972611982317E-2</v>
      </c>
      <c r="G2" s="94">
        <v>105168</v>
      </c>
      <c r="H2" s="56">
        <f>PRODUCT(F2:G2)</f>
        <v>1550.5941116569563</v>
      </c>
      <c r="I2" s="56">
        <f>MIN('NOx Annual Allocations'!H2,'NOx Annual Emissions'!L2,'NOx Consent Decree Caps'!D2,'Retirement Adjustments'!D2,'Retirement Adjustments'!E2,'Retirement Adjustments'!F2,'Retirement Adjustments'!G2)</f>
        <v>1215.665</v>
      </c>
      <c r="J2" s="56">
        <f>H112-I112</f>
        <v>40823.798933444901</v>
      </c>
      <c r="K2" s="56">
        <f>PRODUCT(F2,J2)+I2</f>
        <v>1817.5699733917845</v>
      </c>
      <c r="L2" s="56">
        <f>H112-K112</f>
        <v>4436.612620356711</v>
      </c>
      <c r="M2" s="56">
        <f>PRODUCT(F2,L2)+K2</f>
        <v>1882.983268356299</v>
      </c>
      <c r="N2" s="56">
        <f>H112-M112</f>
        <v>656.94587792428501</v>
      </c>
      <c r="O2" s="56">
        <f>PRODUCT(F2,N2)+M2</f>
        <v>1892.6692603879694</v>
      </c>
      <c r="P2" s="56">
        <f>H112-O112</f>
        <v>104.9076849490375</v>
      </c>
      <c r="Q2" s="56">
        <f>PRODUCT(F2,P2)+O2</f>
        <v>1894.2160164216446</v>
      </c>
      <c r="R2" s="56">
        <f>H112-Q112</f>
        <v>16.752707842751988</v>
      </c>
      <c r="S2" s="56">
        <f>PRODUCT(F2,R2)+Q2</f>
        <v>1894.4630178872546</v>
      </c>
      <c r="T2" s="56">
        <f>H112-S112</f>
        <v>2.6752398568496574</v>
      </c>
      <c r="U2" s="56">
        <f>PRODUCT(F2,T2)+S2</f>
        <v>1894.5024615504344</v>
      </c>
      <c r="V2" s="56">
        <f>H112-U112</f>
        <v>0.42720904329326004</v>
      </c>
      <c r="W2" s="141">
        <f>ROUND(U2,0)</f>
        <v>1895</v>
      </c>
      <c r="X2" s="56">
        <f>U2-W2</f>
        <v>-0.49753844956558169</v>
      </c>
      <c r="Y2" s="142"/>
    </row>
    <row r="3" spans="1:25" ht="15" customHeight="1" x14ac:dyDescent="0.25">
      <c r="A3" s="60" t="s">
        <v>24</v>
      </c>
      <c r="B3" s="100">
        <v>6137</v>
      </c>
      <c r="C3" s="100">
        <v>2</v>
      </c>
      <c r="D3" s="56">
        <f>(LARGE('Annual Heat Inputs'!D3:K3,1)+LARGE('Annual Heat Inputs'!D3:K3,2)+LARGE('Annual Heat Inputs'!D3:K3,3))/3</f>
        <v>16562122.878333332</v>
      </c>
      <c r="E3" s="56">
        <v>1086416956.7376666</v>
      </c>
      <c r="F3" s="56">
        <f t="shared" ref="F3:F66" si="0">D3/E3</f>
        <v>1.5244720524306518E-2</v>
      </c>
      <c r="G3" s="94">
        <v>105168</v>
      </c>
      <c r="H3" s="56">
        <f t="shared" ref="H3:H66" si="1">PRODUCT(F3:G3)</f>
        <v>1603.2567681002679</v>
      </c>
      <c r="I3" s="56">
        <f>MIN('NOx Annual Allocations'!H3,'NOx Annual Emissions'!L3,'NOx Consent Decree Caps'!D3,'Retirement Adjustments'!D3,'Retirement Adjustments'!E3,'Retirement Adjustments'!F3,'Retirement Adjustments'!G3)</f>
        <v>1286.8019999999999</v>
      </c>
      <c r="J3" s="56">
        <v>40823.798933444901</v>
      </c>
      <c r="K3" s="56">
        <f t="shared" ref="K3:K66" si="2">PRODUCT(F3,J3)+I3</f>
        <v>1909.14940548085</v>
      </c>
      <c r="L3" s="56">
        <v>4436.612620356711</v>
      </c>
      <c r="M3" s="56">
        <f t="shared" ref="M3:M66" si="3">PRODUCT(F3,L3)+K3</f>
        <v>1976.7843249527991</v>
      </c>
      <c r="N3" s="56">
        <v>656.94587792428501</v>
      </c>
      <c r="O3" s="56">
        <f t="shared" ref="O3:O66" si="4">PRODUCT(F3,N3)+M3</f>
        <v>1986.79928126135</v>
      </c>
      <c r="P3" s="56">
        <v>104.9076849490375</v>
      </c>
      <c r="Q3" s="56">
        <f t="shared" ref="Q3:Q66" si="5">PRODUCT(F3,P3)+O3</f>
        <v>1988.3985695992501</v>
      </c>
      <c r="R3" s="56">
        <v>16.752707842751988</v>
      </c>
      <c r="S3" s="56">
        <f t="shared" ref="S3:S66" si="6">PRODUCT(F3,R3)+Q3</f>
        <v>1988.6539599483383</v>
      </c>
      <c r="T3" s="56">
        <v>2.6752398568496574</v>
      </c>
      <c r="U3" s="56">
        <f t="shared" ref="U3:U66" si="7">PRODUCT(F3,T3)+S3</f>
        <v>1988.6947432322916</v>
      </c>
      <c r="V3" s="56">
        <v>0.42720904329326004</v>
      </c>
      <c r="W3" s="141">
        <f t="shared" ref="W3:W66" si="8">ROUND(U3,0)</f>
        <v>1989</v>
      </c>
      <c r="X3" s="56">
        <f t="shared" ref="X3:X66" si="9">U3-W3</f>
        <v>-0.30525676770844257</v>
      </c>
      <c r="Y3" s="142"/>
    </row>
    <row r="4" spans="1:25" ht="15" customHeight="1" x14ac:dyDescent="0.25">
      <c r="A4" s="60" t="s">
        <v>24</v>
      </c>
      <c r="B4" s="100">
        <v>6137</v>
      </c>
      <c r="C4" s="100">
        <v>3</v>
      </c>
      <c r="D4" s="56">
        <f>(LARGE('Annual Heat Inputs'!D4:K4,1)+LARGE('Annual Heat Inputs'!D4:K4,2)+LARGE('Annual Heat Inputs'!D4:K4,3))/3</f>
        <v>286069.86333333334</v>
      </c>
      <c r="E4" s="56">
        <v>1086416956.7376666</v>
      </c>
      <c r="F4" s="56">
        <f t="shared" si="0"/>
        <v>2.6331498377230289E-4</v>
      </c>
      <c r="G4" s="94">
        <v>105168</v>
      </c>
      <c r="H4" s="56">
        <f t="shared" si="1"/>
        <v>27.692310213365548</v>
      </c>
      <c r="I4" s="56">
        <f>MIN('NOx Annual Allocations'!H4,'NOx Annual Emissions'!L4,'NOx Consent Decree Caps'!D4,'Retirement Adjustments'!D4,'Retirement Adjustments'!E4,'Retirement Adjustments'!F4,'Retirement Adjustments'!G4)</f>
        <v>27.692310213365548</v>
      </c>
      <c r="J4" s="56">
        <v>40823.798933444901</v>
      </c>
      <c r="K4" s="56">
        <f t="shared" si="2"/>
        <v>38.441828167049351</v>
      </c>
      <c r="L4" s="56">
        <v>4436.612620356711</v>
      </c>
      <c r="M4" s="56">
        <f t="shared" si="3"/>
        <v>39.610054747182573</v>
      </c>
      <c r="N4" s="56">
        <v>656.94587792428501</v>
      </c>
      <c r="O4" s="56">
        <f t="shared" si="4"/>
        <v>39.783038440367491</v>
      </c>
      <c r="P4" s="56">
        <v>104.9076849490375</v>
      </c>
      <c r="Q4" s="56">
        <f t="shared" si="5"/>
        <v>39.810662205727439</v>
      </c>
      <c r="R4" s="56">
        <v>16.752707842751988</v>
      </c>
      <c r="S4" s="56">
        <f t="shared" si="6"/>
        <v>39.815073444721193</v>
      </c>
      <c r="T4" s="56">
        <v>2.6752398568496574</v>
      </c>
      <c r="U4" s="56">
        <f t="shared" si="7"/>
        <v>39.815777875460689</v>
      </c>
      <c r="V4" s="56">
        <v>0.42720904329326004</v>
      </c>
      <c r="W4" s="141">
        <f t="shared" si="8"/>
        <v>40</v>
      </c>
      <c r="X4" s="56">
        <f t="shared" si="9"/>
        <v>-0.18422212453931053</v>
      </c>
      <c r="Y4" s="142"/>
    </row>
    <row r="5" spans="1:25" ht="15" customHeight="1" x14ac:dyDescent="0.25">
      <c r="A5" s="60" t="s">
        <v>24</v>
      </c>
      <c r="B5" s="100">
        <v>6137</v>
      </c>
      <c r="C5" s="100">
        <v>4</v>
      </c>
      <c r="D5" s="56">
        <f>(LARGE('Annual Heat Inputs'!D5:K5,1)+LARGE('Annual Heat Inputs'!D5:K5,2)+LARGE('Annual Heat Inputs'!D5:K5,3))/3</f>
        <v>385137.09833333333</v>
      </c>
      <c r="E5" s="56">
        <v>1086416956.7376666</v>
      </c>
      <c r="F5" s="56">
        <f t="shared" si="0"/>
        <v>3.5450210524128544E-4</v>
      </c>
      <c r="G5" s="94">
        <v>105168</v>
      </c>
      <c r="H5" s="56">
        <f t="shared" si="1"/>
        <v>37.28227740401551</v>
      </c>
      <c r="I5" s="56">
        <f>MIN('NOx Annual Allocations'!H5,'NOx Annual Emissions'!L5,'NOx Consent Decree Caps'!D5,'Retirement Adjustments'!D5,'Retirement Adjustments'!E5,'Retirement Adjustments'!F5,'Retirement Adjustments'!G5)</f>
        <v>6.4960000000000004</v>
      </c>
      <c r="J5" s="56">
        <v>40823.798933444901</v>
      </c>
      <c r="K5" s="56">
        <f t="shared" si="2"/>
        <v>20.968122665853159</v>
      </c>
      <c r="L5" s="56">
        <v>4436.612620356711</v>
      </c>
      <c r="M5" s="56">
        <f t="shared" si="3"/>
        <v>22.540911179909667</v>
      </c>
      <c r="N5" s="56">
        <v>656.94587792428501</v>
      </c>
      <c r="O5" s="56">
        <f t="shared" si="4"/>
        <v>22.773799876663411</v>
      </c>
      <c r="P5" s="56">
        <v>104.9076849490375</v>
      </c>
      <c r="Q5" s="56">
        <f t="shared" si="5"/>
        <v>22.810989871833833</v>
      </c>
      <c r="R5" s="56">
        <v>16.752707842751988</v>
      </c>
      <c r="S5" s="56">
        <f t="shared" si="6"/>
        <v>22.81692874203258</v>
      </c>
      <c r="T5" s="56">
        <v>2.6752398568496574</v>
      </c>
      <c r="U5" s="56">
        <f t="shared" si="7"/>
        <v>22.817877120193859</v>
      </c>
      <c r="V5" s="56">
        <v>0.42720904329326004</v>
      </c>
      <c r="W5" s="141">
        <f t="shared" si="8"/>
        <v>23</v>
      </c>
      <c r="X5" s="56">
        <f t="shared" si="9"/>
        <v>-0.1821228798061405</v>
      </c>
      <c r="Y5" s="142"/>
    </row>
    <row r="6" spans="1:25" ht="15" customHeight="1" x14ac:dyDescent="0.25">
      <c r="A6" s="63" t="s">
        <v>25</v>
      </c>
      <c r="B6" s="100">
        <v>6705</v>
      </c>
      <c r="C6" s="100">
        <v>4</v>
      </c>
      <c r="D6" s="56">
        <f>(LARGE('Annual Heat Inputs'!D6:K6,1)+LARGE('Annual Heat Inputs'!D6:K6,2)+LARGE('Annual Heat Inputs'!D6:K6,3))/3</f>
        <v>22457740.147999998</v>
      </c>
      <c r="E6" s="56">
        <v>1086416956.7376666</v>
      </c>
      <c r="F6" s="56">
        <f t="shared" si="0"/>
        <v>2.067138220618071E-2</v>
      </c>
      <c r="G6" s="94">
        <v>105168</v>
      </c>
      <c r="H6" s="56">
        <f t="shared" si="1"/>
        <v>2173.9679238596127</v>
      </c>
      <c r="I6" s="56">
        <f>MIN('NOx Annual Allocations'!H6,'NOx Annual Emissions'!L6,'NOx Consent Decree Caps'!D6,'Retirement Adjustments'!D6,'Retirement Adjustments'!E6,'Retirement Adjustments'!F6,'Retirement Adjustments'!G6)</f>
        <v>2173.9679238596127</v>
      </c>
      <c r="J6" s="56">
        <v>40823.798933444901</v>
      </c>
      <c r="K6" s="56">
        <f t="shared" si="2"/>
        <v>3017.8522747211246</v>
      </c>
      <c r="L6" s="56">
        <v>4436.612620356711</v>
      </c>
      <c r="M6" s="56">
        <f t="shared" si="3"/>
        <v>3109.5631898972829</v>
      </c>
      <c r="N6" s="56">
        <v>656.94587792428501</v>
      </c>
      <c r="O6" s="56">
        <f t="shared" si="4"/>
        <v>3123.1431692286305</v>
      </c>
      <c r="P6" s="56">
        <v>104.9076849490375</v>
      </c>
      <c r="Q6" s="56">
        <f t="shared" si="5"/>
        <v>3125.3117560805777</v>
      </c>
      <c r="R6" s="56">
        <v>16.752707842751988</v>
      </c>
      <c r="S6" s="56">
        <f t="shared" si="6"/>
        <v>3125.6580577073837</v>
      </c>
      <c r="T6" s="56">
        <v>2.6752398568496574</v>
      </c>
      <c r="U6" s="56">
        <f t="shared" si="7"/>
        <v>3125.713358612958</v>
      </c>
      <c r="V6" s="56">
        <v>0.42720904329326004</v>
      </c>
      <c r="W6" s="141">
        <f t="shared" si="8"/>
        <v>3126</v>
      </c>
      <c r="X6" s="56">
        <f t="shared" si="9"/>
        <v>-0.28664138704198194</v>
      </c>
      <c r="Y6" s="142"/>
    </row>
    <row r="7" spans="1:25" ht="15" customHeight="1" x14ac:dyDescent="0.25">
      <c r="A7" s="60" t="s">
        <v>26</v>
      </c>
      <c r="B7" s="100">
        <v>7336</v>
      </c>
      <c r="C7" s="101" t="s">
        <v>58</v>
      </c>
      <c r="D7" s="56">
        <f>(LARGE('Annual Heat Inputs'!D7:K7,1)+LARGE('Annual Heat Inputs'!D7:K7,2)+LARGE('Annual Heat Inputs'!D7:K7,3))/3</f>
        <v>54328.154333333339</v>
      </c>
      <c r="E7" s="56">
        <v>1086416956.7376666</v>
      </c>
      <c r="F7" s="56">
        <f t="shared" si="0"/>
        <v>5.0006725315179129E-5</v>
      </c>
      <c r="G7" s="94">
        <v>105168</v>
      </c>
      <c r="H7" s="56">
        <f t="shared" si="1"/>
        <v>5.2591072879467582</v>
      </c>
      <c r="I7" s="56">
        <f>MIN('NOx Annual Allocations'!H7,'NOx Annual Emissions'!L7,'NOx Consent Decree Caps'!D7,'Retirement Adjustments'!D7,'Retirement Adjustments'!E7,'Retirement Adjustments'!F7,'Retirement Adjustments'!G7)</f>
        <v>5.2591072879467582</v>
      </c>
      <c r="J7" s="56">
        <v>40823.798933444901</v>
      </c>
      <c r="K7" s="56">
        <f t="shared" si="2"/>
        <v>7.3005717875336398</v>
      </c>
      <c r="L7" s="56">
        <v>4436.612620356711</v>
      </c>
      <c r="M7" s="56">
        <f t="shared" si="3"/>
        <v>7.522432256169675</v>
      </c>
      <c r="N7" s="56">
        <v>656.94587792428501</v>
      </c>
      <c r="O7" s="56">
        <f t="shared" si="4"/>
        <v>7.5552839682339741</v>
      </c>
      <c r="P7" s="56">
        <v>104.9076849490375</v>
      </c>
      <c r="Q7" s="56">
        <f t="shared" si="5"/>
        <v>7.5605300580186716</v>
      </c>
      <c r="R7" s="56">
        <v>16.752707842751988</v>
      </c>
      <c r="S7" s="56">
        <f t="shared" si="6"/>
        <v>7.5613678060780494</v>
      </c>
      <c r="T7" s="56">
        <v>2.6752398568496574</v>
      </c>
      <c r="U7" s="56">
        <f t="shared" si="7"/>
        <v>7.5615015860627235</v>
      </c>
      <c r="V7" s="56">
        <v>0.42720904329326004</v>
      </c>
      <c r="W7" s="141">
        <f t="shared" si="8"/>
        <v>8</v>
      </c>
      <c r="X7" s="56">
        <f t="shared" si="9"/>
        <v>-0.43849841393727651</v>
      </c>
      <c r="Y7" s="142"/>
    </row>
    <row r="8" spans="1:25" ht="15" customHeight="1" x14ac:dyDescent="0.25">
      <c r="A8" s="60" t="s">
        <v>26</v>
      </c>
      <c r="B8" s="100">
        <v>7336</v>
      </c>
      <c r="C8" s="101" t="s">
        <v>59</v>
      </c>
      <c r="D8" s="56">
        <f>(LARGE('Annual Heat Inputs'!D8:K8,1)+LARGE('Annual Heat Inputs'!D8:K8,2)+LARGE('Annual Heat Inputs'!D8:K8,3))/3</f>
        <v>56333.987333333331</v>
      </c>
      <c r="E8" s="56">
        <v>1086416956.7376666</v>
      </c>
      <c r="F8" s="56">
        <f t="shared" si="0"/>
        <v>5.1853008169621297E-5</v>
      </c>
      <c r="G8" s="94">
        <v>105168</v>
      </c>
      <c r="H8" s="56">
        <f t="shared" si="1"/>
        <v>5.4532771631827321</v>
      </c>
      <c r="I8" s="56">
        <f>MIN('NOx Annual Allocations'!H8,'NOx Annual Emissions'!L8,'NOx Consent Decree Caps'!D8,'Retirement Adjustments'!D8,'Retirement Adjustments'!E8,'Retirement Adjustments'!F8,'Retirement Adjustments'!G8)</f>
        <v>5.4532771631827321</v>
      </c>
      <c r="J8" s="56">
        <v>40823.798933444901</v>
      </c>
      <c r="K8" s="56">
        <f t="shared" si="2"/>
        <v>7.5701139427936273</v>
      </c>
      <c r="L8" s="56">
        <v>4436.612620356711</v>
      </c>
      <c r="M8" s="56">
        <f t="shared" si="3"/>
        <v>7.8001656532424288</v>
      </c>
      <c r="N8" s="56">
        <v>656.94587792428501</v>
      </c>
      <c r="O8" s="56">
        <f t="shared" si="4"/>
        <v>7.834230273217436</v>
      </c>
      <c r="P8" s="56">
        <v>104.9076849490375</v>
      </c>
      <c r="Q8" s="56">
        <f t="shared" si="5"/>
        <v>7.8396700522621545</v>
      </c>
      <c r="R8" s="56">
        <v>16.752707842751988</v>
      </c>
      <c r="S8" s="56">
        <f t="shared" si="6"/>
        <v>7.8405387305587881</v>
      </c>
      <c r="T8" s="56">
        <v>2.6752398568496574</v>
      </c>
      <c r="U8" s="56">
        <f t="shared" si="7"/>
        <v>7.840677449792941</v>
      </c>
      <c r="V8" s="56">
        <v>0.42720904329326004</v>
      </c>
      <c r="W8" s="141">
        <f t="shared" si="8"/>
        <v>8</v>
      </c>
      <c r="X8" s="56">
        <f t="shared" si="9"/>
        <v>-0.15932255020705899</v>
      </c>
      <c r="Y8" s="142"/>
    </row>
    <row r="9" spans="1:25" ht="15" customHeight="1" x14ac:dyDescent="0.25">
      <c r="A9" s="60" t="s">
        <v>26</v>
      </c>
      <c r="B9" s="100">
        <v>7336</v>
      </c>
      <c r="C9" s="101" t="s">
        <v>60</v>
      </c>
      <c r="D9" s="56">
        <f>(LARGE('Annual Heat Inputs'!D9:K9,1)+LARGE('Annual Heat Inputs'!D9:K9,2)+LARGE('Annual Heat Inputs'!D9:K9,3))/3</f>
        <v>205957.34533333333</v>
      </c>
      <c r="E9" s="56">
        <v>1086416956.7376666</v>
      </c>
      <c r="F9" s="56">
        <f t="shared" si="0"/>
        <v>1.8957486263081693E-4</v>
      </c>
      <c r="G9" s="94">
        <v>105168</v>
      </c>
      <c r="H9" s="56">
        <f t="shared" si="1"/>
        <v>19.937209153157756</v>
      </c>
      <c r="I9" s="56">
        <f>MIN('NOx Annual Allocations'!H9,'NOx Annual Emissions'!L9,'NOx Consent Decree Caps'!D9,'Retirement Adjustments'!D9,'Retirement Adjustments'!E9,'Retirement Adjustments'!F9,'Retirement Adjustments'!G9)</f>
        <v>5.7220000000000004</v>
      </c>
      <c r="J9" s="56">
        <v>40823.798933444901</v>
      </c>
      <c r="K9" s="56">
        <f t="shared" si="2"/>
        <v>13.461166074875909</v>
      </c>
      <c r="L9" s="56">
        <v>4436.612620356711</v>
      </c>
      <c r="M9" s="56">
        <f t="shared" si="3"/>
        <v>14.302236302926181</v>
      </c>
      <c r="N9" s="56">
        <v>656.94587792428501</v>
      </c>
      <c r="O9" s="56">
        <f t="shared" si="4"/>
        <v>14.426776727489559</v>
      </c>
      <c r="P9" s="56">
        <v>104.9076849490375</v>
      </c>
      <c r="Q9" s="56">
        <f t="shared" si="5"/>
        <v>14.446664587452689</v>
      </c>
      <c r="R9" s="56">
        <v>16.752707842751988</v>
      </c>
      <c r="S9" s="56">
        <f t="shared" si="6"/>
        <v>14.449840479740674</v>
      </c>
      <c r="T9" s="56">
        <v>2.6752398568496574</v>
      </c>
      <c r="U9" s="56">
        <f t="shared" si="7"/>
        <v>14.45034763796904</v>
      </c>
      <c r="V9" s="56">
        <v>0.42720904329326004</v>
      </c>
      <c r="W9" s="141">
        <f t="shared" si="8"/>
        <v>14</v>
      </c>
      <c r="X9" s="56">
        <f t="shared" si="9"/>
        <v>0.45034763796904009</v>
      </c>
      <c r="Y9" s="142"/>
    </row>
    <row r="10" spans="1:25" ht="15" customHeight="1" x14ac:dyDescent="0.25">
      <c r="A10" s="60" t="s">
        <v>27</v>
      </c>
      <c r="B10" s="100">
        <v>995</v>
      </c>
      <c r="C10" s="100">
        <v>10</v>
      </c>
      <c r="D10" s="56">
        <f>(LARGE('Annual Heat Inputs'!D10:K10,1)+LARGE('Annual Heat Inputs'!D10:K10,2)+LARGE('Annual Heat Inputs'!D10:K10,3))/3</f>
        <v>12772.741666666667</v>
      </c>
      <c r="E10" s="56">
        <v>1086416956.7376666</v>
      </c>
      <c r="F10" s="56">
        <f t="shared" si="0"/>
        <v>1.1756758385860556E-5</v>
      </c>
      <c r="G10" s="94">
        <v>105168</v>
      </c>
      <c r="H10" s="56">
        <f t="shared" si="1"/>
        <v>1.236434765924183</v>
      </c>
      <c r="I10" s="95">
        <f>MIN('NOx Annual Allocations'!H10,'NOx Annual Emissions'!L10,'NOx Consent Decree Caps'!D10,'Retirement Adjustments'!D10,'Retirement Adjustments'!E10,'Retirement Adjustments'!F10,'Retirement Adjustments'!G10)</f>
        <v>0</v>
      </c>
      <c r="J10" s="56">
        <v>40823.798933444901</v>
      </c>
      <c r="K10" s="95">
        <f>I10</f>
        <v>0</v>
      </c>
      <c r="L10" s="56">
        <v>4436.612620356711</v>
      </c>
      <c r="M10" s="95">
        <f>I10</f>
        <v>0</v>
      </c>
      <c r="N10" s="56">
        <v>656.94587792428501</v>
      </c>
      <c r="O10" s="95">
        <f>I10</f>
        <v>0</v>
      </c>
      <c r="P10" s="56">
        <v>104.9076849490375</v>
      </c>
      <c r="Q10" s="95">
        <f>I10</f>
        <v>0</v>
      </c>
      <c r="R10" s="56">
        <v>16.752707842751988</v>
      </c>
      <c r="S10" s="95">
        <f>Q10</f>
        <v>0</v>
      </c>
      <c r="T10" s="56">
        <v>2.6752398568496574</v>
      </c>
      <c r="U10" s="95">
        <f>S10</f>
        <v>0</v>
      </c>
      <c r="V10" s="56">
        <v>0.42720904329326004</v>
      </c>
      <c r="W10" s="143">
        <f t="shared" si="8"/>
        <v>0</v>
      </c>
      <c r="X10" s="56">
        <f t="shared" si="9"/>
        <v>0</v>
      </c>
      <c r="Y10" s="142"/>
    </row>
    <row r="11" spans="1:25" ht="15" customHeight="1" x14ac:dyDescent="0.25">
      <c r="A11" s="60" t="s">
        <v>27</v>
      </c>
      <c r="B11" s="100">
        <v>995</v>
      </c>
      <c r="C11" s="100">
        <v>7</v>
      </c>
      <c r="D11" s="56">
        <f>(LARGE('Annual Heat Inputs'!D11:K11,1)+LARGE('Annual Heat Inputs'!D11:K11,2)+LARGE('Annual Heat Inputs'!D11:K11,3))/3</f>
        <v>9359045.8213333338</v>
      </c>
      <c r="E11" s="56">
        <v>1086416956.7376666</v>
      </c>
      <c r="F11" s="56">
        <f t="shared" si="0"/>
        <v>8.6145984405812531E-3</v>
      </c>
      <c r="G11" s="94">
        <v>105168</v>
      </c>
      <c r="H11" s="56">
        <f t="shared" si="1"/>
        <v>905.98008879904921</v>
      </c>
      <c r="I11" s="95">
        <f>MIN('NOx Annual Allocations'!H11,'NOx Annual Emissions'!L11,'NOx Consent Decree Caps'!D11,'Retirement Adjustments'!D11,'Retirement Adjustments'!E11,'Retirement Adjustments'!F11,'Retirement Adjustments'!G11)</f>
        <v>0</v>
      </c>
      <c r="J11" s="56">
        <v>40823.798933444901</v>
      </c>
      <c r="K11" s="95">
        <f t="shared" ref="K11:K13" si="10">I11</f>
        <v>0</v>
      </c>
      <c r="L11" s="56">
        <v>4436.612620356711</v>
      </c>
      <c r="M11" s="95">
        <f t="shared" ref="M11:M13" si="11">I11</f>
        <v>0</v>
      </c>
      <c r="N11" s="56">
        <v>656.94587792428501</v>
      </c>
      <c r="O11" s="95">
        <f t="shared" ref="O11:O13" si="12">I11</f>
        <v>0</v>
      </c>
      <c r="P11" s="56">
        <v>104.9076849490375</v>
      </c>
      <c r="Q11" s="95">
        <f t="shared" ref="Q11:Q13" si="13">I11</f>
        <v>0</v>
      </c>
      <c r="R11" s="56">
        <v>16.752707842751988</v>
      </c>
      <c r="S11" s="95">
        <f t="shared" ref="S11:S13" si="14">Q11</f>
        <v>0</v>
      </c>
      <c r="T11" s="56">
        <v>2.6752398568496574</v>
      </c>
      <c r="U11" s="95">
        <f t="shared" ref="U11:U13" si="15">S11</f>
        <v>0</v>
      </c>
      <c r="V11" s="56">
        <v>0.42720904329326004</v>
      </c>
      <c r="W11" s="143">
        <f t="shared" si="8"/>
        <v>0</v>
      </c>
      <c r="X11" s="56">
        <f t="shared" si="9"/>
        <v>0</v>
      </c>
      <c r="Y11" s="142"/>
    </row>
    <row r="12" spans="1:25" ht="15" customHeight="1" x14ac:dyDescent="0.25">
      <c r="A12" s="60" t="s">
        <v>27</v>
      </c>
      <c r="B12" s="100">
        <v>995</v>
      </c>
      <c r="C12" s="100">
        <v>8</v>
      </c>
      <c r="D12" s="56">
        <f>(LARGE('Annual Heat Inputs'!D12:K12,1)+LARGE('Annual Heat Inputs'!D12:K12,2)+LARGE('Annual Heat Inputs'!D12:K12,3))/3</f>
        <v>11335176.624333331</v>
      </c>
      <c r="E12" s="56">
        <v>1086416956.7376666</v>
      </c>
      <c r="F12" s="56">
        <f t="shared" si="0"/>
        <v>1.0433541702415087E-2</v>
      </c>
      <c r="G12" s="94">
        <v>105168</v>
      </c>
      <c r="H12" s="56">
        <f t="shared" si="1"/>
        <v>1097.27471375959</v>
      </c>
      <c r="I12" s="95">
        <f>MIN('NOx Annual Allocations'!H12,'NOx Annual Emissions'!L12,'NOx Consent Decree Caps'!D12,'Retirement Adjustments'!D12,'Retirement Adjustments'!E12,'Retirement Adjustments'!F12,'Retirement Adjustments'!G12)</f>
        <v>0</v>
      </c>
      <c r="J12" s="56">
        <v>40823.798933444901</v>
      </c>
      <c r="K12" s="95">
        <f t="shared" si="10"/>
        <v>0</v>
      </c>
      <c r="L12" s="56">
        <v>4436.612620356711</v>
      </c>
      <c r="M12" s="95">
        <f t="shared" si="11"/>
        <v>0</v>
      </c>
      <c r="N12" s="56">
        <v>656.94587792428501</v>
      </c>
      <c r="O12" s="95">
        <f t="shared" si="12"/>
        <v>0</v>
      </c>
      <c r="P12" s="56">
        <v>104.9076849490375</v>
      </c>
      <c r="Q12" s="95">
        <f t="shared" si="13"/>
        <v>0</v>
      </c>
      <c r="R12" s="56">
        <v>16.752707842751988</v>
      </c>
      <c r="S12" s="95">
        <f t="shared" si="14"/>
        <v>0</v>
      </c>
      <c r="T12" s="56">
        <v>2.6752398568496574</v>
      </c>
      <c r="U12" s="95">
        <f t="shared" si="15"/>
        <v>0</v>
      </c>
      <c r="V12" s="56">
        <v>0.42720904329326004</v>
      </c>
      <c r="W12" s="143">
        <f t="shared" si="8"/>
        <v>0</v>
      </c>
      <c r="X12" s="56">
        <f t="shared" si="9"/>
        <v>0</v>
      </c>
      <c r="Y12" s="142"/>
    </row>
    <row r="13" spans="1:25" ht="15" customHeight="1" x14ac:dyDescent="0.25">
      <c r="A13" s="60" t="s">
        <v>28</v>
      </c>
      <c r="B13" s="100">
        <v>1011</v>
      </c>
      <c r="C13" s="100">
        <v>2</v>
      </c>
      <c r="D13" s="56">
        <f>(LARGE('Annual Heat Inputs'!D13:K13,1)+LARGE('Annual Heat Inputs'!D13:K13,2)+LARGE('Annual Heat Inputs'!D13:K13,3))/3</f>
        <v>122209.11533333332</v>
      </c>
      <c r="E13" s="56">
        <v>1086416956.7376666</v>
      </c>
      <c r="F13" s="56">
        <f t="shared" si="0"/>
        <v>1.124882252393293E-4</v>
      </c>
      <c r="G13" s="94">
        <v>105168</v>
      </c>
      <c r="H13" s="56">
        <f t="shared" si="1"/>
        <v>11.830161671969783</v>
      </c>
      <c r="I13" s="95">
        <f>MIN('NOx Annual Allocations'!H13,'NOx Annual Emissions'!L13,'NOx Consent Decree Caps'!D13,'Retirement Adjustments'!D13,'Retirement Adjustments'!E13,'Retirement Adjustments'!F13,'Retirement Adjustments'!G13)</f>
        <v>0</v>
      </c>
      <c r="J13" s="56">
        <v>40823.798933444901</v>
      </c>
      <c r="K13" s="95">
        <f t="shared" si="10"/>
        <v>0</v>
      </c>
      <c r="L13" s="56">
        <v>4436.612620356711</v>
      </c>
      <c r="M13" s="95">
        <f t="shared" si="11"/>
        <v>0</v>
      </c>
      <c r="N13" s="56">
        <v>656.94587792428501</v>
      </c>
      <c r="O13" s="95">
        <f t="shared" si="12"/>
        <v>0</v>
      </c>
      <c r="P13" s="56">
        <v>104.9076849490375</v>
      </c>
      <c r="Q13" s="95">
        <f t="shared" si="13"/>
        <v>0</v>
      </c>
      <c r="R13" s="56">
        <v>16.752707842751988</v>
      </c>
      <c r="S13" s="95">
        <f t="shared" si="14"/>
        <v>0</v>
      </c>
      <c r="T13" s="56">
        <v>2.6752398568496574</v>
      </c>
      <c r="U13" s="95">
        <f t="shared" si="15"/>
        <v>0</v>
      </c>
      <c r="V13" s="56">
        <v>0.42720904329326004</v>
      </c>
      <c r="W13" s="143">
        <f t="shared" si="8"/>
        <v>0</v>
      </c>
      <c r="X13" s="56">
        <f t="shared" si="9"/>
        <v>0</v>
      </c>
      <c r="Y13" s="142"/>
    </row>
    <row r="14" spans="1:25" ht="15" customHeight="1" x14ac:dyDescent="0.25">
      <c r="A14" s="60" t="s">
        <v>29</v>
      </c>
      <c r="B14" s="100">
        <v>1001</v>
      </c>
      <c r="C14" s="100">
        <v>1</v>
      </c>
      <c r="D14" s="56">
        <f>(LARGE('Annual Heat Inputs'!D14:K14,1)+LARGE('Annual Heat Inputs'!D14:K14,2)+LARGE('Annual Heat Inputs'!D14:K14,3))/3</f>
        <v>32222167.582999993</v>
      </c>
      <c r="E14" s="56">
        <v>1086416956.7376666</v>
      </c>
      <c r="F14" s="56">
        <f t="shared" si="0"/>
        <v>2.9659116956125133E-2</v>
      </c>
      <c r="G14" s="94">
        <v>105168</v>
      </c>
      <c r="H14" s="56">
        <f t="shared" si="1"/>
        <v>3119.1900120417681</v>
      </c>
      <c r="I14" s="56">
        <f>MIN('NOx Annual Allocations'!H14,'NOx Annual Emissions'!L14,'NOx Consent Decree Caps'!D14,'Retirement Adjustments'!D14,'Retirement Adjustments'!E14,'Retirement Adjustments'!F14,'Retirement Adjustments'!G14)</f>
        <v>3119.1900120417681</v>
      </c>
      <c r="J14" s="56">
        <v>40823.798933444901</v>
      </c>
      <c r="K14" s="56">
        <f t="shared" si="2"/>
        <v>4329.9878392021474</v>
      </c>
      <c r="L14" s="56">
        <v>4436.612620356711</v>
      </c>
      <c r="M14" s="56">
        <f t="shared" si="3"/>
        <v>4461.5738517983282</v>
      </c>
      <c r="N14" s="56">
        <v>656.94587792428501</v>
      </c>
      <c r="O14" s="56">
        <f t="shared" si="4"/>
        <v>4481.0582864255284</v>
      </c>
      <c r="P14" s="56">
        <v>104.9076849490375</v>
      </c>
      <c r="Q14" s="56">
        <f t="shared" si="5"/>
        <v>4484.1697557230282</v>
      </c>
      <c r="R14" s="56">
        <v>16.752707842751988</v>
      </c>
      <c r="S14" s="56">
        <f t="shared" si="6"/>
        <v>4484.6666262442677</v>
      </c>
      <c r="T14" s="56">
        <v>2.6752398568496574</v>
      </c>
      <c r="U14" s="56">
        <f t="shared" si="7"/>
        <v>4484.7459714960678</v>
      </c>
      <c r="V14" s="56">
        <v>0.42720904329326004</v>
      </c>
      <c r="W14" s="141">
        <f t="shared" si="8"/>
        <v>4485</v>
      </c>
      <c r="X14" s="56">
        <f t="shared" si="9"/>
        <v>-0.25402850393220433</v>
      </c>
      <c r="Y14" s="142"/>
    </row>
    <row r="15" spans="1:25" ht="15" customHeight="1" x14ac:dyDescent="0.25">
      <c r="A15" s="60" t="s">
        <v>29</v>
      </c>
      <c r="B15" s="100">
        <v>1001</v>
      </c>
      <c r="C15" s="100">
        <v>2</v>
      </c>
      <c r="D15" s="56">
        <f>(LARGE('Annual Heat Inputs'!D15:K15,1)+LARGE('Annual Heat Inputs'!D15:K15,2)+LARGE('Annual Heat Inputs'!D15:K15,3))/3</f>
        <v>32304735.285333335</v>
      </c>
      <c r="E15" s="56">
        <v>1086416956.7376666</v>
      </c>
      <c r="F15" s="56">
        <f t="shared" si="0"/>
        <v>2.9735116968662934E-2</v>
      </c>
      <c r="G15" s="94">
        <v>105168</v>
      </c>
      <c r="H15" s="56">
        <f t="shared" si="1"/>
        <v>3127.1827813603436</v>
      </c>
      <c r="I15" s="56">
        <f>MIN('NOx Annual Allocations'!H15,'NOx Annual Emissions'!L15,'NOx Consent Decree Caps'!D15,'Retirement Adjustments'!D15,'Retirement Adjustments'!E15,'Retirement Adjustments'!F15,'Retirement Adjustments'!G15)</f>
        <v>3127.1827813603436</v>
      </c>
      <c r="J15" s="56">
        <v>40823.798933444901</v>
      </c>
      <c r="K15" s="56">
        <f t="shared" si="2"/>
        <v>4341.0832177515049</v>
      </c>
      <c r="L15" s="56">
        <v>4436.612620356711</v>
      </c>
      <c r="M15" s="56">
        <f t="shared" si="3"/>
        <v>4473.0064129624579</v>
      </c>
      <c r="N15" s="56">
        <v>656.94587792428501</v>
      </c>
      <c r="O15" s="56">
        <f t="shared" si="4"/>
        <v>4492.5407754846174</v>
      </c>
      <c r="P15" s="56">
        <v>104.9076849490375</v>
      </c>
      <c r="Q15" s="56">
        <f t="shared" si="5"/>
        <v>4495.6602177674886</v>
      </c>
      <c r="R15" s="56">
        <v>16.752707842751988</v>
      </c>
      <c r="S15" s="56">
        <f t="shared" si="6"/>
        <v>4496.1583614947349</v>
      </c>
      <c r="T15" s="56">
        <v>2.6752398568496574</v>
      </c>
      <c r="U15" s="56">
        <f t="shared" si="7"/>
        <v>4496.2379100647977</v>
      </c>
      <c r="V15" s="56">
        <v>0.42720904329326004</v>
      </c>
      <c r="W15" s="141">
        <f t="shared" si="8"/>
        <v>4496</v>
      </c>
      <c r="X15" s="56">
        <f t="shared" si="9"/>
        <v>0.23791006479768839</v>
      </c>
      <c r="Y15" s="142"/>
    </row>
    <row r="16" spans="1:25" ht="15" customHeight="1" x14ac:dyDescent="0.25">
      <c r="A16" s="60" t="s">
        <v>29</v>
      </c>
      <c r="B16" s="100">
        <v>1001</v>
      </c>
      <c r="C16" s="100">
        <v>4</v>
      </c>
      <c r="D16" s="56">
        <f>(LARGE('Annual Heat Inputs'!D16:K16,1)+LARGE('Annual Heat Inputs'!D16:K16,2)+LARGE('Annual Heat Inputs'!D16:K16,3))/3</f>
        <v>206764.14566666668</v>
      </c>
      <c r="E16" s="56">
        <v>1086416956.7376666</v>
      </c>
      <c r="F16" s="56">
        <f t="shared" si="0"/>
        <v>1.9031748757635905E-4</v>
      </c>
      <c r="G16" s="94">
        <v>105168</v>
      </c>
      <c r="H16" s="56">
        <f t="shared" si="1"/>
        <v>20.015309533430528</v>
      </c>
      <c r="I16" s="56">
        <f>MIN('NOx Annual Allocations'!H16,'NOx Annual Emissions'!L16,'NOx Consent Decree Caps'!D16,'Retirement Adjustments'!D16,'Retirement Adjustments'!E16,'Retirement Adjustments'!F16,'Retirement Adjustments'!G16)</f>
        <v>8.5960000000000001</v>
      </c>
      <c r="J16" s="56">
        <v>40823.798933444901</v>
      </c>
      <c r="K16" s="56">
        <f t="shared" si="2"/>
        <v>16.365482846335681</v>
      </c>
      <c r="L16" s="56">
        <v>4436.612620356711</v>
      </c>
      <c r="M16" s="56">
        <f t="shared" si="3"/>
        <v>17.209847813591537</v>
      </c>
      <c r="N16" s="56">
        <v>656.94587792428501</v>
      </c>
      <c r="O16" s="56">
        <f t="shared" si="4"/>
        <v>17.334876102551732</v>
      </c>
      <c r="P16" s="56">
        <v>104.9076849490375</v>
      </c>
      <c r="Q16" s="56">
        <f t="shared" si="5"/>
        <v>17.354841869578685</v>
      </c>
      <c r="R16" s="56">
        <v>16.752707842751988</v>
      </c>
      <c r="S16" s="56">
        <f t="shared" si="6"/>
        <v>17.35803020284542</v>
      </c>
      <c r="T16" s="56">
        <v>2.6752398568496574</v>
      </c>
      <c r="U16" s="56">
        <f t="shared" si="7"/>
        <v>17.35853934777364</v>
      </c>
      <c r="V16" s="56">
        <v>0.42720904329326004</v>
      </c>
      <c r="W16" s="141">
        <f t="shared" si="8"/>
        <v>17</v>
      </c>
      <c r="X16" s="56">
        <f t="shared" si="9"/>
        <v>0.35853934777363961</v>
      </c>
      <c r="Y16" s="142"/>
    </row>
    <row r="17" spans="1:25" ht="15" customHeight="1" x14ac:dyDescent="0.25">
      <c r="A17" s="60" t="s">
        <v>30</v>
      </c>
      <c r="B17" s="100">
        <v>983</v>
      </c>
      <c r="C17" s="100">
        <v>1</v>
      </c>
      <c r="D17" s="56">
        <f>(LARGE('Annual Heat Inputs'!D17:K17,1)+LARGE('Annual Heat Inputs'!D17:K17,2)+LARGE('Annual Heat Inputs'!D17:K17,3))/3</f>
        <v>11806738.623000002</v>
      </c>
      <c r="E17" s="56">
        <v>1086416956.7376666</v>
      </c>
      <c r="F17" s="56">
        <f t="shared" si="0"/>
        <v>1.0867594204764363E-2</v>
      </c>
      <c r="G17" s="94">
        <v>105168</v>
      </c>
      <c r="H17" s="56">
        <f t="shared" si="1"/>
        <v>1142.9231473266586</v>
      </c>
      <c r="I17" s="56">
        <f>MIN('NOx Annual Allocations'!H17,'NOx Annual Emissions'!L17,'NOx Consent Decree Caps'!D17,'Retirement Adjustments'!D17,'Retirement Adjustments'!E17,'Retirement Adjustments'!F17,'Retirement Adjustments'!G17)</f>
        <v>1142.9231473266586</v>
      </c>
      <c r="J17" s="56">
        <v>40823.798933444901</v>
      </c>
      <c r="K17" s="56">
        <f t="shared" si="2"/>
        <v>1586.5796280322299</v>
      </c>
      <c r="L17" s="56">
        <v>4436.612620356711</v>
      </c>
      <c r="M17" s="56">
        <f t="shared" si="3"/>
        <v>1634.794933634003</v>
      </c>
      <c r="N17" s="56">
        <v>656.94587792428501</v>
      </c>
      <c r="O17" s="56">
        <f t="shared" si="4"/>
        <v>1641.9343548497768</v>
      </c>
      <c r="P17" s="56">
        <v>104.9076849490375</v>
      </c>
      <c r="Q17" s="56">
        <f t="shared" si="5"/>
        <v>1643.0744489987642</v>
      </c>
      <c r="R17" s="56">
        <v>16.752707842751988</v>
      </c>
      <c r="S17" s="56">
        <f t="shared" si="6"/>
        <v>1643.2565106294303</v>
      </c>
      <c r="T17" s="56">
        <v>2.6752398568496574</v>
      </c>
      <c r="U17" s="56">
        <f t="shared" si="7"/>
        <v>1643.2855840505949</v>
      </c>
      <c r="V17" s="56">
        <v>0.42720904329326004</v>
      </c>
      <c r="W17" s="141">
        <f t="shared" si="8"/>
        <v>1643</v>
      </c>
      <c r="X17" s="56">
        <f t="shared" si="9"/>
        <v>0.28558405059493452</v>
      </c>
      <c r="Y17" s="142"/>
    </row>
    <row r="18" spans="1:25" ht="15" customHeight="1" x14ac:dyDescent="0.25">
      <c r="A18" s="60" t="s">
        <v>30</v>
      </c>
      <c r="B18" s="100">
        <v>983</v>
      </c>
      <c r="C18" s="100">
        <v>2</v>
      </c>
      <c r="D18" s="56">
        <f>(LARGE('Annual Heat Inputs'!D18:K18,1)+LARGE('Annual Heat Inputs'!D18:K18,2)+LARGE('Annual Heat Inputs'!D18:K18,3))/3</f>
        <v>12482821.161</v>
      </c>
      <c r="E18" s="56">
        <v>1086416956.7376666</v>
      </c>
      <c r="F18" s="56">
        <f t="shared" si="0"/>
        <v>1.1489899051726772E-2</v>
      </c>
      <c r="G18" s="94">
        <v>105168</v>
      </c>
      <c r="H18" s="56">
        <f t="shared" si="1"/>
        <v>1208.3697034720012</v>
      </c>
      <c r="I18" s="56">
        <f>MIN('NOx Annual Allocations'!H18,'NOx Annual Emissions'!L18,'NOx Consent Decree Caps'!D18,'Retirement Adjustments'!D18,'Retirement Adjustments'!E18,'Retirement Adjustments'!F18,'Retirement Adjustments'!G18)</f>
        <v>1208.3697034720012</v>
      </c>
      <c r="J18" s="56">
        <v>40823.798933444901</v>
      </c>
      <c r="K18" s="56">
        <f t="shared" si="2"/>
        <v>1677.4310321252742</v>
      </c>
      <c r="L18" s="56">
        <v>4436.612620356711</v>
      </c>
      <c r="M18" s="56">
        <f t="shared" si="3"/>
        <v>1728.4072632647899</v>
      </c>
      <c r="N18" s="56">
        <v>656.94587792428501</v>
      </c>
      <c r="O18" s="56">
        <f t="shared" si="4"/>
        <v>1735.9555050845879</v>
      </c>
      <c r="P18" s="56">
        <v>104.9076849490375</v>
      </c>
      <c r="Q18" s="56">
        <f t="shared" si="5"/>
        <v>1737.1608837944027</v>
      </c>
      <c r="R18" s="56">
        <v>16.752707842751988</v>
      </c>
      <c r="S18" s="56">
        <f t="shared" si="6"/>
        <v>1737.353370716359</v>
      </c>
      <c r="T18" s="56">
        <v>2.6752398568496574</v>
      </c>
      <c r="U18" s="56">
        <f t="shared" si="7"/>
        <v>1737.3841089522534</v>
      </c>
      <c r="V18" s="56">
        <v>0.42720904329326004</v>
      </c>
      <c r="W18" s="141">
        <f t="shared" si="8"/>
        <v>1737</v>
      </c>
      <c r="X18" s="56">
        <f t="shared" si="9"/>
        <v>0.38410895225342756</v>
      </c>
      <c r="Y18" s="142"/>
    </row>
    <row r="19" spans="1:25" ht="15" customHeight="1" x14ac:dyDescent="0.25">
      <c r="A19" s="60" t="s">
        <v>30</v>
      </c>
      <c r="B19" s="100">
        <v>983</v>
      </c>
      <c r="C19" s="100">
        <v>3</v>
      </c>
      <c r="D19" s="56">
        <f>(LARGE('Annual Heat Inputs'!D19:K19,1)+LARGE('Annual Heat Inputs'!D19:K19,2)+LARGE('Annual Heat Inputs'!D19:K19,3))/3</f>
        <v>11752092.646</v>
      </c>
      <c r="E19" s="56">
        <v>1086416956.7376666</v>
      </c>
      <c r="F19" s="56">
        <f t="shared" si="0"/>
        <v>1.0817294937378022E-2</v>
      </c>
      <c r="G19" s="94">
        <v>105168</v>
      </c>
      <c r="H19" s="56">
        <f t="shared" si="1"/>
        <v>1137.6332739741717</v>
      </c>
      <c r="I19" s="56">
        <f>MIN('NOx Annual Allocations'!H19,'NOx Annual Emissions'!L19,'NOx Consent Decree Caps'!D19,'Retirement Adjustments'!D19,'Retirement Adjustments'!E19,'Retirement Adjustments'!F19,'Retirement Adjustments'!G19)</f>
        <v>1137.6332739741717</v>
      </c>
      <c r="J19" s="56">
        <v>40823.798933444901</v>
      </c>
      <c r="K19" s="56">
        <f t="shared" si="2"/>
        <v>1579.2363475014636</v>
      </c>
      <c r="L19" s="56">
        <v>4436.612620356711</v>
      </c>
      <c r="M19" s="56">
        <f t="shared" si="3"/>
        <v>1627.2284947387557</v>
      </c>
      <c r="N19" s="56">
        <v>656.94587792428501</v>
      </c>
      <c r="O19" s="56">
        <f t="shared" si="4"/>
        <v>1634.3348720581573</v>
      </c>
      <c r="P19" s="56">
        <v>104.9076849490375</v>
      </c>
      <c r="Q19" s="56">
        <f t="shared" si="5"/>
        <v>1635.4696894274487</v>
      </c>
      <c r="R19" s="56">
        <v>16.752707842751988</v>
      </c>
      <c r="S19" s="56">
        <f t="shared" si="6"/>
        <v>1635.6509084091833</v>
      </c>
      <c r="T19" s="56">
        <v>2.6752398568496574</v>
      </c>
      <c r="U19" s="56">
        <f t="shared" si="7"/>
        <v>1635.6798472677431</v>
      </c>
      <c r="V19" s="56">
        <v>0.42720904329326004</v>
      </c>
      <c r="W19" s="141">
        <f t="shared" si="8"/>
        <v>1636</v>
      </c>
      <c r="X19" s="56">
        <f t="shared" si="9"/>
        <v>-0.32015273225692908</v>
      </c>
      <c r="Y19" s="142"/>
    </row>
    <row r="20" spans="1:25" ht="15" customHeight="1" x14ac:dyDescent="0.25">
      <c r="A20" s="60" t="s">
        <v>30</v>
      </c>
      <c r="B20" s="100">
        <v>983</v>
      </c>
      <c r="C20" s="100">
        <v>4</v>
      </c>
      <c r="D20" s="56">
        <f>(LARGE('Annual Heat Inputs'!D20:K20,1)+LARGE('Annual Heat Inputs'!D20:K20,2)+LARGE('Annual Heat Inputs'!D20:K20,3))/3</f>
        <v>11826493.494999999</v>
      </c>
      <c r="E20" s="56">
        <v>1086416956.7376666</v>
      </c>
      <c r="F20" s="56">
        <f t="shared" si="0"/>
        <v>1.0885777713294383E-2</v>
      </c>
      <c r="G20" s="94">
        <v>105168</v>
      </c>
      <c r="H20" s="56">
        <f t="shared" si="1"/>
        <v>1144.8354705517436</v>
      </c>
      <c r="I20" s="56">
        <f>MIN('NOx Annual Allocations'!H20,'NOx Annual Emissions'!L20,'NOx Consent Decree Caps'!D20,'Retirement Adjustments'!D20,'Retirement Adjustments'!E20,'Retirement Adjustments'!F20,'Retirement Adjustments'!G20)</f>
        <v>1144.8354705517436</v>
      </c>
      <c r="J20" s="56">
        <v>40823.798933444901</v>
      </c>
      <c r="K20" s="56">
        <f t="shared" si="2"/>
        <v>1589.2342711534491</v>
      </c>
      <c r="L20" s="56">
        <v>4436.612620356711</v>
      </c>
      <c r="M20" s="56">
        <f t="shared" si="3"/>
        <v>1637.5302499386487</v>
      </c>
      <c r="N20" s="56">
        <v>656.94587792428501</v>
      </c>
      <c r="O20" s="56">
        <f t="shared" si="4"/>
        <v>1644.6816167353975</v>
      </c>
      <c r="P20" s="56">
        <v>104.9076849490375</v>
      </c>
      <c r="Q20" s="56">
        <f t="shared" si="5"/>
        <v>1645.8236184741691</v>
      </c>
      <c r="R20" s="56">
        <v>16.752707842751988</v>
      </c>
      <c r="S20" s="56">
        <f t="shared" si="6"/>
        <v>1646.005984727841</v>
      </c>
      <c r="T20" s="56">
        <v>2.6752398568496574</v>
      </c>
      <c r="U20" s="56">
        <f t="shared" si="7"/>
        <v>1646.0351067942524</v>
      </c>
      <c r="V20" s="56">
        <v>0.42720904329326004</v>
      </c>
      <c r="W20" s="141">
        <f t="shared" si="8"/>
        <v>1646</v>
      </c>
      <c r="X20" s="56">
        <f t="shared" si="9"/>
        <v>3.5106794252442342E-2</v>
      </c>
      <c r="Y20" s="142"/>
    </row>
    <row r="21" spans="1:25" ht="15" customHeight="1" x14ac:dyDescent="0.25">
      <c r="A21" s="60" t="s">
        <v>30</v>
      </c>
      <c r="B21" s="100">
        <v>983</v>
      </c>
      <c r="C21" s="100">
        <v>5</v>
      </c>
      <c r="D21" s="56">
        <f>(LARGE('Annual Heat Inputs'!D21:K21,1)+LARGE('Annual Heat Inputs'!D21:K21,2)+LARGE('Annual Heat Inputs'!D21:K21,3))/3</f>
        <v>12831751.447999999</v>
      </c>
      <c r="E21" s="56">
        <v>1086416956.7376666</v>
      </c>
      <c r="F21" s="56">
        <f t="shared" si="0"/>
        <v>1.18110743471196E-2</v>
      </c>
      <c r="G21" s="94">
        <v>105168</v>
      </c>
      <c r="H21" s="56">
        <f t="shared" si="1"/>
        <v>1242.1470669378741</v>
      </c>
      <c r="I21" s="56">
        <f>MIN('NOx Annual Allocations'!H21,'NOx Annual Emissions'!L21,'NOx Consent Decree Caps'!D21,'Retirement Adjustments'!D21,'Retirement Adjustments'!E21,'Retirement Adjustments'!F21,'Retirement Adjustments'!G21)</f>
        <v>1242.1470669378741</v>
      </c>
      <c r="J21" s="56">
        <v>40823.798933444901</v>
      </c>
      <c r="K21" s="56">
        <f t="shared" si="2"/>
        <v>1724.3199912726536</v>
      </c>
      <c r="L21" s="56">
        <v>4436.612620356711</v>
      </c>
      <c r="M21" s="56">
        <f t="shared" si="3"/>
        <v>1776.7211527810559</v>
      </c>
      <c r="N21" s="56">
        <v>656.94587792428501</v>
      </c>
      <c r="O21" s="56">
        <f t="shared" si="4"/>
        <v>1784.4803893872534</v>
      </c>
      <c r="P21" s="56">
        <v>104.9076849490375</v>
      </c>
      <c r="Q21" s="56">
        <f t="shared" si="5"/>
        <v>1785.7194618537706</v>
      </c>
      <c r="R21" s="56">
        <v>16.752707842751988</v>
      </c>
      <c r="S21" s="56">
        <f t="shared" si="6"/>
        <v>1785.9173293316169</v>
      </c>
      <c r="T21" s="56">
        <v>2.6752398568496574</v>
      </c>
      <c r="U21" s="56">
        <f t="shared" si="7"/>
        <v>1785.9489267884626</v>
      </c>
      <c r="V21" s="56">
        <v>0.42720904329326004</v>
      </c>
      <c r="W21" s="141">
        <f t="shared" si="8"/>
        <v>1786</v>
      </c>
      <c r="X21" s="56">
        <f t="shared" si="9"/>
        <v>-5.1073211537413954E-2</v>
      </c>
      <c r="Y21" s="142"/>
    </row>
    <row r="22" spans="1:25" ht="15" customHeight="1" x14ac:dyDescent="0.25">
      <c r="A22" s="60" t="s">
        <v>30</v>
      </c>
      <c r="B22" s="100">
        <v>983</v>
      </c>
      <c r="C22" s="100">
        <v>6</v>
      </c>
      <c r="D22" s="56">
        <f>(LARGE('Annual Heat Inputs'!D22:K22,1)+LARGE('Annual Heat Inputs'!D22:K22,2)+LARGE('Annual Heat Inputs'!D22:K22,3))/3</f>
        <v>8272146.4823333351</v>
      </c>
      <c r="E22" s="56">
        <v>1086416956.7376666</v>
      </c>
      <c r="F22" s="56">
        <f t="shared" si="0"/>
        <v>7.6141544284923949E-3</v>
      </c>
      <c r="G22" s="94">
        <v>105168</v>
      </c>
      <c r="H22" s="56">
        <f t="shared" si="1"/>
        <v>800.76539293568817</v>
      </c>
      <c r="I22" s="56">
        <f>MIN('NOx Annual Allocations'!H22,'NOx Annual Emissions'!L22,'NOx Consent Decree Caps'!D22,'Retirement Adjustments'!D22,'Retirement Adjustments'!E22,'Retirement Adjustments'!F22,'Retirement Adjustments'!G22)</f>
        <v>800.76539293568817</v>
      </c>
      <c r="J22" s="56">
        <v>40823.798933444901</v>
      </c>
      <c r="K22" s="56">
        <f t="shared" si="2"/>
        <v>1111.6041023726607</v>
      </c>
      <c r="L22" s="56">
        <v>4436.612620356711</v>
      </c>
      <c r="M22" s="56">
        <f t="shared" si="3"/>
        <v>1145.385156003455</v>
      </c>
      <c r="N22" s="56">
        <v>656.94587792428501</v>
      </c>
      <c r="O22" s="56">
        <f t="shared" si="4"/>
        <v>1150.387243369132</v>
      </c>
      <c r="P22" s="56">
        <v>104.9076849490375</v>
      </c>
      <c r="Q22" s="56">
        <f t="shared" si="5"/>
        <v>1151.1860266830695</v>
      </c>
      <c r="R22" s="56">
        <v>16.752707842751988</v>
      </c>
      <c r="S22" s="56">
        <f t="shared" si="6"/>
        <v>1151.3135843876796</v>
      </c>
      <c r="T22" s="56">
        <v>2.6752398568496574</v>
      </c>
      <c r="U22" s="56">
        <f t="shared" si="7"/>
        <v>1151.333954077083</v>
      </c>
      <c r="V22" s="56">
        <v>0.42720904329326004</v>
      </c>
      <c r="W22" s="141">
        <f t="shared" si="8"/>
        <v>1151</v>
      </c>
      <c r="X22" s="56">
        <f t="shared" si="9"/>
        <v>0.33395407708303537</v>
      </c>
      <c r="Y22" s="142"/>
    </row>
    <row r="23" spans="1:25" ht="15" customHeight="1" x14ac:dyDescent="0.25">
      <c r="A23" s="63" t="s">
        <v>31</v>
      </c>
      <c r="B23" s="100">
        <v>1004</v>
      </c>
      <c r="C23" s="102" t="s">
        <v>61</v>
      </c>
      <c r="D23" s="56">
        <f>(LARGE('Annual Heat Inputs'!D23:K23,1)+LARGE('Annual Heat Inputs'!D23:K23,2)+LARGE('Annual Heat Inputs'!D23:K23,3))/3</f>
        <v>14784826.311333334</v>
      </c>
      <c r="E23" s="56">
        <v>1086416956.7376666</v>
      </c>
      <c r="F23" s="56">
        <f t="shared" si="0"/>
        <v>1.3608795609863972E-2</v>
      </c>
      <c r="G23" s="94">
        <v>105168</v>
      </c>
      <c r="H23" s="56">
        <f t="shared" si="1"/>
        <v>1431.2098166981741</v>
      </c>
      <c r="I23" s="56">
        <f>MIN('NOx Annual Allocations'!H23,'NOx Annual Emissions'!L23,'NOx Consent Decree Caps'!D23,'Retirement Adjustments'!D23,'Retirement Adjustments'!E23,'Retirement Adjustments'!F23,'Retirement Adjustments'!G23)</f>
        <v>450.923</v>
      </c>
      <c r="J23" s="56">
        <v>40823.798933444901</v>
      </c>
      <c r="K23" s="56">
        <f t="shared" si="2"/>
        <v>1006.4857357034344</v>
      </c>
      <c r="L23" s="56">
        <v>4436.612620356711</v>
      </c>
      <c r="M23" s="56">
        <f t="shared" si="3"/>
        <v>1066.8626900540119</v>
      </c>
      <c r="N23" s="56">
        <v>656.94587792428501</v>
      </c>
      <c r="O23" s="56">
        <f t="shared" si="4"/>
        <v>1075.8029322334262</v>
      </c>
      <c r="P23" s="56">
        <v>104.9076849490375</v>
      </c>
      <c r="Q23" s="56">
        <f t="shared" si="5"/>
        <v>1077.2305994758017</v>
      </c>
      <c r="R23" s="56">
        <v>16.752707842751988</v>
      </c>
      <c r="S23" s="56">
        <f t="shared" si="6"/>
        <v>1077.4585836527453</v>
      </c>
      <c r="T23" s="56">
        <v>2.6752398568496574</v>
      </c>
      <c r="U23" s="56">
        <f t="shared" si="7"/>
        <v>1077.4949904451646</v>
      </c>
      <c r="V23" s="56">
        <v>0.42720904329326004</v>
      </c>
      <c r="W23" s="141">
        <f t="shared" si="8"/>
        <v>1077</v>
      </c>
      <c r="X23" s="56">
        <f t="shared" si="9"/>
        <v>0.49499044516460344</v>
      </c>
      <c r="Y23" s="142"/>
    </row>
    <row r="24" spans="1:25" ht="15" customHeight="1" x14ac:dyDescent="0.25">
      <c r="A24" s="63" t="s">
        <v>31</v>
      </c>
      <c r="B24" s="100">
        <v>1004</v>
      </c>
      <c r="C24" s="102" t="s">
        <v>62</v>
      </c>
      <c r="D24" s="56">
        <f>(LARGE('Annual Heat Inputs'!D24:K24,1)+LARGE('Annual Heat Inputs'!D24:K24,2)+LARGE('Annual Heat Inputs'!D24:K24,3))/3</f>
        <v>15051370.059666665</v>
      </c>
      <c r="E24" s="56">
        <v>1086416956.7376666</v>
      </c>
      <c r="F24" s="56">
        <f t="shared" si="0"/>
        <v>1.3854137646068672E-2</v>
      </c>
      <c r="G24" s="94">
        <v>105168</v>
      </c>
      <c r="H24" s="56">
        <f t="shared" si="1"/>
        <v>1457.0119479617501</v>
      </c>
      <c r="I24" s="56">
        <f>MIN('NOx Annual Allocations'!H24,'NOx Annual Emissions'!L24,'NOx Consent Decree Caps'!D24,'Retirement Adjustments'!D24,'Retirement Adjustments'!E24,'Retirement Adjustments'!F24,'Retirement Adjustments'!G24)</f>
        <v>450.59399999999999</v>
      </c>
      <c r="J24" s="56">
        <v>40823.798933444901</v>
      </c>
      <c r="K24" s="56">
        <f t="shared" si="2"/>
        <v>1016.172529659377</v>
      </c>
      <c r="L24" s="56">
        <v>4436.612620356711</v>
      </c>
      <c r="M24" s="56">
        <f t="shared" si="3"/>
        <v>1077.6379715840842</v>
      </c>
      <c r="N24" s="56">
        <v>656.94587792428501</v>
      </c>
      <c r="O24" s="56">
        <f t="shared" si="4"/>
        <v>1086.7393902028646</v>
      </c>
      <c r="P24" s="56">
        <v>104.9076849490375</v>
      </c>
      <c r="Q24" s="56">
        <f t="shared" si="5"/>
        <v>1088.1927957102789</v>
      </c>
      <c r="R24" s="56">
        <v>16.752707842751988</v>
      </c>
      <c r="S24" s="56">
        <f t="shared" si="6"/>
        <v>1088.4248900306768</v>
      </c>
      <c r="T24" s="56">
        <v>2.6752398568496574</v>
      </c>
      <c r="U24" s="56">
        <f t="shared" si="7"/>
        <v>1088.4619531718899</v>
      </c>
      <c r="V24" s="56">
        <v>0.42720904329326004</v>
      </c>
      <c r="W24" s="141">
        <f t="shared" si="8"/>
        <v>1088</v>
      </c>
      <c r="X24" s="56">
        <f t="shared" si="9"/>
        <v>0.46195317188994522</v>
      </c>
      <c r="Y24" s="142"/>
    </row>
    <row r="25" spans="1:25" ht="15" customHeight="1" x14ac:dyDescent="0.25">
      <c r="A25" s="60" t="s">
        <v>32</v>
      </c>
      <c r="B25" s="100">
        <v>1012</v>
      </c>
      <c r="C25" s="100">
        <v>2</v>
      </c>
      <c r="D25" s="56">
        <f>(LARGE('Annual Heat Inputs'!D25:K25,1)+LARGE('Annual Heat Inputs'!D25:K25,2)+LARGE('Annual Heat Inputs'!D25:K25,3))/3</f>
        <v>2951887.6260000002</v>
      </c>
      <c r="E25" s="56">
        <v>1086416956.7376666</v>
      </c>
      <c r="F25" s="56">
        <f t="shared" si="0"/>
        <v>2.7170853765611674E-3</v>
      </c>
      <c r="G25" s="94">
        <v>105168</v>
      </c>
      <c r="H25" s="56">
        <f t="shared" si="1"/>
        <v>285.75043488218483</v>
      </c>
      <c r="I25" s="56">
        <f>MIN('NOx Annual Allocations'!H25,'NOx Annual Emissions'!L25,'NOx Consent Decree Caps'!D25,'Retirement Adjustments'!D25,'Retirement Adjustments'!E25,'Retirement Adjustments'!F25,'Retirement Adjustments'!G25)</f>
        <v>285.75043488218483</v>
      </c>
      <c r="J25" s="56">
        <v>40823.798933444901</v>
      </c>
      <c r="K25" s="56">
        <f t="shared" si="2"/>
        <v>396.67218197992133</v>
      </c>
      <c r="L25" s="56">
        <v>4436.612620356711</v>
      </c>
      <c r="M25" s="56">
        <f t="shared" si="3"/>
        <v>408.72683725215927</v>
      </c>
      <c r="N25" s="56">
        <v>656.94587792428501</v>
      </c>
      <c r="O25" s="56">
        <f t="shared" si="4"/>
        <v>410.51181529025951</v>
      </c>
      <c r="P25" s="56">
        <v>104.9076849490375</v>
      </c>
      <c r="Q25" s="56">
        <f t="shared" si="5"/>
        <v>410.79685842692345</v>
      </c>
      <c r="R25" s="56">
        <v>16.752707842751988</v>
      </c>
      <c r="S25" s="56">
        <f t="shared" si="6"/>
        <v>410.84237696442079</v>
      </c>
      <c r="T25" s="56">
        <v>2.6752398568496574</v>
      </c>
      <c r="U25" s="56">
        <f t="shared" si="7"/>
        <v>410.84964581951465</v>
      </c>
      <c r="V25" s="56">
        <v>0.42720904329326004</v>
      </c>
      <c r="W25" s="141">
        <f t="shared" si="8"/>
        <v>411</v>
      </c>
      <c r="X25" s="56">
        <f t="shared" si="9"/>
        <v>-0.15035418048535121</v>
      </c>
      <c r="Y25" s="142"/>
    </row>
    <row r="26" spans="1:25" ht="15" customHeight="1" x14ac:dyDescent="0.25">
      <c r="A26" s="60" t="s">
        <v>32</v>
      </c>
      <c r="B26" s="100">
        <v>1012</v>
      </c>
      <c r="C26" s="100">
        <v>3</v>
      </c>
      <c r="D26" s="56">
        <f>(LARGE('Annual Heat Inputs'!D26:K26,1)+LARGE('Annual Heat Inputs'!D26:K26,2)+LARGE('Annual Heat Inputs'!D26:K26,3))/3</f>
        <v>21595034.259</v>
      </c>
      <c r="E26" s="56">
        <v>1086416956.7376666</v>
      </c>
      <c r="F26" s="56">
        <f t="shared" si="0"/>
        <v>1.9877298605359011E-2</v>
      </c>
      <c r="G26" s="94">
        <v>105168</v>
      </c>
      <c r="H26" s="56">
        <f t="shared" si="1"/>
        <v>2090.4557397283966</v>
      </c>
      <c r="I26" s="56">
        <f>MIN('NOx Annual Allocations'!H26,'NOx Annual Emissions'!L26,'NOx Consent Decree Caps'!D26,'Retirement Adjustments'!D26,'Retirement Adjustments'!E26,'Retirement Adjustments'!F26,'Retirement Adjustments'!G26)</f>
        <v>1337.318</v>
      </c>
      <c r="J26" s="56">
        <v>40823.798933444901</v>
      </c>
      <c r="K26" s="56">
        <f t="shared" si="2"/>
        <v>2148.7848416052211</v>
      </c>
      <c r="L26" s="56">
        <v>4436.612620356711</v>
      </c>
      <c r="M26" s="56">
        <f t="shared" si="3"/>
        <v>2236.9727154563557</v>
      </c>
      <c r="N26" s="56">
        <v>656.94587792428501</v>
      </c>
      <c r="O26" s="56">
        <f t="shared" si="4"/>
        <v>2250.0310248394162</v>
      </c>
      <c r="P26" s="56">
        <v>104.9076849490375</v>
      </c>
      <c r="Q26" s="56">
        <f t="shared" si="5"/>
        <v>2252.1163062191454</v>
      </c>
      <c r="R26" s="56">
        <v>16.752707842751988</v>
      </c>
      <c r="S26" s="56">
        <f t="shared" si="6"/>
        <v>2252.4493047953843</v>
      </c>
      <c r="T26" s="56">
        <v>2.6752398568496574</v>
      </c>
      <c r="U26" s="56">
        <f t="shared" si="7"/>
        <v>2252.50248133686</v>
      </c>
      <c r="V26" s="56">
        <v>0.42720904329326004</v>
      </c>
      <c r="W26" s="141">
        <f t="shared" si="8"/>
        <v>2253</v>
      </c>
      <c r="X26" s="56">
        <f t="shared" si="9"/>
        <v>-0.49751866313999926</v>
      </c>
      <c r="Y26" s="142"/>
    </row>
    <row r="27" spans="1:25" ht="15" customHeight="1" x14ac:dyDescent="0.25">
      <c r="A27" s="60" t="s">
        <v>33</v>
      </c>
      <c r="B27" s="100">
        <v>7759</v>
      </c>
      <c r="C27" s="101" t="s">
        <v>63</v>
      </c>
      <c r="D27" s="56">
        <f>(LARGE('Annual Heat Inputs'!D27:K27,1)+LARGE('Annual Heat Inputs'!D27:K27,2)+LARGE('Annual Heat Inputs'!D27:K27,3))/3</f>
        <v>978359.74366666656</v>
      </c>
      <c r="E27" s="56">
        <v>1086416956.7376666</v>
      </c>
      <c r="F27" s="56">
        <f t="shared" si="0"/>
        <v>9.0053799105319716E-4</v>
      </c>
      <c r="G27" s="94">
        <v>105168</v>
      </c>
      <c r="H27" s="56">
        <f t="shared" si="1"/>
        <v>94.707779443082643</v>
      </c>
      <c r="I27" s="56">
        <f>MIN('NOx Annual Allocations'!H27,'NOx Annual Emissions'!L27,'NOx Consent Decree Caps'!D27,'Retirement Adjustments'!D27,'Retirement Adjustments'!E27,'Retirement Adjustments'!F27,'Retirement Adjustments'!G27)</f>
        <v>14.013999999999999</v>
      </c>
      <c r="J27" s="56">
        <v>40823.798933444901</v>
      </c>
      <c r="K27" s="56">
        <f t="shared" si="2"/>
        <v>50.777381878684125</v>
      </c>
      <c r="L27" s="56">
        <v>4436.612620356711</v>
      </c>
      <c r="M27" s="56">
        <f t="shared" si="3"/>
        <v>54.772720094901416</v>
      </c>
      <c r="N27" s="56">
        <v>656.94587792428501</v>
      </c>
      <c r="O27" s="56">
        <f t="shared" si="4"/>
        <v>55.364324816038028</v>
      </c>
      <c r="P27" s="56">
        <v>104.9076849490375</v>
      </c>
      <c r="Q27" s="56">
        <f t="shared" si="5"/>
        <v>55.458798171888077</v>
      </c>
      <c r="R27" s="56">
        <v>16.752707842751988</v>
      </c>
      <c r="S27" s="56">
        <f t="shared" si="6"/>
        <v>55.473884621753491</v>
      </c>
      <c r="T27" s="56">
        <v>2.6752398568496574</v>
      </c>
      <c r="U27" s="56">
        <f t="shared" si="7"/>
        <v>55.476293776879764</v>
      </c>
      <c r="V27" s="56">
        <v>0.42720904329326004</v>
      </c>
      <c r="W27" s="141">
        <f t="shared" si="8"/>
        <v>55</v>
      </c>
      <c r="X27" s="56">
        <f t="shared" si="9"/>
        <v>0.47629377687976415</v>
      </c>
      <c r="Y27" s="142"/>
    </row>
    <row r="28" spans="1:25" ht="15" customHeight="1" x14ac:dyDescent="0.25">
      <c r="A28" s="60" t="s">
        <v>33</v>
      </c>
      <c r="B28" s="100">
        <v>7759</v>
      </c>
      <c r="C28" s="101" t="s">
        <v>64</v>
      </c>
      <c r="D28" s="56">
        <f>(LARGE('Annual Heat Inputs'!D28:K28,1)+LARGE('Annual Heat Inputs'!D28:K28,2)+LARGE('Annual Heat Inputs'!D28:K28,3))/3</f>
        <v>849204.79400000011</v>
      </c>
      <c r="E28" s="56">
        <v>1086416956.7376666</v>
      </c>
      <c r="F28" s="56">
        <f t="shared" si="0"/>
        <v>7.8165642457388E-4</v>
      </c>
      <c r="G28" s="94">
        <v>105168</v>
      </c>
      <c r="H28" s="56">
        <f t="shared" si="1"/>
        <v>82.205242859585809</v>
      </c>
      <c r="I28" s="56">
        <f>MIN('NOx Annual Allocations'!H28,'NOx Annual Emissions'!L28,'NOx Consent Decree Caps'!D28,'Retirement Adjustments'!D28,'Retirement Adjustments'!E28,'Retirement Adjustments'!F28,'Retirement Adjustments'!G28)</f>
        <v>12.000999999999999</v>
      </c>
      <c r="J28" s="56">
        <v>40823.798933444901</v>
      </c>
      <c r="K28" s="56">
        <f t="shared" si="2"/>
        <v>43.911184711839518</v>
      </c>
      <c r="L28" s="56">
        <v>4436.612620356711</v>
      </c>
      <c r="M28" s="56">
        <f t="shared" si="3"/>
        <v>47.379091469886895</v>
      </c>
      <c r="N28" s="56">
        <v>656.94587792428501</v>
      </c>
      <c r="O28" s="56">
        <f t="shared" si="4"/>
        <v>47.892597435963737</v>
      </c>
      <c r="P28" s="56">
        <v>104.9076849490375</v>
      </c>
      <c r="Q28" s="56">
        <f t="shared" si="5"/>
        <v>47.974599201891323</v>
      </c>
      <c r="R28" s="56">
        <v>16.752707842751988</v>
      </c>
      <c r="S28" s="56">
        <f t="shared" si="6"/>
        <v>47.987694063605616</v>
      </c>
      <c r="T28" s="56">
        <v>2.6752398568496574</v>
      </c>
      <c r="U28" s="56">
        <f t="shared" si="7"/>
        <v>47.989785182026999</v>
      </c>
      <c r="V28" s="56">
        <v>0.42720904329326004</v>
      </c>
      <c r="W28" s="141">
        <f t="shared" si="8"/>
        <v>48</v>
      </c>
      <c r="X28" s="56">
        <f t="shared" si="9"/>
        <v>-1.0214817973000834E-2</v>
      </c>
      <c r="Y28" s="142"/>
    </row>
    <row r="29" spans="1:25" ht="15" customHeight="1" x14ac:dyDescent="0.25">
      <c r="A29" s="60" t="s">
        <v>33</v>
      </c>
      <c r="B29" s="100">
        <v>7759</v>
      </c>
      <c r="C29" s="101" t="s">
        <v>65</v>
      </c>
      <c r="D29" s="56">
        <f>(LARGE('Annual Heat Inputs'!D29:K29,1)+LARGE('Annual Heat Inputs'!D29:K29,2)+LARGE('Annual Heat Inputs'!D29:K29,3))/3</f>
        <v>879178.88233333325</v>
      </c>
      <c r="E29" s="56">
        <v>1086416956.7376666</v>
      </c>
      <c r="F29" s="56">
        <f t="shared" si="0"/>
        <v>8.0924628144001399E-4</v>
      </c>
      <c r="G29" s="94">
        <v>105168</v>
      </c>
      <c r="H29" s="56">
        <f t="shared" si="1"/>
        <v>85.106812926483386</v>
      </c>
      <c r="I29" s="56">
        <f>MIN('NOx Annual Allocations'!H29,'NOx Annual Emissions'!L29,'NOx Consent Decree Caps'!D29,'Retirement Adjustments'!D29,'Retirement Adjustments'!E29,'Retirement Adjustments'!F29,'Retirement Adjustments'!G29)</f>
        <v>16.725000000000001</v>
      </c>
      <c r="J29" s="56">
        <v>40823.798933444901</v>
      </c>
      <c r="K29" s="56">
        <f t="shared" si="2"/>
        <v>49.761507481145095</v>
      </c>
      <c r="L29" s="56">
        <v>4436.612620356711</v>
      </c>
      <c r="M29" s="56">
        <f t="shared" si="3"/>
        <v>53.351819746358601</v>
      </c>
      <c r="N29" s="56">
        <v>656.94587792428501</v>
      </c>
      <c r="O29" s="56">
        <f t="shared" si="4"/>
        <v>53.88345075517617</v>
      </c>
      <c r="P29" s="56">
        <v>104.9076849490375</v>
      </c>
      <c r="Q29" s="56">
        <f t="shared" si="5"/>
        <v>53.96834690911566</v>
      </c>
      <c r="R29" s="56">
        <v>16.752707842751988</v>
      </c>
      <c r="S29" s="56">
        <f t="shared" si="6"/>
        <v>53.981903975641458</v>
      </c>
      <c r="T29" s="56">
        <v>2.6752398568496574</v>
      </c>
      <c r="U29" s="56">
        <f t="shared" si="7"/>
        <v>53.984068903547573</v>
      </c>
      <c r="V29" s="56">
        <v>0.42720904329326004</v>
      </c>
      <c r="W29" s="141">
        <f t="shared" si="8"/>
        <v>54</v>
      </c>
      <c r="X29" s="56">
        <f t="shared" si="9"/>
        <v>-1.593109645242663E-2</v>
      </c>
      <c r="Y29" s="142"/>
    </row>
    <row r="30" spans="1:25" ht="15" customHeight="1" x14ac:dyDescent="0.25">
      <c r="A30" s="60" t="s">
        <v>33</v>
      </c>
      <c r="B30" s="100">
        <v>7759</v>
      </c>
      <c r="C30" s="101" t="s">
        <v>66</v>
      </c>
      <c r="D30" s="56">
        <f>(LARGE('Annual Heat Inputs'!D30:K30,1)+LARGE('Annual Heat Inputs'!D30:K30,2)+LARGE('Annual Heat Inputs'!D30:K30,3))/3</f>
        <v>1041051.7883333334</v>
      </c>
      <c r="E30" s="56">
        <v>1086416956.7376666</v>
      </c>
      <c r="F30" s="56">
        <f t="shared" si="0"/>
        <v>9.5824331705889661E-4</v>
      </c>
      <c r="G30" s="94">
        <v>105168</v>
      </c>
      <c r="H30" s="56">
        <f t="shared" si="1"/>
        <v>100.77653316845004</v>
      </c>
      <c r="I30" s="56">
        <f>MIN('NOx Annual Allocations'!H30,'NOx Annual Emissions'!L30,'NOx Consent Decree Caps'!D30,'Retirement Adjustments'!D30,'Retirement Adjustments'!E30,'Retirement Adjustments'!F30,'Retirement Adjustments'!G30)</f>
        <v>15.271000000000001</v>
      </c>
      <c r="J30" s="56">
        <v>40823.798933444901</v>
      </c>
      <c r="K30" s="56">
        <f t="shared" si="2"/>
        <v>54.390132504929689</v>
      </c>
      <c r="L30" s="56">
        <v>4436.612620356711</v>
      </c>
      <c r="M30" s="56">
        <f t="shared" si="3"/>
        <v>58.641486898765663</v>
      </c>
      <c r="N30" s="56">
        <v>656.94587792428501</v>
      </c>
      <c r="O30" s="56">
        <f t="shared" si="4"/>
        <v>59.271000895956</v>
      </c>
      <c r="P30" s="56">
        <v>104.9076849490375</v>
      </c>
      <c r="Q30" s="56">
        <f t="shared" si="5"/>
        <v>59.371527983966537</v>
      </c>
      <c r="R30" s="56">
        <v>16.752707842751988</v>
      </c>
      <c r="S30" s="56">
        <f t="shared" si="6"/>
        <v>59.387581154299497</v>
      </c>
      <c r="T30" s="56">
        <v>2.6752398568496574</v>
      </c>
      <c r="U30" s="56">
        <f t="shared" si="7"/>
        <v>59.390144685013851</v>
      </c>
      <c r="V30" s="56">
        <v>0.42720904329326004</v>
      </c>
      <c r="W30" s="141">
        <f t="shared" si="8"/>
        <v>59</v>
      </c>
      <c r="X30" s="56">
        <f t="shared" si="9"/>
        <v>0.39014468501385124</v>
      </c>
      <c r="Y30" s="142"/>
    </row>
    <row r="31" spans="1:25" ht="15" customHeight="1" x14ac:dyDescent="0.25">
      <c r="A31" s="60" t="s">
        <v>34</v>
      </c>
      <c r="B31" s="100">
        <v>6113</v>
      </c>
      <c r="C31" s="100">
        <v>1</v>
      </c>
      <c r="D31" s="56">
        <f>(LARGE('Annual Heat Inputs'!D31:K31,1)+LARGE('Annual Heat Inputs'!D31:K31,2)+LARGE('Annual Heat Inputs'!D31:K31,3))/3</f>
        <v>35973504.520999998</v>
      </c>
      <c r="E31" s="56">
        <v>1086416956.7376666</v>
      </c>
      <c r="F31" s="56">
        <f t="shared" si="0"/>
        <v>3.3112060979812556E-2</v>
      </c>
      <c r="G31" s="94">
        <v>105168</v>
      </c>
      <c r="H31" s="56">
        <f t="shared" si="1"/>
        <v>3482.3292291249268</v>
      </c>
      <c r="I31" s="56">
        <f>MIN('NOx Annual Allocations'!H31,'NOx Annual Emissions'!L31,'NOx Consent Decree Caps'!D31,'Retirement Adjustments'!D31,'Retirement Adjustments'!E31,'Retirement Adjustments'!F31,'Retirement Adjustments'!G31)</f>
        <v>2550.5129999999999</v>
      </c>
      <c r="J31" s="56">
        <v>40823.798933444901</v>
      </c>
      <c r="K31" s="56">
        <f t="shared" si="2"/>
        <v>3902.2731197118342</v>
      </c>
      <c r="L31" s="56">
        <v>4436.612620356711</v>
      </c>
      <c r="M31" s="56">
        <f t="shared" si="3"/>
        <v>4049.1785073408914</v>
      </c>
      <c r="N31" s="56">
        <v>656.94587792428501</v>
      </c>
      <c r="O31" s="56">
        <f t="shared" si="4"/>
        <v>4070.931339311157</v>
      </c>
      <c r="P31" s="56">
        <v>104.9076849490375</v>
      </c>
      <c r="Q31" s="56">
        <f t="shared" si="5"/>
        <v>4074.4050489724405</v>
      </c>
      <c r="R31" s="56">
        <v>16.752707842751988</v>
      </c>
      <c r="S31" s="56">
        <f t="shared" si="6"/>
        <v>4074.9597656561068</v>
      </c>
      <c r="T31" s="56">
        <v>2.6752398568496574</v>
      </c>
      <c r="U31" s="56">
        <f t="shared" si="7"/>
        <v>4075.0483483613825</v>
      </c>
      <c r="V31" s="56">
        <v>0.42720904329326004</v>
      </c>
      <c r="W31" s="141">
        <f t="shared" si="8"/>
        <v>4075</v>
      </c>
      <c r="X31" s="56">
        <f t="shared" si="9"/>
        <v>4.8348361382522853E-2</v>
      </c>
      <c r="Y31" s="142"/>
    </row>
    <row r="32" spans="1:25" ht="15" customHeight="1" x14ac:dyDescent="0.25">
      <c r="A32" s="60" t="s">
        <v>34</v>
      </c>
      <c r="B32" s="100">
        <v>6113</v>
      </c>
      <c r="C32" s="100">
        <v>2</v>
      </c>
      <c r="D32" s="56">
        <f>(LARGE('Annual Heat Inputs'!D32:K32,1)+LARGE('Annual Heat Inputs'!D32:K32,2)+LARGE('Annual Heat Inputs'!D32:K32,3))/3</f>
        <v>35398800.513333328</v>
      </c>
      <c r="E32" s="56">
        <v>1086416956.7376666</v>
      </c>
      <c r="F32" s="56">
        <f t="shared" si="0"/>
        <v>3.2583070702090447E-2</v>
      </c>
      <c r="G32" s="94">
        <v>105168</v>
      </c>
      <c r="H32" s="56">
        <f t="shared" si="1"/>
        <v>3426.696379597448</v>
      </c>
      <c r="I32" s="56">
        <f>MIN('NOx Annual Allocations'!H32,'NOx Annual Emissions'!L32,'NOx Consent Decree Caps'!D32,'Retirement Adjustments'!D32,'Retirement Adjustments'!E32,'Retirement Adjustments'!F32,'Retirement Adjustments'!G32)</f>
        <v>2953.1120000000001</v>
      </c>
      <c r="J32" s="56">
        <v>40823.798933444901</v>
      </c>
      <c r="K32" s="56">
        <f t="shared" si="2"/>
        <v>4283.2767269763599</v>
      </c>
      <c r="L32" s="56">
        <v>4436.612620356711</v>
      </c>
      <c r="M32" s="56">
        <f t="shared" si="3"/>
        <v>4427.8351896632294</v>
      </c>
      <c r="N32" s="56">
        <v>656.94587792428501</v>
      </c>
      <c r="O32" s="56">
        <f t="shared" si="4"/>
        <v>4449.2405036510836</v>
      </c>
      <c r="P32" s="56">
        <v>104.9076849490375</v>
      </c>
      <c r="Q32" s="56">
        <f t="shared" si="5"/>
        <v>4452.6587181669711</v>
      </c>
      <c r="R32" s="56">
        <v>16.752707842751988</v>
      </c>
      <c r="S32" s="56">
        <f t="shared" si="6"/>
        <v>4453.2045728310632</v>
      </c>
      <c r="T32" s="56">
        <v>2.6752398568496574</v>
      </c>
      <c r="U32" s="56">
        <f t="shared" si="7"/>
        <v>4453.2917403604642</v>
      </c>
      <c r="V32" s="56">
        <v>0.42720904329326004</v>
      </c>
      <c r="W32" s="141">
        <f t="shared" si="8"/>
        <v>4453</v>
      </c>
      <c r="X32" s="56">
        <f t="shared" si="9"/>
        <v>0.2917403604642459</v>
      </c>
      <c r="Y32" s="142"/>
    </row>
    <row r="33" spans="1:25" ht="15" customHeight="1" x14ac:dyDescent="0.25">
      <c r="A33" s="60" t="s">
        <v>34</v>
      </c>
      <c r="B33" s="100">
        <v>6113</v>
      </c>
      <c r="C33" s="100">
        <v>3</v>
      </c>
      <c r="D33" s="56">
        <f>(LARGE('Annual Heat Inputs'!D33:K33,1)+LARGE('Annual Heat Inputs'!D33:K33,2)+LARGE('Annual Heat Inputs'!D33:K33,3))/3</f>
        <v>36006241.244333327</v>
      </c>
      <c r="E33" s="56">
        <v>1086416956.7376666</v>
      </c>
      <c r="F33" s="56">
        <f t="shared" si="0"/>
        <v>3.3142193723167034E-2</v>
      </c>
      <c r="G33" s="94">
        <v>105168</v>
      </c>
      <c r="H33" s="56">
        <f t="shared" si="1"/>
        <v>3485.4982294780307</v>
      </c>
      <c r="I33" s="56">
        <f>MIN('NOx Annual Allocations'!H33,'NOx Annual Emissions'!L33,'NOx Consent Decree Caps'!D33,'Retirement Adjustments'!D33,'Retirement Adjustments'!E33,'Retirement Adjustments'!F33,'Retirement Adjustments'!G33)</f>
        <v>3018.7359999999999</v>
      </c>
      <c r="J33" s="56">
        <v>40823.798933444901</v>
      </c>
      <c r="K33" s="56">
        <f t="shared" si="2"/>
        <v>4371.7262527678504</v>
      </c>
      <c r="L33" s="56">
        <v>4436.612620356711</v>
      </c>
      <c r="M33" s="56">
        <f t="shared" si="3"/>
        <v>4518.76532770636</v>
      </c>
      <c r="N33" s="56">
        <v>656.94587792428501</v>
      </c>
      <c r="O33" s="56">
        <f t="shared" si="4"/>
        <v>4540.5379552581626</v>
      </c>
      <c r="P33" s="56">
        <v>104.9076849490375</v>
      </c>
      <c r="Q33" s="56">
        <f t="shared" si="5"/>
        <v>4544.0148260757924</v>
      </c>
      <c r="R33" s="56">
        <v>16.752707842751988</v>
      </c>
      <c r="S33" s="56">
        <f t="shared" si="6"/>
        <v>4544.5700475645044</v>
      </c>
      <c r="T33" s="56">
        <v>2.6752398568496574</v>
      </c>
      <c r="U33" s="56">
        <f t="shared" si="7"/>
        <v>4544.6587108820959</v>
      </c>
      <c r="V33" s="56">
        <v>0.42720904329326004</v>
      </c>
      <c r="W33" s="141">
        <f t="shared" si="8"/>
        <v>4545</v>
      </c>
      <c r="X33" s="56">
        <f t="shared" si="9"/>
        <v>-0.34128911790412531</v>
      </c>
      <c r="Y33" s="142"/>
    </row>
    <row r="34" spans="1:25" ht="15" customHeight="1" x14ac:dyDescent="0.25">
      <c r="A34" s="60" t="s">
        <v>34</v>
      </c>
      <c r="B34" s="100">
        <v>6113</v>
      </c>
      <c r="C34" s="100">
        <v>4</v>
      </c>
      <c r="D34" s="56">
        <f>(LARGE('Annual Heat Inputs'!D34:K34,1)+LARGE('Annual Heat Inputs'!D34:K34,2)+LARGE('Annual Heat Inputs'!D34:K34,3))/3</f>
        <v>35035717.577666663</v>
      </c>
      <c r="E34" s="56">
        <v>1086416956.7376666</v>
      </c>
      <c r="F34" s="56">
        <f t="shared" si="0"/>
        <v>3.2248868503372059E-2</v>
      </c>
      <c r="G34" s="94">
        <v>105168</v>
      </c>
      <c r="H34" s="56">
        <f t="shared" si="1"/>
        <v>3391.5490027626329</v>
      </c>
      <c r="I34" s="56">
        <f>MIN('NOx Annual Allocations'!H34,'NOx Annual Emissions'!L34,'NOx Consent Decree Caps'!D34,'Retirement Adjustments'!D34,'Retirement Adjustments'!E34,'Retirement Adjustments'!F34,'Retirement Adjustments'!G34)</f>
        <v>2282.922</v>
      </c>
      <c r="J34" s="56">
        <v>40823.798933444901</v>
      </c>
      <c r="K34" s="56">
        <f t="shared" si="2"/>
        <v>3599.4433236127652</v>
      </c>
      <c r="L34" s="56">
        <v>4436.612620356711</v>
      </c>
      <c r="M34" s="56">
        <f t="shared" si="3"/>
        <v>3742.5190606070496</v>
      </c>
      <c r="N34" s="56">
        <v>656.94587792428501</v>
      </c>
      <c r="O34" s="56">
        <f t="shared" si="4"/>
        <v>3763.7048218380623</v>
      </c>
      <c r="P34" s="56">
        <v>104.9076849490375</v>
      </c>
      <c r="Q34" s="56">
        <f t="shared" si="5"/>
        <v>3767.0879759749769</v>
      </c>
      <c r="R34" s="56">
        <v>16.752707842751988</v>
      </c>
      <c r="S34" s="56">
        <f t="shared" si="6"/>
        <v>3767.6282318472731</v>
      </c>
      <c r="T34" s="56">
        <v>2.6752398568496574</v>
      </c>
      <c r="U34" s="56">
        <f t="shared" si="7"/>
        <v>3767.7145053056315</v>
      </c>
      <c r="V34" s="56">
        <v>0.42720904329326004</v>
      </c>
      <c r="W34" s="141">
        <f t="shared" si="8"/>
        <v>3768</v>
      </c>
      <c r="X34" s="56">
        <f t="shared" si="9"/>
        <v>-0.28549469436848085</v>
      </c>
      <c r="Y34" s="142"/>
    </row>
    <row r="35" spans="1:25" ht="15" customHeight="1" x14ac:dyDescent="0.25">
      <c r="A35" s="60" t="s">
        <v>34</v>
      </c>
      <c r="B35" s="100">
        <v>6113</v>
      </c>
      <c r="C35" s="100">
        <v>5</v>
      </c>
      <c r="D35" s="56">
        <f>(LARGE('Annual Heat Inputs'!D35:K35,1)+LARGE('Annual Heat Inputs'!D35:K35,2)+LARGE('Annual Heat Inputs'!D35:K35,3))/3</f>
        <v>31686863.827333331</v>
      </c>
      <c r="E35" s="56">
        <v>1086416956.7376666</v>
      </c>
      <c r="F35" s="56">
        <f t="shared" si="0"/>
        <v>2.9166392912794575E-2</v>
      </c>
      <c r="G35" s="94">
        <v>105168</v>
      </c>
      <c r="H35" s="56">
        <f t="shared" si="1"/>
        <v>3067.3712098527799</v>
      </c>
      <c r="I35" s="56">
        <f>MIN('NOx Annual Allocations'!H35,'NOx Annual Emissions'!L35,'NOx Consent Decree Caps'!D35,'Retirement Adjustments'!D35,'Retirement Adjustments'!E35,'Retirement Adjustments'!F35,'Retirement Adjustments'!G35)</f>
        <v>3067.3712098527799</v>
      </c>
      <c r="J35" s="56">
        <v>40823.798933444901</v>
      </c>
      <c r="K35" s="56">
        <f t="shared" si="2"/>
        <v>4258.0541697385579</v>
      </c>
      <c r="L35" s="56">
        <v>4436.612620356711</v>
      </c>
      <c r="M35" s="56">
        <f t="shared" si="3"/>
        <v>4387.4541566257449</v>
      </c>
      <c r="N35" s="56">
        <v>656.94587792428501</v>
      </c>
      <c r="O35" s="56">
        <f t="shared" si="4"/>
        <v>4406.6148982237255</v>
      </c>
      <c r="P35" s="56">
        <v>104.9076849490375</v>
      </c>
      <c r="Q35" s="56">
        <f t="shared" si="5"/>
        <v>4409.6746769825204</v>
      </c>
      <c r="R35" s="56">
        <v>16.752707842751988</v>
      </c>
      <c r="S35" s="56">
        <f t="shared" si="6"/>
        <v>4410.1632930418155</v>
      </c>
      <c r="T35" s="56">
        <v>2.6752398568496574</v>
      </c>
      <c r="U35" s="56">
        <f t="shared" si="7"/>
        <v>4410.2413201386162</v>
      </c>
      <c r="V35" s="56">
        <v>0.42720904329326004</v>
      </c>
      <c r="W35" s="141">
        <f t="shared" si="8"/>
        <v>4410</v>
      </c>
      <c r="X35" s="56">
        <f t="shared" si="9"/>
        <v>0.24132013861617452</v>
      </c>
      <c r="Y35" s="142"/>
    </row>
    <row r="36" spans="1:25" ht="15" customHeight="1" x14ac:dyDescent="0.25">
      <c r="A36" s="60" t="s">
        <v>35</v>
      </c>
      <c r="B36" s="100">
        <v>7763</v>
      </c>
      <c r="C36" s="100">
        <v>1</v>
      </c>
      <c r="D36" s="56">
        <f>(LARGE('Annual Heat Inputs'!D36:K36,1)+LARGE('Annual Heat Inputs'!D36:K36,2)+LARGE('Annual Heat Inputs'!D36:K36,3))/3</f>
        <v>874485.85066666675</v>
      </c>
      <c r="E36" s="56">
        <v>1086416956.7376666</v>
      </c>
      <c r="F36" s="56">
        <f t="shared" si="0"/>
        <v>8.0492654799185531E-4</v>
      </c>
      <c r="G36" s="94">
        <v>105168</v>
      </c>
      <c r="H36" s="56">
        <f t="shared" si="1"/>
        <v>84.652515199207443</v>
      </c>
      <c r="I36" s="56">
        <f>MIN('NOx Annual Allocations'!H36,'NOx Annual Emissions'!L36,'NOx Consent Decree Caps'!D36,'Retirement Adjustments'!D36,'Retirement Adjustments'!E36,'Retirement Adjustments'!F36,'Retirement Adjustments'!G36)</f>
        <v>43.728000000000002</v>
      </c>
      <c r="J36" s="56">
        <v>40823.798933444901</v>
      </c>
      <c r="K36" s="56">
        <f t="shared" si="2"/>
        <v>76.588159551411394</v>
      </c>
      <c r="L36" s="56">
        <v>4436.612620356711</v>
      </c>
      <c r="M36" s="56">
        <f t="shared" si="3"/>
        <v>80.159306832692224</v>
      </c>
      <c r="N36" s="56">
        <v>656.94587792428501</v>
      </c>
      <c r="O36" s="56">
        <f t="shared" si="4"/>
        <v>80.688100010427291</v>
      </c>
      <c r="P36" s="56">
        <v>104.9076849490375</v>
      </c>
      <c r="Q36" s="56">
        <f t="shared" si="5"/>
        <v>80.772542991131132</v>
      </c>
      <c r="R36" s="56">
        <v>16.752707842751988</v>
      </c>
      <c r="S36" s="56">
        <f t="shared" si="6"/>
        <v>80.786027690424518</v>
      </c>
      <c r="T36" s="56">
        <v>2.6752398568496574</v>
      </c>
      <c r="U36" s="56">
        <f t="shared" si="7"/>
        <v>80.788181062007538</v>
      </c>
      <c r="V36" s="56">
        <v>0.42720904329326004</v>
      </c>
      <c r="W36" s="141">
        <f t="shared" si="8"/>
        <v>81</v>
      </c>
      <c r="X36" s="56">
        <f t="shared" si="9"/>
        <v>-0.21181893799246154</v>
      </c>
      <c r="Y36" s="142"/>
    </row>
    <row r="37" spans="1:25" ht="15" customHeight="1" x14ac:dyDescent="0.25">
      <c r="A37" s="60" t="s">
        <v>35</v>
      </c>
      <c r="B37" s="100">
        <v>7763</v>
      </c>
      <c r="C37" s="100">
        <v>2</v>
      </c>
      <c r="D37" s="56">
        <f>(LARGE('Annual Heat Inputs'!D37:K37,1)+LARGE('Annual Heat Inputs'!D37:K37,2)+LARGE('Annual Heat Inputs'!D37:K37,3))/3</f>
        <v>1022454.7946666667</v>
      </c>
      <c r="E37" s="56">
        <v>1086416956.7376666</v>
      </c>
      <c r="F37" s="56">
        <f t="shared" si="0"/>
        <v>9.4112558564709084E-4</v>
      </c>
      <c r="G37" s="94">
        <v>105168</v>
      </c>
      <c r="H37" s="56">
        <f t="shared" si="1"/>
        <v>98.976295591333255</v>
      </c>
      <c r="I37" s="56">
        <f>MIN('NOx Annual Allocations'!H37,'NOx Annual Emissions'!L37,'NOx Consent Decree Caps'!D37,'Retirement Adjustments'!D37,'Retirement Adjustments'!E37,'Retirement Adjustments'!F37,'Retirement Adjustments'!G37)</f>
        <v>46.545000000000002</v>
      </c>
      <c r="J37" s="56">
        <v>40823.798933444901</v>
      </c>
      <c r="K37" s="56">
        <f t="shared" si="2"/>
        <v>84.965321679577414</v>
      </c>
      <c r="L37" s="56">
        <v>4436.612620356711</v>
      </c>
      <c r="M37" s="56">
        <f t="shared" si="3"/>
        <v>89.140731330199898</v>
      </c>
      <c r="N37" s="56">
        <v>656.94587792428501</v>
      </c>
      <c r="O37" s="56">
        <f t="shared" si="4"/>
        <v>89.758999904299827</v>
      </c>
      <c r="P37" s="56">
        <v>104.9076849490375</v>
      </c>
      <c r="Q37" s="56">
        <f t="shared" si="5"/>
        <v>89.857731210736375</v>
      </c>
      <c r="R37" s="56">
        <v>16.752707842751988</v>
      </c>
      <c r="S37" s="56">
        <f t="shared" si="6"/>
        <v>89.873497612716065</v>
      </c>
      <c r="T37" s="56">
        <v>2.6752398568496574</v>
      </c>
      <c r="U37" s="56">
        <f t="shared" si="7"/>
        <v>89.876015349393086</v>
      </c>
      <c r="V37" s="56">
        <v>0.42720904329326004</v>
      </c>
      <c r="W37" s="141">
        <f t="shared" si="8"/>
        <v>90</v>
      </c>
      <c r="X37" s="56">
        <f t="shared" si="9"/>
        <v>-0.12398465060691422</v>
      </c>
      <c r="Y37" s="142"/>
    </row>
    <row r="38" spans="1:25" ht="15" customHeight="1" x14ac:dyDescent="0.25">
      <c r="A38" s="60" t="s">
        <v>35</v>
      </c>
      <c r="B38" s="100">
        <v>7763</v>
      </c>
      <c r="C38" s="100">
        <v>3</v>
      </c>
      <c r="D38" s="56">
        <f>(LARGE('Annual Heat Inputs'!D38:K38,1)+LARGE('Annual Heat Inputs'!D38:K38,2)+LARGE('Annual Heat Inputs'!D38:K38,3))/3</f>
        <v>1007005.5133333333</v>
      </c>
      <c r="E38" s="56">
        <v>1086416956.7376666</v>
      </c>
      <c r="F38" s="56">
        <f t="shared" si="0"/>
        <v>9.2690518781776666E-4</v>
      </c>
      <c r="G38" s="94">
        <v>105168</v>
      </c>
      <c r="H38" s="56">
        <f t="shared" si="1"/>
        <v>97.480764792418881</v>
      </c>
      <c r="I38" s="56">
        <f>MIN('NOx Annual Allocations'!H38,'NOx Annual Emissions'!L38,'NOx Consent Decree Caps'!D38,'Retirement Adjustments'!D38,'Retirement Adjustments'!E38,'Retirement Adjustments'!F38,'Retirement Adjustments'!G38)</f>
        <v>45.686</v>
      </c>
      <c r="J38" s="56">
        <v>40823.798933444901</v>
      </c>
      <c r="K38" s="56">
        <f t="shared" si="2"/>
        <v>83.525791017839481</v>
      </c>
      <c r="L38" s="56">
        <v>4436.612620356711</v>
      </c>
      <c r="M38" s="56">
        <f t="shared" si="3"/>
        <v>87.638110271985894</v>
      </c>
      <c r="N38" s="56">
        <v>656.94587792428501</v>
      </c>
      <c r="O38" s="56">
        <f t="shared" si="4"/>
        <v>88.247036814349414</v>
      </c>
      <c r="P38" s="56">
        <v>104.9076849490375</v>
      </c>
      <c r="Q38" s="56">
        <f t="shared" si="5"/>
        <v>88.344276291770626</v>
      </c>
      <c r="R38" s="56">
        <v>16.752707842751988</v>
      </c>
      <c r="S38" s="56">
        <f t="shared" si="6"/>
        <v>88.359804463580062</v>
      </c>
      <c r="T38" s="56">
        <v>2.6752398568496574</v>
      </c>
      <c r="U38" s="56">
        <f t="shared" si="7"/>
        <v>88.362284157282033</v>
      </c>
      <c r="V38" s="56">
        <v>0.42720904329326004</v>
      </c>
      <c r="W38" s="141">
        <f t="shared" si="8"/>
        <v>88</v>
      </c>
      <c r="X38" s="56">
        <f t="shared" si="9"/>
        <v>0.36228415728203345</v>
      </c>
      <c r="Y38" s="142"/>
    </row>
    <row r="39" spans="1:25" ht="15" customHeight="1" x14ac:dyDescent="0.25">
      <c r="A39" s="60" t="s">
        <v>36</v>
      </c>
      <c r="B39" s="100">
        <v>7948</v>
      </c>
      <c r="C39" s="100">
        <v>1</v>
      </c>
      <c r="D39" s="56">
        <f>(LARGE('Annual Heat Inputs'!D39:K39,1)+LARGE('Annual Heat Inputs'!D39:K39,2)+LARGE('Annual Heat Inputs'!D39:K39,3))/3</f>
        <v>185919.39166666663</v>
      </c>
      <c r="E39" s="56">
        <v>1086416956.7376666</v>
      </c>
      <c r="F39" s="56">
        <f t="shared" si="0"/>
        <v>1.7113078962330662E-4</v>
      </c>
      <c r="G39" s="94">
        <v>105168</v>
      </c>
      <c r="H39" s="56">
        <f t="shared" si="1"/>
        <v>17.99748288310391</v>
      </c>
      <c r="I39" s="56">
        <f>MIN('NOx Annual Allocations'!H39,'NOx Annual Emissions'!L39,'NOx Consent Decree Caps'!D39,'Retirement Adjustments'!D39,'Retirement Adjustments'!E39,'Retirement Adjustments'!F39,'Retirement Adjustments'!G39)</f>
        <v>10.714</v>
      </c>
      <c r="J39" s="56">
        <v>40823.798933444901</v>
      </c>
      <c r="K39" s="56">
        <f t="shared" si="2"/>
        <v>17.70020894690353</v>
      </c>
      <c r="L39" s="56">
        <v>4436.612620356711</v>
      </c>
      <c r="M39" s="56">
        <f t="shared" si="3"/>
        <v>18.459449967877902</v>
      </c>
      <c r="N39" s="56">
        <v>656.94587792428501</v>
      </c>
      <c r="O39" s="56">
        <f t="shared" si="4"/>
        <v>18.571873634706861</v>
      </c>
      <c r="P39" s="56">
        <v>104.9076849490375</v>
      </c>
      <c r="Q39" s="56">
        <f t="shared" si="5"/>
        <v>18.589826569669743</v>
      </c>
      <c r="R39" s="56">
        <v>16.752707842751988</v>
      </c>
      <c r="S39" s="56">
        <f t="shared" si="6"/>
        <v>18.592693473791201</v>
      </c>
      <c r="T39" s="56">
        <v>2.6752398568496574</v>
      </c>
      <c r="U39" s="56">
        <f t="shared" si="7"/>
        <v>18.593151289700334</v>
      </c>
      <c r="V39" s="56">
        <v>0.42720904329326004</v>
      </c>
      <c r="W39" s="141">
        <f t="shared" si="8"/>
        <v>19</v>
      </c>
      <c r="X39" s="56">
        <f t="shared" si="9"/>
        <v>-0.40684871029966629</v>
      </c>
      <c r="Y39" s="142"/>
    </row>
    <row r="40" spans="1:25" ht="15" customHeight="1" x14ac:dyDescent="0.25">
      <c r="A40" s="60" t="s">
        <v>36</v>
      </c>
      <c r="B40" s="100">
        <v>7948</v>
      </c>
      <c r="C40" s="100">
        <v>2</v>
      </c>
      <c r="D40" s="56">
        <f>(LARGE('Annual Heat Inputs'!D40:K40,1)+LARGE('Annual Heat Inputs'!D40:K40,2)+LARGE('Annual Heat Inputs'!D40:K40,3))/3</f>
        <v>190309.54266666668</v>
      </c>
      <c r="E40" s="56">
        <v>1086416956.7376666</v>
      </c>
      <c r="F40" s="56">
        <f t="shared" si="0"/>
        <v>1.7517173446752459E-4</v>
      </c>
      <c r="G40" s="94">
        <v>105168</v>
      </c>
      <c r="H40" s="56">
        <f t="shared" si="1"/>
        <v>18.422460970480625</v>
      </c>
      <c r="I40" s="56">
        <f>MIN('NOx Annual Allocations'!H40,'NOx Annual Emissions'!L40,'NOx Consent Decree Caps'!D40,'Retirement Adjustments'!D40,'Retirement Adjustments'!E40,'Retirement Adjustments'!F40,'Retirement Adjustments'!G40)</f>
        <v>10.986000000000001</v>
      </c>
      <c r="J40" s="56">
        <v>40823.798933444901</v>
      </c>
      <c r="K40" s="56">
        <f t="shared" si="2"/>
        <v>18.137175666725025</v>
      </c>
      <c r="L40" s="56">
        <v>4436.612620356711</v>
      </c>
      <c r="M40" s="56">
        <f t="shared" si="3"/>
        <v>18.914344794593418</v>
      </c>
      <c r="N40" s="56">
        <v>656.94587792428501</v>
      </c>
      <c r="O40" s="56">
        <f t="shared" si="4"/>
        <v>19.029423143480706</v>
      </c>
      <c r="P40" s="56">
        <v>104.9076849490375</v>
      </c>
      <c r="Q40" s="56">
        <f t="shared" si="5"/>
        <v>19.047800004612203</v>
      </c>
      <c r="R40" s="56">
        <v>16.752707842751988</v>
      </c>
      <c r="S40" s="56">
        <f t="shared" si="6"/>
        <v>19.050734605502047</v>
      </c>
      <c r="T40" s="56">
        <v>2.6752398568496574</v>
      </c>
      <c r="U40" s="56">
        <f t="shared" si="7"/>
        <v>19.051203231907888</v>
      </c>
      <c r="V40" s="56">
        <v>0.42720904329326004</v>
      </c>
      <c r="W40" s="141">
        <f t="shared" si="8"/>
        <v>19</v>
      </c>
      <c r="X40" s="56">
        <f t="shared" si="9"/>
        <v>5.120323190788767E-2</v>
      </c>
      <c r="Y40" s="142"/>
    </row>
    <row r="41" spans="1:25" ht="15" customHeight="1" x14ac:dyDescent="0.25">
      <c r="A41" s="60" t="s">
        <v>36</v>
      </c>
      <c r="B41" s="100">
        <v>7948</v>
      </c>
      <c r="C41" s="100">
        <v>3</v>
      </c>
      <c r="D41" s="56">
        <f>(LARGE('Annual Heat Inputs'!D41:K41,1)+LARGE('Annual Heat Inputs'!D41:K41,2)+LARGE('Annual Heat Inputs'!D41:K41,3))/3</f>
        <v>174782.03899999999</v>
      </c>
      <c r="E41" s="56">
        <v>1086416956.7376666</v>
      </c>
      <c r="F41" s="56">
        <f t="shared" si="0"/>
        <v>1.6087933635060522E-4</v>
      </c>
      <c r="G41" s="94">
        <v>105168</v>
      </c>
      <c r="H41" s="56">
        <f t="shared" si="1"/>
        <v>16.91935804532045</v>
      </c>
      <c r="I41" s="56">
        <f>MIN('NOx Annual Allocations'!H41,'NOx Annual Emissions'!L41,'NOx Consent Decree Caps'!D41,'Retirement Adjustments'!D41,'Retirement Adjustments'!E41,'Retirement Adjustments'!F41,'Retirement Adjustments'!G41)</f>
        <v>10.206</v>
      </c>
      <c r="J41" s="56">
        <v>40823.798933444901</v>
      </c>
      <c r="K41" s="56">
        <f t="shared" si="2"/>
        <v>16.773705679723161</v>
      </c>
      <c r="L41" s="56">
        <v>4436.612620356711</v>
      </c>
      <c r="M41" s="56">
        <f t="shared" si="3"/>
        <v>17.487464973730869</v>
      </c>
      <c r="N41" s="56">
        <v>656.94587792428501</v>
      </c>
      <c r="O41" s="56">
        <f t="shared" si="4"/>
        <v>17.593153990589595</v>
      </c>
      <c r="P41" s="56">
        <v>104.9076849490375</v>
      </c>
      <c r="Q41" s="56">
        <f t="shared" si="5"/>
        <v>17.610031469322276</v>
      </c>
      <c r="R41" s="56">
        <v>16.752707842751988</v>
      </c>
      <c r="S41" s="56">
        <f t="shared" si="6"/>
        <v>17.612726633842094</v>
      </c>
      <c r="T41" s="56">
        <v>2.6752398568496574</v>
      </c>
      <c r="U41" s="56">
        <f t="shared" si="7"/>
        <v>17.613157024654843</v>
      </c>
      <c r="V41" s="56">
        <v>0.42720904329326004</v>
      </c>
      <c r="W41" s="141">
        <f t="shared" si="8"/>
        <v>18</v>
      </c>
      <c r="X41" s="56">
        <f t="shared" si="9"/>
        <v>-0.38684297534515721</v>
      </c>
      <c r="Y41" s="142"/>
    </row>
    <row r="42" spans="1:25" ht="15" customHeight="1" x14ac:dyDescent="0.25">
      <c r="A42" s="60" t="s">
        <v>36</v>
      </c>
      <c r="B42" s="100">
        <v>7948</v>
      </c>
      <c r="C42" s="100">
        <v>4</v>
      </c>
      <c r="D42" s="56">
        <f>(LARGE('Annual Heat Inputs'!D42:K42,1)+LARGE('Annual Heat Inputs'!D42:K42,2)+LARGE('Annual Heat Inputs'!D42:K42,3))/3</f>
        <v>188654.09400000001</v>
      </c>
      <c r="E42" s="56">
        <v>1086416956.7376666</v>
      </c>
      <c r="F42" s="56">
        <f t="shared" si="0"/>
        <v>1.7364796529547696E-4</v>
      </c>
      <c r="G42" s="94">
        <v>105168</v>
      </c>
      <c r="H42" s="56">
        <f t="shared" si="1"/>
        <v>18.262209214194719</v>
      </c>
      <c r="I42" s="56">
        <f>MIN('NOx Annual Allocations'!H42,'NOx Annual Emissions'!L42,'NOx Consent Decree Caps'!D42,'Retirement Adjustments'!D42,'Retirement Adjustments'!E42,'Retirement Adjustments'!F42,'Retirement Adjustments'!G42)</f>
        <v>10.869</v>
      </c>
      <c r="J42" s="56">
        <v>40823.798933444901</v>
      </c>
      <c r="K42" s="56">
        <f t="shared" si="2"/>
        <v>17.957969620424368</v>
      </c>
      <c r="L42" s="56">
        <v>4436.612620356711</v>
      </c>
      <c r="M42" s="56">
        <f t="shared" si="3"/>
        <v>18.728378374753547</v>
      </c>
      <c r="N42" s="56">
        <v>656.94587792428501</v>
      </c>
      <c r="O42" s="56">
        <f t="shared" si="4"/>
        <v>18.84245568976435</v>
      </c>
      <c r="P42" s="56">
        <v>104.9076849490375</v>
      </c>
      <c r="Q42" s="56">
        <f t="shared" si="5"/>
        <v>18.860672695799607</v>
      </c>
      <c r="R42" s="56">
        <v>16.752707842751988</v>
      </c>
      <c r="S42" s="56">
        <f t="shared" si="6"/>
        <v>18.86358176942969</v>
      </c>
      <c r="T42" s="56">
        <v>2.6752398568496574</v>
      </c>
      <c r="U42" s="56">
        <f t="shared" si="7"/>
        <v>18.864046319387509</v>
      </c>
      <c r="V42" s="56">
        <v>0.42720904329326004</v>
      </c>
      <c r="W42" s="141">
        <f t="shared" si="8"/>
        <v>19</v>
      </c>
      <c r="X42" s="56">
        <f t="shared" si="9"/>
        <v>-0.13595368061249147</v>
      </c>
      <c r="Y42" s="142"/>
    </row>
    <row r="43" spans="1:25" ht="15" customHeight="1" x14ac:dyDescent="0.25">
      <c r="A43" s="60" t="s">
        <v>36</v>
      </c>
      <c r="B43" s="100">
        <v>7948</v>
      </c>
      <c r="C43" s="100">
        <v>5</v>
      </c>
      <c r="D43" s="56">
        <f>(LARGE('Annual Heat Inputs'!D43:K43,1)+LARGE('Annual Heat Inputs'!D43:K43,2)+LARGE('Annual Heat Inputs'!D43:K43,3))/3</f>
        <v>191470.53866666663</v>
      </c>
      <c r="E43" s="56">
        <v>1086416956.7376666</v>
      </c>
      <c r="F43" s="56">
        <f t="shared" si="0"/>
        <v>1.762403812635818E-4</v>
      </c>
      <c r="G43" s="94">
        <v>105168</v>
      </c>
      <c r="H43" s="56">
        <f t="shared" si="1"/>
        <v>18.534848416728369</v>
      </c>
      <c r="I43" s="56">
        <f>MIN('NOx Annual Allocations'!H43,'NOx Annual Emissions'!L43,'NOx Consent Decree Caps'!D43,'Retirement Adjustments'!D43,'Retirement Adjustments'!E43,'Retirement Adjustments'!F43,'Retirement Adjustments'!G43)</f>
        <v>12.919</v>
      </c>
      <c r="J43" s="56">
        <v>40823.798933444901</v>
      </c>
      <c r="K43" s="56">
        <f t="shared" si="2"/>
        <v>20.113801888658134</v>
      </c>
      <c r="L43" s="56">
        <v>4436.612620356711</v>
      </c>
      <c r="M43" s="56">
        <f t="shared" si="3"/>
        <v>20.895712188388618</v>
      </c>
      <c r="N43" s="56">
        <v>656.94587792428501</v>
      </c>
      <c r="O43" s="56">
        <f t="shared" si="4"/>
        <v>21.011492580383532</v>
      </c>
      <c r="P43" s="56">
        <v>104.9076849490375</v>
      </c>
      <c r="Q43" s="56">
        <f t="shared" si="5"/>
        <v>21.02998155077643</v>
      </c>
      <c r="R43" s="56">
        <v>16.752707842751988</v>
      </c>
      <c r="S43" s="56">
        <f t="shared" si="6"/>
        <v>21.032934054393834</v>
      </c>
      <c r="T43" s="56">
        <v>2.6752398568496574</v>
      </c>
      <c r="U43" s="56">
        <f t="shared" si="7"/>
        <v>21.033405539686179</v>
      </c>
      <c r="V43" s="56">
        <v>0.42720904329326004</v>
      </c>
      <c r="W43" s="141">
        <f t="shared" si="8"/>
        <v>21</v>
      </c>
      <c r="X43" s="56">
        <f t="shared" si="9"/>
        <v>3.3405539686178543E-2</v>
      </c>
      <c r="Y43" s="142"/>
    </row>
    <row r="44" spans="1:25" ht="15" customHeight="1" x14ac:dyDescent="0.25">
      <c r="A44" s="60" t="s">
        <v>36</v>
      </c>
      <c r="B44" s="100">
        <v>7948</v>
      </c>
      <c r="C44" s="100">
        <v>6</v>
      </c>
      <c r="D44" s="56">
        <f>(LARGE('Annual Heat Inputs'!D44:K44,1)+LARGE('Annual Heat Inputs'!D44:K44,2)+LARGE('Annual Heat Inputs'!D44:K44,3))/3</f>
        <v>212731.47466666668</v>
      </c>
      <c r="E44" s="56">
        <v>1086416956.7376666</v>
      </c>
      <c r="F44" s="56">
        <f t="shared" si="0"/>
        <v>1.9581015681627861E-4</v>
      </c>
      <c r="G44" s="94">
        <v>105168</v>
      </c>
      <c r="H44" s="56">
        <f t="shared" si="1"/>
        <v>20.59296257205439</v>
      </c>
      <c r="I44" s="56">
        <f>MIN('NOx Annual Allocations'!H44,'NOx Annual Emissions'!L44,'NOx Consent Decree Caps'!D44,'Retirement Adjustments'!D44,'Retirement Adjustments'!E44,'Retirement Adjustments'!F44,'Retirement Adjustments'!G44)</f>
        <v>15.13</v>
      </c>
      <c r="J44" s="56">
        <v>40823.798933444901</v>
      </c>
      <c r="K44" s="56">
        <f t="shared" si="2"/>
        <v>23.123714470994074</v>
      </c>
      <c r="L44" s="56">
        <v>4436.612620356711</v>
      </c>
      <c r="M44" s="56">
        <f t="shared" si="3"/>
        <v>23.992448283919202</v>
      </c>
      <c r="N44" s="56">
        <v>656.94587792428501</v>
      </c>
      <c r="O44" s="56">
        <f t="shared" si="4"/>
        <v>24.121084959295363</v>
      </c>
      <c r="P44" s="56">
        <v>104.9076849490375</v>
      </c>
      <c r="Q44" s="56">
        <f t="shared" si="5"/>
        <v>24.141626949536466</v>
      </c>
      <c r="R44" s="56">
        <v>16.752707842751988</v>
      </c>
      <c r="S44" s="56">
        <f t="shared" si="6"/>
        <v>24.144907299886253</v>
      </c>
      <c r="T44" s="56">
        <v>2.6752398568496574</v>
      </c>
      <c r="U44" s="56">
        <f t="shared" si="7"/>
        <v>24.145431139022143</v>
      </c>
      <c r="V44" s="56">
        <v>0.42720904329326004</v>
      </c>
      <c r="W44" s="141">
        <f t="shared" si="8"/>
        <v>24</v>
      </c>
      <c r="X44" s="56">
        <f t="shared" si="9"/>
        <v>0.14543113902214344</v>
      </c>
      <c r="Y44" s="142"/>
    </row>
    <row r="45" spans="1:25" ht="15" customHeight="1" x14ac:dyDescent="0.25">
      <c r="A45" s="63" t="s">
        <v>37</v>
      </c>
      <c r="B45" s="100">
        <v>991</v>
      </c>
      <c r="C45" s="101" t="s">
        <v>63</v>
      </c>
      <c r="D45" s="56">
        <f>(LARGE('Annual Heat Inputs'!D45:K45,1)+LARGE('Annual Heat Inputs'!D45:K45,2)+LARGE('Annual Heat Inputs'!D45:K45,3))/3</f>
        <v>15961935.761666665</v>
      </c>
      <c r="E45" s="56">
        <v>1086416956.7376666</v>
      </c>
      <c r="F45" s="56">
        <f t="shared" si="0"/>
        <v>1.4692274142699099E-2</v>
      </c>
      <c r="G45" s="94">
        <v>105168</v>
      </c>
      <c r="H45" s="56">
        <f t="shared" si="1"/>
        <v>1545.1570870393789</v>
      </c>
      <c r="I45" s="56">
        <f>MIN('NOx Annual Allocations'!H45,'NOx Annual Emissions'!L45,'NOx Consent Decree Caps'!D45,'Retirement Adjustments'!D45,'Retirement Adjustments'!E45,'Retirement Adjustments'!F45,'Retirement Adjustments'!G45)</f>
        <v>58.511000000000003</v>
      </c>
      <c r="J45" s="56">
        <v>40823.798933444901</v>
      </c>
      <c r="K45" s="56">
        <f t="shared" si="2"/>
        <v>658.30544547659952</v>
      </c>
      <c r="L45" s="56">
        <v>4436.612620356711</v>
      </c>
      <c r="M45" s="56">
        <f t="shared" si="3"/>
        <v>723.48937435983896</v>
      </c>
      <c r="N45" s="56">
        <v>656.94587792428501</v>
      </c>
      <c r="O45" s="56">
        <f t="shared" si="4"/>
        <v>733.14140329521865</v>
      </c>
      <c r="P45" s="56">
        <v>104.9076849490375</v>
      </c>
      <c r="Q45" s="56">
        <f t="shared" si="5"/>
        <v>734.68273576216586</v>
      </c>
      <c r="R45" s="56">
        <v>16.752707842751988</v>
      </c>
      <c r="S45" s="56">
        <f t="shared" si="6"/>
        <v>734.92887113842414</v>
      </c>
      <c r="T45" s="56">
        <v>2.6752398568496574</v>
      </c>
      <c r="U45" s="56">
        <f t="shared" si="7"/>
        <v>734.9681764957985</v>
      </c>
      <c r="V45" s="56">
        <v>0.42720904329326004</v>
      </c>
      <c r="W45" s="141">
        <f t="shared" si="8"/>
        <v>735</v>
      </c>
      <c r="X45" s="56">
        <f t="shared" si="9"/>
        <v>-3.1823504201497599E-2</v>
      </c>
      <c r="Y45" s="142"/>
    </row>
    <row r="46" spans="1:25" ht="15" customHeight="1" x14ac:dyDescent="0.25">
      <c r="A46" s="63" t="s">
        <v>37</v>
      </c>
      <c r="B46" s="100">
        <v>991</v>
      </c>
      <c r="C46" s="101" t="s">
        <v>64</v>
      </c>
      <c r="D46" s="56">
        <f>(LARGE('Annual Heat Inputs'!D46:K46,1)+LARGE('Annual Heat Inputs'!D46:K46,2)+LARGE('Annual Heat Inputs'!D46:K46,3))/3</f>
        <v>15987287.377333334</v>
      </c>
      <c r="E46" s="56">
        <v>1086416956.7376666</v>
      </c>
      <c r="F46" s="56">
        <f t="shared" si="0"/>
        <v>1.4715609212636515E-2</v>
      </c>
      <c r="G46" s="94">
        <v>105168</v>
      </c>
      <c r="H46" s="56">
        <f t="shared" si="1"/>
        <v>1547.611189674557</v>
      </c>
      <c r="I46" s="56">
        <f>MIN('NOx Annual Allocations'!H46,'NOx Annual Emissions'!L46,'NOx Consent Decree Caps'!D46,'Retirement Adjustments'!D46,'Retirement Adjustments'!E46,'Retirement Adjustments'!F46,'Retirement Adjustments'!G46)</f>
        <v>56.442999999999998</v>
      </c>
      <c r="J46" s="56">
        <v>40823.798933444901</v>
      </c>
      <c r="K46" s="56">
        <f t="shared" si="2"/>
        <v>657.19007167982249</v>
      </c>
      <c r="L46" s="56">
        <v>4436.612620356711</v>
      </c>
      <c r="M46" s="56">
        <f t="shared" si="3"/>
        <v>722.4775292288432</v>
      </c>
      <c r="N46" s="56">
        <v>656.94587792428501</v>
      </c>
      <c r="O46" s="56">
        <f t="shared" si="4"/>
        <v>732.14488804222935</v>
      </c>
      <c r="P46" s="56">
        <v>104.9076849490375</v>
      </c>
      <c r="Q46" s="56">
        <f t="shared" si="5"/>
        <v>733.68866853734175</v>
      </c>
      <c r="R46" s="56">
        <v>16.752707842751988</v>
      </c>
      <c r="S46" s="56">
        <f t="shared" si="6"/>
        <v>733.9351948392092</v>
      </c>
      <c r="T46" s="56">
        <v>2.6752398568496574</v>
      </c>
      <c r="U46" s="56">
        <f t="shared" si="7"/>
        <v>733.97456262349272</v>
      </c>
      <c r="V46" s="56">
        <v>0.42720904329326004</v>
      </c>
      <c r="W46" s="141">
        <f t="shared" si="8"/>
        <v>734</v>
      </c>
      <c r="X46" s="56">
        <f t="shared" si="9"/>
        <v>-2.5437376507284171E-2</v>
      </c>
      <c r="Y46" s="142"/>
    </row>
    <row r="47" spans="1:25" ht="15" customHeight="1" x14ac:dyDescent="0.25">
      <c r="A47" s="60" t="s">
        <v>38</v>
      </c>
      <c r="B47" s="100">
        <v>990</v>
      </c>
      <c r="C47" s="100">
        <v>50</v>
      </c>
      <c r="D47" s="56">
        <f>(LARGE('Annual Heat Inputs'!D47:K47,1)+LARGE('Annual Heat Inputs'!D47:K47,2)+LARGE('Annual Heat Inputs'!D47:K47,3))/3</f>
        <v>3626634.1966666668</v>
      </c>
      <c r="E47" s="56">
        <v>1086416956.7376666</v>
      </c>
      <c r="F47" s="56">
        <f t="shared" si="0"/>
        <v>3.3381605231538906E-3</v>
      </c>
      <c r="G47" s="94">
        <v>105168</v>
      </c>
      <c r="H47" s="56">
        <f t="shared" si="1"/>
        <v>351.06766589904839</v>
      </c>
      <c r="I47" s="56">
        <f>MIN('NOx Annual Allocations'!H47,'NOx Annual Emissions'!L47,'NOx Consent Decree Caps'!D47,'Retirement Adjustments'!D47,'Retirement Adjustments'!E47,'Retirement Adjustments'!F47,'Retirement Adjustments'!G47)</f>
        <v>351.06766589904839</v>
      </c>
      <c r="J47" s="56">
        <v>40823.798933444901</v>
      </c>
      <c r="K47" s="56">
        <f t="shared" si="2"/>
        <v>487.34405990384607</v>
      </c>
      <c r="L47" s="56">
        <v>4436.612620356711</v>
      </c>
      <c r="M47" s="56">
        <f t="shared" si="3"/>
        <v>502.15418500964716</v>
      </c>
      <c r="N47" s="56">
        <v>656.94587792428501</v>
      </c>
      <c r="O47" s="56">
        <f t="shared" si="4"/>
        <v>504.3471758051827</v>
      </c>
      <c r="P47" s="56">
        <v>104.9076849490375</v>
      </c>
      <c r="Q47" s="56">
        <f t="shared" si="5"/>
        <v>504.69737449765506</v>
      </c>
      <c r="R47" s="56">
        <v>16.752707842751988</v>
      </c>
      <c r="S47" s="56">
        <f t="shared" si="6"/>
        <v>504.75329772563168</v>
      </c>
      <c r="T47" s="56">
        <v>2.6752398568496574</v>
      </c>
      <c r="U47" s="56">
        <f t="shared" si="7"/>
        <v>504.76222810571181</v>
      </c>
      <c r="V47" s="56">
        <v>0.42720904329326004</v>
      </c>
      <c r="W47" s="141">
        <f t="shared" si="8"/>
        <v>505</v>
      </c>
      <c r="X47" s="56">
        <f t="shared" si="9"/>
        <v>-0.23777189428818701</v>
      </c>
      <c r="Y47" s="142"/>
    </row>
    <row r="48" spans="1:25" ht="15" customHeight="1" x14ac:dyDescent="0.25">
      <c r="A48" s="60" t="s">
        <v>38</v>
      </c>
      <c r="B48" s="100">
        <v>990</v>
      </c>
      <c r="C48" s="100">
        <v>60</v>
      </c>
      <c r="D48" s="56">
        <f>(LARGE('Annual Heat Inputs'!D48:K48,1)+LARGE('Annual Heat Inputs'!D48:K48,2)+LARGE('Annual Heat Inputs'!D48:K48,3))/3</f>
        <v>3531635.3816666664</v>
      </c>
      <c r="E48" s="56">
        <v>1086416956.7376666</v>
      </c>
      <c r="F48" s="56">
        <f t="shared" si="0"/>
        <v>3.2507182070055248E-3</v>
      </c>
      <c r="G48" s="94">
        <v>105168</v>
      </c>
      <c r="H48" s="56">
        <f t="shared" si="1"/>
        <v>341.87153239435702</v>
      </c>
      <c r="I48" s="56">
        <f>MIN('NOx Annual Allocations'!H48,'NOx Annual Emissions'!L48,'NOx Consent Decree Caps'!D48,'Retirement Adjustments'!D48,'Retirement Adjustments'!E48,'Retirement Adjustments'!F48,'Retirement Adjustments'!G48)</f>
        <v>341.87153239435702</v>
      </c>
      <c r="J48" s="56">
        <v>40823.798933444901</v>
      </c>
      <c r="K48" s="56">
        <f t="shared" si="2"/>
        <v>474.5781988664391</v>
      </c>
      <c r="L48" s="56">
        <v>4436.612620356711</v>
      </c>
      <c r="M48" s="56">
        <f t="shared" si="3"/>
        <v>489.00037628886315</v>
      </c>
      <c r="N48" s="56">
        <v>656.94587792428501</v>
      </c>
      <c r="O48" s="56">
        <f t="shared" si="4"/>
        <v>491.13592221524885</v>
      </c>
      <c r="P48" s="56">
        <v>104.9076849490375</v>
      </c>
      <c r="Q48" s="56">
        <f t="shared" si="5"/>
        <v>491.47694753676751</v>
      </c>
      <c r="R48" s="56">
        <v>16.752707842751988</v>
      </c>
      <c r="S48" s="56">
        <f t="shared" si="6"/>
        <v>491.53140586916857</v>
      </c>
      <c r="T48" s="56">
        <v>2.6752398568496574</v>
      </c>
      <c r="U48" s="56">
        <f t="shared" si="7"/>
        <v>491.54010232007931</v>
      </c>
      <c r="V48" s="56">
        <v>0.42720904329326004</v>
      </c>
      <c r="W48" s="141">
        <f t="shared" si="8"/>
        <v>492</v>
      </c>
      <c r="X48" s="56">
        <f t="shared" si="9"/>
        <v>-0.45989767992068664</v>
      </c>
      <c r="Y48" s="142"/>
    </row>
    <row r="49" spans="1:25" ht="15" customHeight="1" x14ac:dyDescent="0.25">
      <c r="A49" s="60" t="s">
        <v>38</v>
      </c>
      <c r="B49" s="100">
        <v>990</v>
      </c>
      <c r="C49" s="100">
        <v>70</v>
      </c>
      <c r="D49" s="56">
        <f>(LARGE('Annual Heat Inputs'!D49:K49,1)+LARGE('Annual Heat Inputs'!D49:K49,2)+LARGE('Annual Heat Inputs'!D49:K49,3))/3</f>
        <v>16465366.364666669</v>
      </c>
      <c r="E49" s="56">
        <v>1086416956.7376666</v>
      </c>
      <c r="F49" s="56">
        <f t="shared" si="0"/>
        <v>1.5155660322266586E-2</v>
      </c>
      <c r="G49" s="94">
        <v>105168</v>
      </c>
      <c r="H49" s="56">
        <f t="shared" si="1"/>
        <v>1593.8904847721324</v>
      </c>
      <c r="I49" s="56">
        <f>MIN('NOx Annual Allocations'!H49,'NOx Annual Emissions'!L49,'NOx Consent Decree Caps'!D49,'Retirement Adjustments'!D49,'Retirement Adjustments'!E49,'Retirement Adjustments'!F49,'Retirement Adjustments'!G49)</f>
        <v>1573.7460000000001</v>
      </c>
      <c r="J49" s="56">
        <v>40823.798933444901</v>
      </c>
      <c r="K49" s="56">
        <f t="shared" si="2"/>
        <v>2192.4576296998002</v>
      </c>
      <c r="L49" s="56">
        <v>4436.612620356711</v>
      </c>
      <c r="M49" s="56">
        <f t="shared" si="3"/>
        <v>2259.6974235554076</v>
      </c>
      <c r="N49" s="56">
        <v>656.94587792428501</v>
      </c>
      <c r="O49" s="56">
        <f t="shared" si="4"/>
        <v>2269.6538721313414</v>
      </c>
      <c r="P49" s="56">
        <v>104.9076849490375</v>
      </c>
      <c r="Q49" s="56">
        <f t="shared" si="5"/>
        <v>2271.2438173696241</v>
      </c>
      <c r="R49" s="56">
        <v>16.752707842751988</v>
      </c>
      <c r="S49" s="56">
        <f t="shared" si="6"/>
        <v>2271.497715719167</v>
      </c>
      <c r="T49" s="56">
        <v>2.6752398568496574</v>
      </c>
      <c r="U49" s="56">
        <f t="shared" si="7"/>
        <v>2271.5382607457182</v>
      </c>
      <c r="V49" s="56">
        <v>0.42720904329326004</v>
      </c>
      <c r="W49" s="141">
        <f t="shared" si="8"/>
        <v>2272</v>
      </c>
      <c r="X49" s="56">
        <f t="shared" si="9"/>
        <v>-0.46173925428183793</v>
      </c>
      <c r="Y49" s="142"/>
    </row>
    <row r="50" spans="1:25" ht="15" customHeight="1" x14ac:dyDescent="0.25">
      <c r="A50" s="60" t="s">
        <v>38</v>
      </c>
      <c r="B50" s="100">
        <v>990</v>
      </c>
      <c r="C50" s="101" t="s">
        <v>66</v>
      </c>
      <c r="D50" s="56">
        <f>(LARGE('Annual Heat Inputs'!D50:K50,1)+LARGE('Annual Heat Inputs'!D50:K50,2)+LARGE('Annual Heat Inputs'!D50:K50,3))/3</f>
        <v>799144.27733333327</v>
      </c>
      <c r="E50" s="56">
        <v>1086416956.7376666</v>
      </c>
      <c r="F50" s="56">
        <f t="shared" si="0"/>
        <v>7.3557787585811765E-4</v>
      </c>
      <c r="G50" s="94">
        <v>105168</v>
      </c>
      <c r="H50" s="56">
        <f t="shared" si="1"/>
        <v>77.359254048246513</v>
      </c>
      <c r="I50" s="56">
        <f>MIN('NOx Annual Allocations'!H50,'NOx Annual Emissions'!L50,'NOx Consent Decree Caps'!D50,'Retirement Adjustments'!D50,'Retirement Adjustments'!E50,'Retirement Adjustments'!F50,'Retirement Adjustments'!G50)</f>
        <v>67.936999999999998</v>
      </c>
      <c r="J50" s="56">
        <v>40823.798933444901</v>
      </c>
      <c r="K50" s="56">
        <f t="shared" si="2"/>
        <v>97.966083303922289</v>
      </c>
      <c r="L50" s="56">
        <v>4436.612620356711</v>
      </c>
      <c r="M50" s="56">
        <f t="shared" si="3"/>
        <v>101.2295573912096</v>
      </c>
      <c r="N50" s="56">
        <v>656.94587792428501</v>
      </c>
      <c r="O50" s="56">
        <f t="shared" si="4"/>
        <v>101.71279224464689</v>
      </c>
      <c r="P50" s="56">
        <v>104.9076849490375</v>
      </c>
      <c r="Q50" s="56">
        <f t="shared" si="5"/>
        <v>101.78996001670289</v>
      </c>
      <c r="R50" s="56">
        <v>16.752707842751988</v>
      </c>
      <c r="S50" s="56">
        <f t="shared" si="6"/>
        <v>101.80228293795274</v>
      </c>
      <c r="T50" s="56">
        <v>2.6752398568496574</v>
      </c>
      <c r="U50" s="56">
        <f t="shared" si="7"/>
        <v>101.80425078520405</v>
      </c>
      <c r="V50" s="56">
        <v>0.42720904329326004</v>
      </c>
      <c r="W50" s="141">
        <f t="shared" si="8"/>
        <v>102</v>
      </c>
      <c r="X50" s="56">
        <f t="shared" si="9"/>
        <v>-0.19574921479595275</v>
      </c>
      <c r="Y50" s="142"/>
    </row>
    <row r="51" spans="1:25" ht="15" customHeight="1" x14ac:dyDescent="0.25">
      <c r="A51" s="60" t="s">
        <v>38</v>
      </c>
      <c r="B51" s="100">
        <v>990</v>
      </c>
      <c r="C51" s="101" t="s">
        <v>67</v>
      </c>
      <c r="D51" s="56">
        <f>(LARGE('Annual Heat Inputs'!D51:K51,1)+LARGE('Annual Heat Inputs'!D51:K51,2)+LARGE('Annual Heat Inputs'!D51:K51,3))/3</f>
        <v>837391.07433333341</v>
      </c>
      <c r="E51" s="56">
        <v>1086416956.7376666</v>
      </c>
      <c r="F51" s="56">
        <f t="shared" si="0"/>
        <v>7.7078240461920123E-4</v>
      </c>
      <c r="G51" s="94">
        <v>105168</v>
      </c>
      <c r="H51" s="56">
        <f t="shared" si="1"/>
        <v>81.061643928992154</v>
      </c>
      <c r="I51" s="56">
        <f>MIN('NOx Annual Allocations'!H51,'NOx Annual Emissions'!L51,'NOx Consent Decree Caps'!D51,'Retirement Adjustments'!D51,'Retirement Adjustments'!E51,'Retirement Adjustments'!F51,'Retirement Adjustments'!G51)</f>
        <v>72.42</v>
      </c>
      <c r="J51" s="56">
        <v>40823.798933444901</v>
      </c>
      <c r="K51" s="56">
        <f t="shared" si="2"/>
        <v>103.88626590761145</v>
      </c>
      <c r="L51" s="56">
        <v>4436.612620356711</v>
      </c>
      <c r="M51" s="56">
        <f t="shared" si="3"/>
        <v>107.30592885149389</v>
      </c>
      <c r="N51" s="56">
        <v>656.94587792428501</v>
      </c>
      <c r="O51" s="56">
        <f t="shared" si="4"/>
        <v>107.81229117498503</v>
      </c>
      <c r="P51" s="56">
        <v>104.9076849490375</v>
      </c>
      <c r="Q51" s="56">
        <f t="shared" si="5"/>
        <v>107.89315217265309</v>
      </c>
      <c r="R51" s="56">
        <v>16.752707842751988</v>
      </c>
      <c r="S51" s="56">
        <f t="shared" si="6"/>
        <v>107.90606486508801</v>
      </c>
      <c r="T51" s="56">
        <v>2.6752398568496574</v>
      </c>
      <c r="U51" s="56">
        <f t="shared" si="7"/>
        <v>107.90812689289781</v>
      </c>
      <c r="V51" s="56">
        <v>0.42720904329326004</v>
      </c>
      <c r="W51" s="141">
        <f t="shared" si="8"/>
        <v>108</v>
      </c>
      <c r="X51" s="56">
        <f t="shared" si="9"/>
        <v>-9.1873107102188101E-2</v>
      </c>
      <c r="Y51" s="142"/>
    </row>
    <row r="52" spans="1:25" ht="15" customHeight="1" x14ac:dyDescent="0.25">
      <c r="A52" s="60" t="s">
        <v>38</v>
      </c>
      <c r="B52" s="100">
        <v>990</v>
      </c>
      <c r="C52" s="101" t="s">
        <v>68</v>
      </c>
      <c r="D52" s="56">
        <f>(LARGE('Annual Heat Inputs'!D52:K52,1)+LARGE('Annual Heat Inputs'!D52:K52,2)+LARGE('Annual Heat Inputs'!D52:K52,3))/3</f>
        <v>2231665.5956666665</v>
      </c>
      <c r="E52" s="56">
        <v>1086416956.7376666</v>
      </c>
      <c r="F52" s="56">
        <f t="shared" si="0"/>
        <v>2.054152028672302E-3</v>
      </c>
      <c r="G52" s="94">
        <v>105168</v>
      </c>
      <c r="H52" s="56">
        <f t="shared" si="1"/>
        <v>216.03106055140864</v>
      </c>
      <c r="I52" s="56">
        <f>MIN('NOx Annual Allocations'!H52,'NOx Annual Emissions'!L52,'NOx Consent Decree Caps'!D52,'Retirement Adjustments'!D52,'Retirement Adjustments'!E52,'Retirement Adjustments'!F52,'Retirement Adjustments'!G52)</f>
        <v>38.494999999999997</v>
      </c>
      <c r="J52" s="56">
        <v>40823.798933444901</v>
      </c>
      <c r="K52" s="56">
        <f t="shared" si="2"/>
        <v>122.35328939724599</v>
      </c>
      <c r="L52" s="56">
        <v>4436.612620356711</v>
      </c>
      <c r="M52" s="56">
        <f t="shared" si="3"/>
        <v>131.46676621178486</v>
      </c>
      <c r="N52" s="56">
        <v>656.94587792428501</v>
      </c>
      <c r="O52" s="56">
        <f t="shared" si="4"/>
        <v>132.81623291965093</v>
      </c>
      <c r="P52" s="56">
        <v>104.9076849490375</v>
      </c>
      <c r="Q52" s="56">
        <f t="shared" si="5"/>
        <v>133.03172925351231</v>
      </c>
      <c r="R52" s="56">
        <v>16.752707842751988</v>
      </c>
      <c r="S52" s="56">
        <f t="shared" si="6"/>
        <v>133.06614186231326</v>
      </c>
      <c r="T52" s="56">
        <v>2.6752398568496574</v>
      </c>
      <c r="U52" s="56">
        <f t="shared" si="7"/>
        <v>133.0716372116924</v>
      </c>
      <c r="V52" s="56">
        <v>0.42720904329326004</v>
      </c>
      <c r="W52" s="141">
        <f t="shared" si="8"/>
        <v>133</v>
      </c>
      <c r="X52" s="56">
        <f t="shared" si="9"/>
        <v>7.163721169240489E-2</v>
      </c>
      <c r="Y52" s="142"/>
    </row>
    <row r="53" spans="1:25" ht="15" customHeight="1" x14ac:dyDescent="0.25">
      <c r="A53" s="60" t="s">
        <v>39</v>
      </c>
      <c r="B53" s="100">
        <v>994</v>
      </c>
      <c r="C53" s="100">
        <v>1</v>
      </c>
      <c r="D53" s="56">
        <f>(LARGE('Annual Heat Inputs'!D53:K53,1)+LARGE('Annual Heat Inputs'!D53:K53,2)+LARGE('Annual Heat Inputs'!D53:K53,3))/3</f>
        <v>17798728.669999998</v>
      </c>
      <c r="E53" s="56">
        <v>1086416956.7376666</v>
      </c>
      <c r="F53" s="56">
        <f t="shared" si="0"/>
        <v>1.6382962875917076E-2</v>
      </c>
      <c r="G53" s="94">
        <v>105168</v>
      </c>
      <c r="H53" s="56">
        <f t="shared" si="1"/>
        <v>1722.9634397344471</v>
      </c>
      <c r="I53" s="95">
        <f>MIN('NOx Annual Allocations'!H53,'NOx Annual Emissions'!L53,'NOx Consent Decree Caps'!D53,'Retirement Adjustments'!D53,'Retirement Adjustments'!E53,'Retirement Adjustments'!F53,'Retirement Adjustments'!G53)</f>
        <v>0</v>
      </c>
      <c r="J53" s="56">
        <v>40823.798933444901</v>
      </c>
      <c r="K53" s="95">
        <v>0</v>
      </c>
      <c r="L53" s="56">
        <v>4436.612620356711</v>
      </c>
      <c r="M53" s="95">
        <f>I53</f>
        <v>0</v>
      </c>
      <c r="N53" s="56">
        <v>656.94587792428501</v>
      </c>
      <c r="O53" s="95">
        <f>I53</f>
        <v>0</v>
      </c>
      <c r="P53" s="56">
        <v>104.9076849490375</v>
      </c>
      <c r="Q53" s="95">
        <f>I53</f>
        <v>0</v>
      </c>
      <c r="R53" s="56">
        <v>16.752707842751988</v>
      </c>
      <c r="S53" s="95">
        <f>Q53</f>
        <v>0</v>
      </c>
      <c r="T53" s="56">
        <v>2.6752398568496574</v>
      </c>
      <c r="U53" s="95">
        <f>S53</f>
        <v>0</v>
      </c>
      <c r="V53" s="56">
        <v>0.42720904329326004</v>
      </c>
      <c r="W53" s="143">
        <f t="shared" si="8"/>
        <v>0</v>
      </c>
      <c r="X53" s="56">
        <f t="shared" si="9"/>
        <v>0</v>
      </c>
      <c r="Y53" s="142"/>
    </row>
    <row r="54" spans="1:25" s="175" customFormat="1" ht="15" customHeight="1" x14ac:dyDescent="0.25">
      <c r="A54" s="173" t="s">
        <v>39</v>
      </c>
      <c r="B54" s="174">
        <v>994</v>
      </c>
      <c r="C54" s="174">
        <v>2</v>
      </c>
      <c r="D54" s="167">
        <f>(LARGE('Annual Heat Inputs'!D54:K54,1)+LARGE('Annual Heat Inputs'!D54:K54,2)+LARGE('Annual Heat Inputs'!D54:K54,3))/3</f>
        <v>28236905.834000003</v>
      </c>
      <c r="E54" s="167">
        <v>1086416956.7376666</v>
      </c>
      <c r="F54" s="167">
        <f t="shared" si="0"/>
        <v>2.5990855222649357E-2</v>
      </c>
      <c r="G54" s="168">
        <v>105168</v>
      </c>
      <c r="H54" s="167">
        <f t="shared" si="1"/>
        <v>2733.4062620555878</v>
      </c>
      <c r="I54" s="169">
        <f>MIN('NOx Annual Allocations'!H54,'NOx Annual Emissions'!L54,'NOx Consent Decree Caps'!D54,'Retirement Adjustments'!D54,'Retirement Adjustments'!E54,'Retirement Adjustments'!H54,'Retirement Adjustments'!G54)</f>
        <v>0</v>
      </c>
      <c r="J54" s="167">
        <v>40823.798933444901</v>
      </c>
      <c r="K54" s="169">
        <f>I54</f>
        <v>0</v>
      </c>
      <c r="L54" s="167">
        <v>4436.612620356711</v>
      </c>
      <c r="M54" s="169">
        <f>K54</f>
        <v>0</v>
      </c>
      <c r="N54" s="167">
        <v>656.94587792428501</v>
      </c>
      <c r="O54" s="169">
        <f>M54</f>
        <v>0</v>
      </c>
      <c r="P54" s="167">
        <v>104.9076849490375</v>
      </c>
      <c r="Q54" s="169">
        <f>O54</f>
        <v>0</v>
      </c>
      <c r="R54" s="167">
        <v>16.752707842751988</v>
      </c>
      <c r="S54" s="169">
        <f>Q54</f>
        <v>0</v>
      </c>
      <c r="T54" s="167">
        <v>2.6752398568496574</v>
      </c>
      <c r="U54" s="169">
        <f>S54</f>
        <v>0</v>
      </c>
      <c r="V54" s="167">
        <v>0.42720904329326004</v>
      </c>
      <c r="W54" s="171">
        <f t="shared" si="8"/>
        <v>0</v>
      </c>
      <c r="X54" s="167">
        <f t="shared" si="9"/>
        <v>0</v>
      </c>
    </row>
    <row r="55" spans="1:25" ht="15" customHeight="1" x14ac:dyDescent="0.25">
      <c r="A55" s="60" t="s">
        <v>39</v>
      </c>
      <c r="B55" s="100">
        <v>994</v>
      </c>
      <c r="C55" s="100">
        <v>3</v>
      </c>
      <c r="D55" s="56">
        <f>(LARGE('Annual Heat Inputs'!D55:K55,1)+LARGE('Annual Heat Inputs'!D55:K55,2)+LARGE('Annual Heat Inputs'!D55:K55,3))/3</f>
        <v>31243410.055999998</v>
      </c>
      <c r="E55" s="56">
        <v>1086416956.7376666</v>
      </c>
      <c r="F55" s="56">
        <f t="shared" si="0"/>
        <v>2.875821282265225E-2</v>
      </c>
      <c r="G55" s="94">
        <v>105168</v>
      </c>
      <c r="H55" s="56">
        <f t="shared" si="1"/>
        <v>3024.4437261326921</v>
      </c>
      <c r="I55" s="56">
        <f>MIN('NOx Annual Allocations'!H55,'NOx Annual Emissions'!L55,'NOx Consent Decree Caps'!D55,'Retirement Adjustments'!D55,'Retirement Adjustments'!E55,'Retirement Adjustments'!F55,'Retirement Adjustments'!G55)</f>
        <v>3024.4437261326921</v>
      </c>
      <c r="J55" s="56">
        <v>40823.798933444901</v>
      </c>
      <c r="K55" s="56">
        <f t="shared" si="2"/>
        <v>4198.4632240898645</v>
      </c>
      <c r="L55" s="56">
        <v>4436.612620356711</v>
      </c>
      <c r="M55" s="96">
        <v>4250</v>
      </c>
      <c r="N55" s="56">
        <v>656.94587792428501</v>
      </c>
      <c r="O55" s="96">
        <f>M55</f>
        <v>4250</v>
      </c>
      <c r="P55" s="56">
        <v>104.9076849490375</v>
      </c>
      <c r="Q55" s="96">
        <f>M55</f>
        <v>4250</v>
      </c>
      <c r="R55" s="56">
        <v>16.752707842751988</v>
      </c>
      <c r="S55" s="96">
        <f>Q55</f>
        <v>4250</v>
      </c>
      <c r="T55" s="56">
        <v>2.6752398568496574</v>
      </c>
      <c r="U55" s="96">
        <f>S55</f>
        <v>4250</v>
      </c>
      <c r="V55" s="56">
        <v>0.42720904329326004</v>
      </c>
      <c r="W55" s="144">
        <f t="shared" si="8"/>
        <v>4250</v>
      </c>
      <c r="X55" s="56">
        <f t="shared" si="9"/>
        <v>0</v>
      </c>
      <c r="Y55" s="142"/>
    </row>
    <row r="56" spans="1:25" ht="15" customHeight="1" x14ac:dyDescent="0.25">
      <c r="A56" s="60" t="s">
        <v>39</v>
      </c>
      <c r="B56" s="100">
        <v>994</v>
      </c>
      <c r="C56" s="100">
        <v>4</v>
      </c>
      <c r="D56" s="56">
        <f>(LARGE('Annual Heat Inputs'!D56:K56,1)+LARGE('Annual Heat Inputs'!D56:K56,2)+LARGE('Annual Heat Inputs'!D56:K56,3))/3</f>
        <v>34518487.805</v>
      </c>
      <c r="E56" s="56">
        <v>1086416956.7376666</v>
      </c>
      <c r="F56" s="56">
        <f t="shared" si="0"/>
        <v>3.177278078266875E-2</v>
      </c>
      <c r="G56" s="94">
        <v>105168</v>
      </c>
      <c r="H56" s="56">
        <f t="shared" si="1"/>
        <v>3341.479809351707</v>
      </c>
      <c r="I56" s="56">
        <f>MIN('NOx Annual Allocations'!H56,'NOx Annual Emissions'!L56,'NOx Consent Decree Caps'!D56,'Retirement Adjustments'!D56,'Retirement Adjustments'!E56,'Retirement Adjustments'!F56,'Retirement Adjustments'!G56)</f>
        <v>3341.479809351707</v>
      </c>
      <c r="J56" s="56">
        <v>40823.798933444901</v>
      </c>
      <c r="K56" s="96">
        <v>4250</v>
      </c>
      <c r="L56" s="56">
        <v>4436.612620356711</v>
      </c>
      <c r="M56" s="96">
        <f>K56</f>
        <v>4250</v>
      </c>
      <c r="N56" s="56">
        <v>656.94587792428501</v>
      </c>
      <c r="O56" s="96">
        <f>K56</f>
        <v>4250</v>
      </c>
      <c r="P56" s="56">
        <v>104.9076849490375</v>
      </c>
      <c r="Q56" s="96">
        <f>K56</f>
        <v>4250</v>
      </c>
      <c r="R56" s="56">
        <v>16.752707842751988</v>
      </c>
      <c r="S56" s="96">
        <f>Q56</f>
        <v>4250</v>
      </c>
      <c r="T56" s="56">
        <v>2.6752398568496574</v>
      </c>
      <c r="U56" s="96">
        <f>S56</f>
        <v>4250</v>
      </c>
      <c r="V56" s="56">
        <v>0.42720904329326004</v>
      </c>
      <c r="W56" s="144">
        <f t="shared" si="8"/>
        <v>4250</v>
      </c>
      <c r="X56" s="56">
        <f t="shared" si="9"/>
        <v>0</v>
      </c>
      <c r="Y56" s="142"/>
    </row>
    <row r="57" spans="1:25" ht="15" customHeight="1" x14ac:dyDescent="0.25">
      <c r="A57" s="60" t="s">
        <v>40</v>
      </c>
      <c r="B57" s="100">
        <v>55502</v>
      </c>
      <c r="C57" s="100">
        <v>1</v>
      </c>
      <c r="D57" s="56">
        <f>(LARGE('Annual Heat Inputs'!D57:K57,1)+LARGE('Annual Heat Inputs'!D57:K57,2)+LARGE('Annual Heat Inputs'!D57:K57,3))/3</f>
        <v>15622010.195</v>
      </c>
      <c r="E57" s="56">
        <v>1086416956.7376666</v>
      </c>
      <c r="F57" s="56">
        <f t="shared" si="0"/>
        <v>1.4379387304401393E-2</v>
      </c>
      <c r="G57" s="94">
        <v>105168</v>
      </c>
      <c r="H57" s="56">
        <f t="shared" si="1"/>
        <v>1512.2514040292858</v>
      </c>
      <c r="I57" s="56">
        <f>MIN('NOx Annual Allocations'!H57,'NOx Annual Emissions'!L57,'NOx Consent Decree Caps'!D57,'Retirement Adjustments'!D57,'Retirement Adjustments'!E57,'Retirement Adjustments'!F57,'Retirement Adjustments'!G57)</f>
        <v>101.33</v>
      </c>
      <c r="J57" s="56">
        <v>40823.798933444901</v>
      </c>
      <c r="K57" s="56">
        <f t="shared" si="2"/>
        <v>688.35121610101282</v>
      </c>
      <c r="L57" s="56">
        <v>4436.612620356711</v>
      </c>
      <c r="M57" s="56">
        <f t="shared" si="3"/>
        <v>752.14698728871713</v>
      </c>
      <c r="N57" s="56">
        <v>656.94587792428501</v>
      </c>
      <c r="O57" s="56">
        <f t="shared" si="4"/>
        <v>761.59346650542045</v>
      </c>
      <c r="P57" s="56">
        <v>104.9076849490375</v>
      </c>
      <c r="Q57" s="56">
        <f t="shared" si="5"/>
        <v>763.10197473851076</v>
      </c>
      <c r="R57" s="56">
        <v>16.752707842751988</v>
      </c>
      <c r="S57" s="56">
        <f t="shared" si="6"/>
        <v>763.34286841297921</v>
      </c>
      <c r="T57" s="56">
        <v>2.6752398568496574</v>
      </c>
      <c r="U57" s="56">
        <f t="shared" si="7"/>
        <v>763.38133672301308</v>
      </c>
      <c r="V57" s="56">
        <v>0.42720904329326004</v>
      </c>
      <c r="W57" s="141">
        <f t="shared" si="8"/>
        <v>763</v>
      </c>
      <c r="X57" s="56">
        <f t="shared" si="9"/>
        <v>0.38133672301307797</v>
      </c>
      <c r="Y57" s="142"/>
    </row>
    <row r="58" spans="1:25" ht="15" customHeight="1" x14ac:dyDescent="0.25">
      <c r="A58" s="60" t="s">
        <v>40</v>
      </c>
      <c r="B58" s="100">
        <v>55502</v>
      </c>
      <c r="C58" s="100">
        <v>2</v>
      </c>
      <c r="D58" s="56">
        <f>(LARGE('Annual Heat Inputs'!D58:K58,1)+LARGE('Annual Heat Inputs'!D58:K58,2)+LARGE('Annual Heat Inputs'!D58:K58,3))/3</f>
        <v>15633617.932666665</v>
      </c>
      <c r="E58" s="56">
        <v>1086416956.7376666</v>
      </c>
      <c r="F58" s="56">
        <f t="shared" si="0"/>
        <v>1.439007172679988E-2</v>
      </c>
      <c r="G58" s="94">
        <v>105168</v>
      </c>
      <c r="H58" s="56">
        <f t="shared" si="1"/>
        <v>1513.3750633640898</v>
      </c>
      <c r="I58" s="56">
        <f>MIN('NOx Annual Allocations'!H58,'NOx Annual Emissions'!L58,'NOx Consent Decree Caps'!D58,'Retirement Adjustments'!D58,'Retirement Adjustments'!E58,'Retirement Adjustments'!F58,'Retirement Adjustments'!G58)</f>
        <v>90.513999999999996</v>
      </c>
      <c r="J58" s="56">
        <v>40823.798933444901</v>
      </c>
      <c r="K58" s="56">
        <f t="shared" si="2"/>
        <v>677.97139481272859</v>
      </c>
      <c r="L58" s="56">
        <v>4436.612620356711</v>
      </c>
      <c r="M58" s="56">
        <f t="shared" si="3"/>
        <v>741.81456864368727</v>
      </c>
      <c r="N58" s="56">
        <v>656.94587792428501</v>
      </c>
      <c r="O58" s="56">
        <f t="shared" si="4"/>
        <v>751.26806694764321</v>
      </c>
      <c r="P58" s="56">
        <v>104.9076849490375</v>
      </c>
      <c r="Q58" s="56">
        <f t="shared" si="5"/>
        <v>752.77769605875233</v>
      </c>
      <c r="R58" s="56">
        <v>16.752707842751988</v>
      </c>
      <c r="S58" s="56">
        <f t="shared" si="6"/>
        <v>753.01876872622768</v>
      </c>
      <c r="T58" s="56">
        <v>2.6752398568496574</v>
      </c>
      <c r="U58" s="56">
        <f t="shared" si="7"/>
        <v>753.05726561965412</v>
      </c>
      <c r="V58" s="56">
        <v>0.42720904329326004</v>
      </c>
      <c r="W58" s="141">
        <f t="shared" si="8"/>
        <v>753</v>
      </c>
      <c r="X58" s="56">
        <f t="shared" si="9"/>
        <v>5.7265619654117472E-2</v>
      </c>
      <c r="Y58" s="142"/>
    </row>
    <row r="59" spans="1:25" ht="15" customHeight="1" x14ac:dyDescent="0.25">
      <c r="A59" s="60" t="s">
        <v>40</v>
      </c>
      <c r="B59" s="100">
        <v>55502</v>
      </c>
      <c r="C59" s="100">
        <v>3</v>
      </c>
      <c r="D59" s="56">
        <f>(LARGE('Annual Heat Inputs'!D59:K59,1)+LARGE('Annual Heat Inputs'!D59:K59,2)+LARGE('Annual Heat Inputs'!D59:K59,3))/3</f>
        <v>15584764.496333333</v>
      </c>
      <c r="E59" s="56">
        <v>1086416956.7376666</v>
      </c>
      <c r="F59" s="56">
        <f t="shared" si="0"/>
        <v>1.4345104243523449E-2</v>
      </c>
      <c r="G59" s="94">
        <v>105168</v>
      </c>
      <c r="H59" s="56">
        <f t="shared" si="1"/>
        <v>1508.6459230828741</v>
      </c>
      <c r="I59" s="56">
        <f>MIN('NOx Annual Allocations'!H59,'NOx Annual Emissions'!L59,'NOx Consent Decree Caps'!D59,'Retirement Adjustments'!D59,'Retirement Adjustments'!E59,'Retirement Adjustments'!F59,'Retirement Adjustments'!G59)</f>
        <v>100.13</v>
      </c>
      <c r="J59" s="56">
        <v>40823.798933444901</v>
      </c>
      <c r="K59" s="56">
        <f t="shared" si="2"/>
        <v>685.75165131690846</v>
      </c>
      <c r="L59" s="56">
        <v>4436.612620356711</v>
      </c>
      <c r="M59" s="56">
        <f t="shared" si="3"/>
        <v>749.39532184405721</v>
      </c>
      <c r="N59" s="56">
        <v>656.94587792428501</v>
      </c>
      <c r="O59" s="56">
        <f t="shared" si="4"/>
        <v>758.81927894523415</v>
      </c>
      <c r="P59" s="56">
        <v>104.9076849490375</v>
      </c>
      <c r="Q59" s="56">
        <f t="shared" si="5"/>
        <v>760.32419062177485</v>
      </c>
      <c r="R59" s="56">
        <v>16.752707842751988</v>
      </c>
      <c r="S59" s="56">
        <f t="shared" si="6"/>
        <v>760.56450996214039</v>
      </c>
      <c r="T59" s="56">
        <v>2.6752398568496574</v>
      </c>
      <c r="U59" s="56">
        <f t="shared" si="7"/>
        <v>760.60288655676334</v>
      </c>
      <c r="V59" s="56">
        <v>0.42720904329326004</v>
      </c>
      <c r="W59" s="141">
        <f t="shared" si="8"/>
        <v>761</v>
      </c>
      <c r="X59" s="56">
        <f t="shared" si="9"/>
        <v>-0.39711344323666253</v>
      </c>
      <c r="Y59" s="142"/>
    </row>
    <row r="60" spans="1:25" ht="15" customHeight="1" x14ac:dyDescent="0.25">
      <c r="A60" s="60" t="s">
        <v>40</v>
      </c>
      <c r="B60" s="100">
        <v>55502</v>
      </c>
      <c r="C60" s="100">
        <v>4</v>
      </c>
      <c r="D60" s="56">
        <f>(LARGE('Annual Heat Inputs'!D60:K60,1)+LARGE('Annual Heat Inputs'!D60:K60,2)+LARGE('Annual Heat Inputs'!D60:K60,3))/3</f>
        <v>15396894.310666665</v>
      </c>
      <c r="E60" s="56">
        <v>1086416956.7376666</v>
      </c>
      <c r="F60" s="56">
        <f t="shared" si="0"/>
        <v>1.4172177832073824E-2</v>
      </c>
      <c r="G60" s="94">
        <v>105168</v>
      </c>
      <c r="H60" s="56">
        <f t="shared" si="1"/>
        <v>1490.4595982435399</v>
      </c>
      <c r="I60" s="56">
        <f>MIN('NOx Annual Allocations'!H60,'NOx Annual Emissions'!L60,'NOx Consent Decree Caps'!D60,'Retirement Adjustments'!D60,'Retirement Adjustments'!E60,'Retirement Adjustments'!F60,'Retirement Adjustments'!G60)</f>
        <v>91.632000000000005</v>
      </c>
      <c r="J60" s="56">
        <v>40823.798933444901</v>
      </c>
      <c r="K60" s="56">
        <f t="shared" si="2"/>
        <v>670.19413826560685</v>
      </c>
      <c r="L60" s="56">
        <v>4436.612620356711</v>
      </c>
      <c r="M60" s="56">
        <f t="shared" si="3"/>
        <v>733.07060129332524</v>
      </c>
      <c r="N60" s="56">
        <v>656.94587792428501</v>
      </c>
      <c r="O60" s="56">
        <f t="shared" si="4"/>
        <v>742.38095510131609</v>
      </c>
      <c r="P60" s="56">
        <v>104.9076849490375</v>
      </c>
      <c r="Q60" s="56">
        <f t="shared" si="5"/>
        <v>743.86772546836505</v>
      </c>
      <c r="R60" s="56">
        <v>16.752707842751988</v>
      </c>
      <c r="S60" s="56">
        <f t="shared" si="6"/>
        <v>744.10514782308132</v>
      </c>
      <c r="T60" s="56">
        <v>2.6752398568496574</v>
      </c>
      <c r="U60" s="56">
        <f t="shared" si="7"/>
        <v>744.14306179807602</v>
      </c>
      <c r="V60" s="56">
        <v>0.42720904329326004</v>
      </c>
      <c r="W60" s="141">
        <f t="shared" si="8"/>
        <v>744</v>
      </c>
      <c r="X60" s="56">
        <f t="shared" si="9"/>
        <v>0.14306179807601893</v>
      </c>
      <c r="Y60" s="142"/>
    </row>
    <row r="61" spans="1:25" ht="15" customHeight="1" x14ac:dyDescent="0.25">
      <c r="A61" s="60" t="s">
        <v>41</v>
      </c>
      <c r="B61" s="100">
        <v>6213</v>
      </c>
      <c r="C61" s="101" t="s">
        <v>69</v>
      </c>
      <c r="D61" s="56">
        <f>(LARGE('Annual Heat Inputs'!D61:K61,1)+LARGE('Annual Heat Inputs'!D61:K61,2)+LARGE('Annual Heat Inputs'!D61:K61,3))/3</f>
        <v>32954666.423666667</v>
      </c>
      <c r="E61" s="56">
        <v>1086416956.7376666</v>
      </c>
      <c r="F61" s="56">
        <f t="shared" si="0"/>
        <v>3.0333350578974919E-2</v>
      </c>
      <c r="G61" s="94">
        <v>105168</v>
      </c>
      <c r="H61" s="56">
        <f t="shared" si="1"/>
        <v>3190.0978136896342</v>
      </c>
      <c r="I61" s="122">
        <f>MIN('NOx Annual Allocations'!H61,'NOx Annual Emissions'!L61,'Retirement Adjustments'!D61,'Retirement Adjustments'!E61,'Retirement Adjustments'!F61,'Retirement Adjustments'!G61)</f>
        <v>1038.347</v>
      </c>
      <c r="J61" s="56">
        <v>40823.798933444901</v>
      </c>
      <c r="K61" s="56">
        <f t="shared" si="2"/>
        <v>2276.6696050137666</v>
      </c>
      <c r="L61" s="56">
        <v>4436.612620356711</v>
      </c>
      <c r="M61" s="56">
        <f t="shared" si="3"/>
        <v>2411.2469310101515</v>
      </c>
      <c r="N61" s="56">
        <v>656.94587792428501</v>
      </c>
      <c r="O61" s="56">
        <f t="shared" si="4"/>
        <v>2431.1743006366414</v>
      </c>
      <c r="P61" s="56">
        <v>104.9076849490375</v>
      </c>
      <c r="Q61" s="56">
        <f t="shared" si="5"/>
        <v>2434.3565022226294</v>
      </c>
      <c r="R61" s="56">
        <v>16.752707842751988</v>
      </c>
      <c r="S61" s="56">
        <f t="shared" si="6"/>
        <v>2434.8646679827707</v>
      </c>
      <c r="T61" s="56">
        <v>2.6752398568496574</v>
      </c>
      <c r="U61" s="56">
        <f t="shared" si="7"/>
        <v>2434.9458169712316</v>
      </c>
      <c r="V61" s="56">
        <v>0.42720904329326004</v>
      </c>
      <c r="W61" s="141">
        <f t="shared" si="8"/>
        <v>2435</v>
      </c>
      <c r="X61" s="56">
        <f t="shared" si="9"/>
        <v>-5.4183028768420627E-2</v>
      </c>
      <c r="Y61" s="142"/>
    </row>
    <row r="62" spans="1:25" ht="15" customHeight="1" x14ac:dyDescent="0.25">
      <c r="A62" s="60" t="s">
        <v>41</v>
      </c>
      <c r="B62" s="100">
        <v>6213</v>
      </c>
      <c r="C62" s="101" t="s">
        <v>70</v>
      </c>
      <c r="D62" s="56">
        <f>(LARGE('Annual Heat Inputs'!D62:K62,1)+LARGE('Annual Heat Inputs'!D62:K62,2)+LARGE('Annual Heat Inputs'!D62:K62,3))/3</f>
        <v>30314010.661666665</v>
      </c>
      <c r="E62" s="56">
        <v>1086416956.7376666</v>
      </c>
      <c r="F62" s="56">
        <f t="shared" si="0"/>
        <v>2.79027407236856E-2</v>
      </c>
      <c r="G62" s="94">
        <v>105168</v>
      </c>
      <c r="H62" s="56">
        <f t="shared" si="1"/>
        <v>2934.4754364285673</v>
      </c>
      <c r="I62" s="122">
        <f>MIN('NOx Annual Allocations'!H62,'NOx Annual Emissions'!L62,'Retirement Adjustments'!D62,'Retirement Adjustments'!E62,'Retirement Adjustments'!F62,'Retirement Adjustments'!G62)</f>
        <v>911.02499999999998</v>
      </c>
      <c r="J62" s="56">
        <v>40823.798933444901</v>
      </c>
      <c r="K62" s="56">
        <f t="shared" si="2"/>
        <v>2050.1208769957857</v>
      </c>
      <c r="L62" s="56">
        <v>4436.612620356711</v>
      </c>
      <c r="M62" s="56">
        <f t="shared" si="3"/>
        <v>2173.9145286330304</v>
      </c>
      <c r="N62" s="56">
        <v>656.94587792428501</v>
      </c>
      <c r="O62" s="56">
        <f t="shared" si="4"/>
        <v>2192.2451191342457</v>
      </c>
      <c r="P62" s="56">
        <v>104.9076849490375</v>
      </c>
      <c r="Q62" s="56">
        <f t="shared" si="5"/>
        <v>2195.1723310673005</v>
      </c>
      <c r="R62" s="56">
        <v>16.752707842751988</v>
      </c>
      <c r="S62" s="56">
        <f t="shared" si="6"/>
        <v>2195.6397775306564</v>
      </c>
      <c r="T62" s="56">
        <v>2.6752398568496574</v>
      </c>
      <c r="U62" s="56">
        <f t="shared" si="7"/>
        <v>2195.7144240547559</v>
      </c>
      <c r="V62" s="56">
        <v>0.42720904329326004</v>
      </c>
      <c r="W62" s="141">
        <f t="shared" si="8"/>
        <v>2196</v>
      </c>
      <c r="X62" s="56">
        <f t="shared" si="9"/>
        <v>-0.28557594524409069</v>
      </c>
      <c r="Y62" s="142"/>
    </row>
    <row r="63" spans="1:25" ht="15" customHeight="1" x14ac:dyDescent="0.25">
      <c r="A63" s="60" t="s">
        <v>42</v>
      </c>
      <c r="B63" s="100">
        <v>997</v>
      </c>
      <c r="C63" s="100">
        <v>12</v>
      </c>
      <c r="D63" s="56">
        <f>(LARGE('Annual Heat Inputs'!D63:K63,1)+LARGE('Annual Heat Inputs'!D63:K63,2)+LARGE('Annual Heat Inputs'!D63:K63,3))/3</f>
        <v>19024980.525000002</v>
      </c>
      <c r="E63" s="56">
        <v>1086416956.7376666</v>
      </c>
      <c r="F63" s="56">
        <f t="shared" si="0"/>
        <v>1.7511674874929165E-2</v>
      </c>
      <c r="G63" s="94">
        <v>105168</v>
      </c>
      <c r="H63" s="56">
        <f t="shared" si="1"/>
        <v>1841.6678232465504</v>
      </c>
      <c r="I63" s="56">
        <f>MIN('NOx Annual Allocations'!H63,'NOx Annual Emissions'!L63,'NOx Consent Decree Caps'!D63,'Retirement Adjustments'!D63,'Retirement Adjustments'!E63,'Retirement Adjustments'!F63,'Retirement Adjustments'!G63)</f>
        <v>989.63099999999997</v>
      </c>
      <c r="J63" s="56">
        <v>40823.798933444901</v>
      </c>
      <c r="K63" s="56">
        <f t="shared" si="2"/>
        <v>1704.5240940819672</v>
      </c>
      <c r="L63" s="56">
        <v>4436.612620356711</v>
      </c>
      <c r="M63" s="56">
        <f t="shared" si="3"/>
        <v>1782.2166118356615</v>
      </c>
      <c r="N63" s="56">
        <v>656.94587792428501</v>
      </c>
      <c r="O63" s="56">
        <f t="shared" si="4"/>
        <v>1793.7208344602966</v>
      </c>
      <c r="P63" s="56">
        <v>104.9076849490375</v>
      </c>
      <c r="Q63" s="56">
        <f t="shared" si="5"/>
        <v>1795.5579437310057</v>
      </c>
      <c r="R63" s="56">
        <v>16.752707842751988</v>
      </c>
      <c r="S63" s="56">
        <f t="shared" si="6"/>
        <v>1795.8513117040227</v>
      </c>
      <c r="T63" s="56">
        <v>2.6752398568496574</v>
      </c>
      <c r="U63" s="56">
        <f t="shared" si="7"/>
        <v>1795.8981596346082</v>
      </c>
      <c r="V63" s="56">
        <v>0.42720904329326004</v>
      </c>
      <c r="W63" s="141">
        <f t="shared" si="8"/>
        <v>1796</v>
      </c>
      <c r="X63" s="56">
        <f t="shared" si="9"/>
        <v>-0.10184036539180852</v>
      </c>
      <c r="Y63" s="142"/>
    </row>
    <row r="64" spans="1:25" ht="15" customHeight="1" x14ac:dyDescent="0.25">
      <c r="A64" s="60" t="s">
        <v>43</v>
      </c>
      <c r="B64" s="100">
        <v>55229</v>
      </c>
      <c r="C64" s="101" t="s">
        <v>71</v>
      </c>
      <c r="D64" s="56">
        <f>(LARGE('Annual Heat Inputs'!D64:K64,1)+LARGE('Annual Heat Inputs'!D64:K64,2)+LARGE('Annual Heat Inputs'!D64:K64,3))/3</f>
        <v>445480.06666666665</v>
      </c>
      <c r="E64" s="56">
        <v>1086416956.7376666</v>
      </c>
      <c r="F64" s="56">
        <f t="shared" si="0"/>
        <v>4.1004520769297528E-4</v>
      </c>
      <c r="G64" s="94">
        <v>105168</v>
      </c>
      <c r="H64" s="56">
        <f t="shared" si="1"/>
        <v>43.123634402654822</v>
      </c>
      <c r="I64" s="56">
        <f>MIN('NOx Annual Allocations'!H64,'NOx Annual Emissions'!L64,'NOx Consent Decree Caps'!D64,'Retirement Adjustments'!D64,'Retirement Adjustments'!E64,'Retirement Adjustments'!F64,'Retirement Adjustments'!G64)</f>
        <v>43.123634402654822</v>
      </c>
      <c r="J64" s="56">
        <v>40823.798933444901</v>
      </c>
      <c r="K64" s="56">
        <f t="shared" si="2"/>
        <v>59.863237515135495</v>
      </c>
      <c r="L64" s="56">
        <v>4436.612620356711</v>
      </c>
      <c r="M64" s="56">
        <f t="shared" si="3"/>
        <v>61.682449258502935</v>
      </c>
      <c r="N64" s="56">
        <v>656.94587792428501</v>
      </c>
      <c r="O64" s="56">
        <f t="shared" si="4"/>
        <v>61.951826767459444</v>
      </c>
      <c r="P64" s="56">
        <v>104.9076849490375</v>
      </c>
      <c r="Q64" s="56">
        <f t="shared" si="5"/>
        <v>61.99484366092296</v>
      </c>
      <c r="R64" s="56">
        <v>16.752707842751988</v>
      </c>
      <c r="S64" s="56">
        <f t="shared" si="6"/>
        <v>62.00171302848976</v>
      </c>
      <c r="T64" s="56">
        <v>2.6752398568496574</v>
      </c>
      <c r="U64" s="56">
        <f t="shared" si="7"/>
        <v>62.002809997772488</v>
      </c>
      <c r="V64" s="56">
        <v>0.42720904329326004</v>
      </c>
      <c r="W64" s="141">
        <f t="shared" si="8"/>
        <v>62</v>
      </c>
      <c r="X64" s="56">
        <f t="shared" si="9"/>
        <v>2.8099977724878045E-3</v>
      </c>
      <c r="Y64" s="142"/>
    </row>
    <row r="65" spans="1:25" ht="15" customHeight="1" x14ac:dyDescent="0.25">
      <c r="A65" s="60" t="s">
        <v>43</v>
      </c>
      <c r="B65" s="100">
        <v>55229</v>
      </c>
      <c r="C65" s="101" t="s">
        <v>72</v>
      </c>
      <c r="D65" s="56">
        <f>(LARGE('Annual Heat Inputs'!D65:K65,1)+LARGE('Annual Heat Inputs'!D65:K65,2)+LARGE('Annual Heat Inputs'!D65:K65,3))/3</f>
        <v>363798.89999999997</v>
      </c>
      <c r="E65" s="56">
        <v>1086416956.7376666</v>
      </c>
      <c r="F65" s="56">
        <f t="shared" si="0"/>
        <v>3.3486121303963155E-4</v>
      </c>
      <c r="G65" s="94">
        <v>105168</v>
      </c>
      <c r="H65" s="56">
        <f t="shared" si="1"/>
        <v>35.216684052951969</v>
      </c>
      <c r="I65" s="56">
        <f>MIN('NOx Annual Allocations'!H65,'NOx Annual Emissions'!L65,'NOx Consent Decree Caps'!D65,'Retirement Adjustments'!D65,'Retirement Adjustments'!E65,'Retirement Adjustments'!F65,'Retirement Adjustments'!G65)</f>
        <v>35.216684052951969</v>
      </c>
      <c r="J65" s="56">
        <v>40823.798933444901</v>
      </c>
      <c r="K65" s="56">
        <f t="shared" si="2"/>
        <v>48.886990884691343</v>
      </c>
      <c r="L65" s="56">
        <v>4436.612620356711</v>
      </c>
      <c r="M65" s="56">
        <f t="shared" si="3"/>
        <v>50.372640368530931</v>
      </c>
      <c r="N65" s="56">
        <v>656.94587792428501</v>
      </c>
      <c r="O65" s="56">
        <f t="shared" si="4"/>
        <v>50.592626062114043</v>
      </c>
      <c r="P65" s="56">
        <v>104.9076849490375</v>
      </c>
      <c r="Q65" s="56">
        <f t="shared" si="5"/>
        <v>50.627755576753259</v>
      </c>
      <c r="R65" s="56">
        <v>16.752707842751988</v>
      </c>
      <c r="S65" s="56">
        <f t="shared" si="6"/>
        <v>50.633365408823181</v>
      </c>
      <c r="T65" s="56">
        <v>2.6752398568496574</v>
      </c>
      <c r="U65" s="56">
        <f t="shared" si="7"/>
        <v>50.634261242886815</v>
      </c>
      <c r="V65" s="56">
        <v>0.42720904329326004</v>
      </c>
      <c r="W65" s="141">
        <f t="shared" si="8"/>
        <v>51</v>
      </c>
      <c r="X65" s="56">
        <f t="shared" si="9"/>
        <v>-0.36573875711318493</v>
      </c>
      <c r="Y65" s="142"/>
    </row>
    <row r="66" spans="1:25" ht="15" customHeight="1" x14ac:dyDescent="0.25">
      <c r="A66" s="60" t="s">
        <v>43</v>
      </c>
      <c r="B66" s="100">
        <v>55229</v>
      </c>
      <c r="C66" s="101" t="s">
        <v>73</v>
      </c>
      <c r="D66" s="56">
        <f>(LARGE('Annual Heat Inputs'!D66:K66,1)+LARGE('Annual Heat Inputs'!D66:K66,2)+LARGE('Annual Heat Inputs'!D66:K66,3))/3</f>
        <v>336792.26666666666</v>
      </c>
      <c r="E66" s="56">
        <v>1086416956.7376666</v>
      </c>
      <c r="F66" s="56">
        <f t="shared" si="0"/>
        <v>3.100027706470995E-4</v>
      </c>
      <c r="G66" s="94">
        <v>105168</v>
      </c>
      <c r="H66" s="56">
        <f t="shared" si="1"/>
        <v>32.602371383414159</v>
      </c>
      <c r="I66" s="56">
        <f>MIN('NOx Annual Allocations'!H66,'NOx Annual Emissions'!L66,'NOx Consent Decree Caps'!D66,'Retirement Adjustments'!D66,'Retirement Adjustments'!E66,'Retirement Adjustments'!F66,'Retirement Adjustments'!G66)</f>
        <v>32.602371383414159</v>
      </c>
      <c r="J66" s="56">
        <v>40823.798933444901</v>
      </c>
      <c r="K66" s="56">
        <f t="shared" si="2"/>
        <v>45.257862161122183</v>
      </c>
      <c r="L66" s="56">
        <v>4436.612620356711</v>
      </c>
      <c r="M66" s="56">
        <f t="shared" si="3"/>
        <v>46.63322436572065</v>
      </c>
      <c r="N66" s="56">
        <v>656.94587792428501</v>
      </c>
      <c r="O66" s="56">
        <f t="shared" si="4"/>
        <v>46.836879408042371</v>
      </c>
      <c r="P66" s="56">
        <v>104.9076849490375</v>
      </c>
      <c r="Q66" s="56">
        <f t="shared" si="5"/>
        <v>46.869401081038745</v>
      </c>
      <c r="R66" s="56">
        <v>16.752707842751988</v>
      </c>
      <c r="S66" s="56">
        <f t="shared" si="6"/>
        <v>46.874594466885839</v>
      </c>
      <c r="T66" s="56">
        <v>2.6752398568496574</v>
      </c>
      <c r="U66" s="56">
        <f t="shared" si="7"/>
        <v>46.875423798653607</v>
      </c>
      <c r="V66" s="56">
        <v>0.42720904329326004</v>
      </c>
      <c r="W66" s="141">
        <f t="shared" si="8"/>
        <v>47</v>
      </c>
      <c r="X66" s="56">
        <f t="shared" si="9"/>
        <v>-0.12457620134639313</v>
      </c>
      <c r="Y66" s="142"/>
    </row>
    <row r="67" spans="1:25" ht="15" customHeight="1" x14ac:dyDescent="0.25">
      <c r="A67" s="60" t="s">
        <v>43</v>
      </c>
      <c r="B67" s="100">
        <v>55229</v>
      </c>
      <c r="C67" s="101" t="s">
        <v>74</v>
      </c>
      <c r="D67" s="56">
        <f>(LARGE('Annual Heat Inputs'!D67:K67,1)+LARGE('Annual Heat Inputs'!D67:K67,2)+LARGE('Annual Heat Inputs'!D67:K67,3))/3</f>
        <v>413374.66666666669</v>
      </c>
      <c r="E67" s="56">
        <v>1086416956.7376666</v>
      </c>
      <c r="F67" s="56">
        <f t="shared" ref="F67:F111" si="16">D67/E67</f>
        <v>3.8049357026602709E-4</v>
      </c>
      <c r="G67" s="94">
        <v>105168</v>
      </c>
      <c r="H67" s="56">
        <f t="shared" ref="H67:H111" si="17">PRODUCT(F67:G67)</f>
        <v>40.015747797737539</v>
      </c>
      <c r="I67" s="56">
        <f>MIN('NOx Annual Allocations'!H67,'NOx Annual Emissions'!L67,'NOx Consent Decree Caps'!D67,'Retirement Adjustments'!D67,'Retirement Adjustments'!E67,'Retirement Adjustments'!F67,'Retirement Adjustments'!G67)</f>
        <v>40.015747797737539</v>
      </c>
      <c r="J67" s="56">
        <v>40823.798933444901</v>
      </c>
      <c r="K67" s="56">
        <f t="shared" ref="K67:K111" si="18">PRODUCT(F67,J67)+I67</f>
        <v>55.548940805746419</v>
      </c>
      <c r="L67" s="56">
        <v>4436.612620356711</v>
      </c>
      <c r="M67" s="56">
        <f t="shared" ref="M67:M111" si="19">PRODUCT(F67,L67)+K67</f>
        <v>57.237043381553256</v>
      </c>
      <c r="N67" s="56">
        <v>656.94587792428501</v>
      </c>
      <c r="O67" s="56">
        <f t="shared" ref="O67:O111" si="20">PRODUCT(F67,N67)+M67</f>
        <v>57.48700706411622</v>
      </c>
      <c r="P67" s="56">
        <v>104.9076849490375</v>
      </c>
      <c r="Q67" s="56">
        <f t="shared" ref="Q67:Q111" si="21">PRODUCT(F67,P67)+O67</f>
        <v>57.526923763710826</v>
      </c>
      <c r="R67" s="56">
        <v>16.752707842751988</v>
      </c>
      <c r="S67" s="56">
        <f t="shared" ref="S67:S111" si="22">PRODUCT(F67,R67)+Q67</f>
        <v>57.533298061329539</v>
      </c>
      <c r="T67" s="56">
        <v>2.6752398568496574</v>
      </c>
      <c r="U67" s="56">
        <f t="shared" ref="U67:U111" si="23">PRODUCT(F67,T67)+S67</f>
        <v>57.534315972893992</v>
      </c>
      <c r="V67" s="56">
        <v>0.42720904329326004</v>
      </c>
      <c r="W67" s="141">
        <f t="shared" ref="W67:W111" si="24">ROUND(U67,0)</f>
        <v>58</v>
      </c>
      <c r="X67" s="56">
        <f t="shared" ref="X67:X111" si="25">U67-W67</f>
        <v>-0.46568402710600765</v>
      </c>
      <c r="Y67" s="142"/>
    </row>
    <row r="68" spans="1:25" ht="15" customHeight="1" x14ac:dyDescent="0.25">
      <c r="A68" s="60" t="s">
        <v>43</v>
      </c>
      <c r="B68" s="100">
        <v>55229</v>
      </c>
      <c r="C68" s="101" t="s">
        <v>75</v>
      </c>
      <c r="D68" s="56">
        <f>(LARGE('Annual Heat Inputs'!D68:K68,1)+LARGE('Annual Heat Inputs'!D68:K68,2)+LARGE('Annual Heat Inputs'!D68:K68,3))/3</f>
        <v>460191.56666666659</v>
      </c>
      <c r="E68" s="56">
        <v>1086416956.7376666</v>
      </c>
      <c r="F68" s="56">
        <f t="shared" si="16"/>
        <v>4.2358650959254816E-4</v>
      </c>
      <c r="G68" s="94">
        <v>105168</v>
      </c>
      <c r="H68" s="56">
        <f t="shared" si="17"/>
        <v>44.547746040829104</v>
      </c>
      <c r="I68" s="56">
        <f>MIN('NOx Annual Allocations'!H68,'NOx Annual Emissions'!L68,'NOx Consent Decree Caps'!D68,'Retirement Adjustments'!D68,'Retirement Adjustments'!E68,'Retirement Adjustments'!F68,'Retirement Adjustments'!G68)</f>
        <v>44.547746040829104</v>
      </c>
      <c r="J68" s="56">
        <v>40823.798933444901</v>
      </c>
      <c r="K68" s="56">
        <f t="shared" si="18"/>
        <v>61.840156539355021</v>
      </c>
      <c r="L68" s="56">
        <v>4436.612620356711</v>
      </c>
      <c r="M68" s="56">
        <f t="shared" si="19"/>
        <v>63.719445793626171</v>
      </c>
      <c r="N68" s="56">
        <v>656.94587792428501</v>
      </c>
      <c r="O68" s="56">
        <f t="shared" si="20"/>
        <v>63.997719205047332</v>
      </c>
      <c r="P68" s="56">
        <v>104.9076849490375</v>
      </c>
      <c r="Q68" s="56">
        <f t="shared" si="21"/>
        <v>64.042156685144334</v>
      </c>
      <c r="R68" s="56">
        <v>16.752707842751988</v>
      </c>
      <c r="S68" s="56">
        <f t="shared" si="22"/>
        <v>64.049252906185671</v>
      </c>
      <c r="T68" s="56">
        <v>2.6752398568496574</v>
      </c>
      <c r="U68" s="56">
        <f t="shared" si="23"/>
        <v>64.050386101698962</v>
      </c>
      <c r="V68" s="56">
        <v>0.42720904329326004</v>
      </c>
      <c r="W68" s="141">
        <f t="shared" si="24"/>
        <v>64</v>
      </c>
      <c r="X68" s="56">
        <f t="shared" si="25"/>
        <v>5.0386101698961738E-2</v>
      </c>
      <c r="Y68" s="142"/>
    </row>
    <row r="69" spans="1:25" ht="15" customHeight="1" x14ac:dyDescent="0.25">
      <c r="A69" s="60" t="s">
        <v>43</v>
      </c>
      <c r="B69" s="100">
        <v>55229</v>
      </c>
      <c r="C69" s="101" t="s">
        <v>76</v>
      </c>
      <c r="D69" s="56">
        <f>(LARGE('Annual Heat Inputs'!D69:K69,1)+LARGE('Annual Heat Inputs'!D69:K69,2)+LARGE('Annual Heat Inputs'!D69:K69,3))/3</f>
        <v>505486.2</v>
      </c>
      <c r="E69" s="56">
        <v>1086416956.7376666</v>
      </c>
      <c r="F69" s="56">
        <f t="shared" si="16"/>
        <v>4.6527826803982592E-4</v>
      </c>
      <c r="G69" s="94">
        <v>105168</v>
      </c>
      <c r="H69" s="56">
        <f t="shared" si="17"/>
        <v>48.932384893212415</v>
      </c>
      <c r="I69" s="56">
        <f>MIN('NOx Annual Allocations'!H69,'NOx Annual Emissions'!L69,'NOx Consent Decree Caps'!D69,'Retirement Adjustments'!D69,'Retirement Adjustments'!E69,'Retirement Adjustments'!F69,'Retirement Adjustments'!G69)</f>
        <v>46.484999999999999</v>
      </c>
      <c r="J69" s="56">
        <v>40823.798933444901</v>
      </c>
      <c r="K69" s="56">
        <f t="shared" si="18"/>
        <v>65.479426462559331</v>
      </c>
      <c r="L69" s="56">
        <v>4436.612620356711</v>
      </c>
      <c r="M69" s="56">
        <f t="shared" si="19"/>
        <v>67.54368589852254</v>
      </c>
      <c r="N69" s="56">
        <v>656.94587792428501</v>
      </c>
      <c r="O69" s="56">
        <f t="shared" si="20"/>
        <v>67.849348538799049</v>
      </c>
      <c r="P69" s="56">
        <v>104.9076849490375</v>
      </c>
      <c r="Q69" s="56">
        <f t="shared" si="21"/>
        <v>67.898159804756204</v>
      </c>
      <c r="R69" s="56">
        <v>16.752707842751988</v>
      </c>
      <c r="S69" s="56">
        <f t="shared" si="22"/>
        <v>67.905954475646254</v>
      </c>
      <c r="T69" s="56">
        <v>2.6752398568496574</v>
      </c>
      <c r="U69" s="56">
        <f t="shared" si="23"/>
        <v>67.907199206613441</v>
      </c>
      <c r="V69" s="56">
        <v>0.42720904329326004</v>
      </c>
      <c r="W69" s="141">
        <f t="shared" si="24"/>
        <v>68</v>
      </c>
      <c r="X69" s="56">
        <f t="shared" si="25"/>
        <v>-9.2800793386558666E-2</v>
      </c>
      <c r="Y69" s="142"/>
    </row>
    <row r="70" spans="1:25" ht="15" customHeight="1" x14ac:dyDescent="0.25">
      <c r="A70" s="60" t="s">
        <v>43</v>
      </c>
      <c r="B70" s="100">
        <v>55229</v>
      </c>
      <c r="C70" s="101" t="s">
        <v>77</v>
      </c>
      <c r="D70" s="56">
        <f>(LARGE('Annual Heat Inputs'!D70:K70,1)+LARGE('Annual Heat Inputs'!D70:K70,2)+LARGE('Annual Heat Inputs'!D70:K70,3))/3</f>
        <v>411289.06666666665</v>
      </c>
      <c r="E70" s="56">
        <v>1086416956.7376666</v>
      </c>
      <c r="F70" s="56">
        <f t="shared" si="16"/>
        <v>3.7857386532487566E-4</v>
      </c>
      <c r="G70" s="94">
        <v>105168</v>
      </c>
      <c r="H70" s="56">
        <f t="shared" si="17"/>
        <v>39.813856268486525</v>
      </c>
      <c r="I70" s="56">
        <f>MIN('NOx Annual Allocations'!H70,'NOx Annual Emissions'!L70,'NOx Consent Decree Caps'!D70,'Retirement Adjustments'!D70,'Retirement Adjustments'!E70,'Retirement Adjustments'!F70,'Retirement Adjustments'!G70)</f>
        <v>39.813856268486525</v>
      </c>
      <c r="J70" s="56">
        <v>40823.798933444901</v>
      </c>
      <c r="K70" s="56">
        <f t="shared" si="18"/>
        <v>55.2686796279663</v>
      </c>
      <c r="L70" s="56">
        <v>4436.612620356711</v>
      </c>
      <c r="M70" s="56">
        <f t="shared" si="19"/>
        <v>56.948265216603865</v>
      </c>
      <c r="N70" s="56">
        <v>656.94587792428501</v>
      </c>
      <c r="O70" s="56">
        <f t="shared" si="20"/>
        <v>57.196967756918909</v>
      </c>
      <c r="P70" s="56">
        <v>104.9076849490375</v>
      </c>
      <c r="Q70" s="56">
        <f t="shared" si="21"/>
        <v>57.236683064712352</v>
      </c>
      <c r="R70" s="56">
        <v>16.752707842751988</v>
      </c>
      <c r="S70" s="56">
        <f t="shared" si="22"/>
        <v>57.243025202075039</v>
      </c>
      <c r="T70" s="56">
        <v>2.6752398568496574</v>
      </c>
      <c r="U70" s="56">
        <f t="shared" si="23"/>
        <v>57.244037977968318</v>
      </c>
      <c r="V70" s="56">
        <v>0.42720904329326004</v>
      </c>
      <c r="W70" s="141">
        <f t="shared" si="24"/>
        <v>57</v>
      </c>
      <c r="X70" s="56">
        <f t="shared" si="25"/>
        <v>0.24403797796831839</v>
      </c>
      <c r="Y70" s="142"/>
    </row>
    <row r="71" spans="1:25" ht="15" customHeight="1" x14ac:dyDescent="0.25">
      <c r="A71" s="60" t="s">
        <v>43</v>
      </c>
      <c r="B71" s="100">
        <v>55229</v>
      </c>
      <c r="C71" s="101" t="s">
        <v>78</v>
      </c>
      <c r="D71" s="56">
        <f>(LARGE('Annual Heat Inputs'!D71:K71,1)+LARGE('Annual Heat Inputs'!D71:K71,2)+LARGE('Annual Heat Inputs'!D71:K71,3))/3</f>
        <v>425284.8</v>
      </c>
      <c r="E71" s="56">
        <v>1086416956.7376666</v>
      </c>
      <c r="F71" s="56">
        <f t="shared" si="16"/>
        <v>3.914563348468539E-4</v>
      </c>
      <c r="G71" s="94">
        <v>105168</v>
      </c>
      <c r="H71" s="56">
        <f t="shared" si="17"/>
        <v>41.168679823173932</v>
      </c>
      <c r="I71" s="56">
        <f>MIN('NOx Annual Allocations'!H71,'NOx Annual Emissions'!L71,'NOx Consent Decree Caps'!D71,'Retirement Adjustments'!D71,'Retirement Adjustments'!E71,'Retirement Adjustments'!F71,'Retirement Adjustments'!G71)</f>
        <v>41.168679823173932</v>
      </c>
      <c r="J71" s="56">
        <v>40823.798933444901</v>
      </c>
      <c r="K71" s="56">
        <f t="shared" si="18"/>
        <v>57.149414528185176</v>
      </c>
      <c r="L71" s="56">
        <v>4436.612620356711</v>
      </c>
      <c r="M71" s="56">
        <f t="shared" si="19"/>
        <v>58.886154643685309</v>
      </c>
      <c r="N71" s="56">
        <v>656.94587792428501</v>
      </c>
      <c r="O71" s="56">
        <f t="shared" si="20"/>
        <v>59.143320269250296</v>
      </c>
      <c r="P71" s="56">
        <v>104.9076849490375</v>
      </c>
      <c r="Q71" s="56">
        <f t="shared" si="21"/>
        <v>59.184387047097715</v>
      </c>
      <c r="R71" s="56">
        <v>16.752707842751988</v>
      </c>
      <c r="S71" s="56">
        <f t="shared" si="22"/>
        <v>59.190945000708602</v>
      </c>
      <c r="T71" s="56">
        <v>2.6752398568496574</v>
      </c>
      <c r="U71" s="56">
        <f t="shared" si="23"/>
        <v>59.1919922402978</v>
      </c>
      <c r="V71" s="56">
        <v>0.42720904329326004</v>
      </c>
      <c r="W71" s="141">
        <f t="shared" si="24"/>
        <v>59</v>
      </c>
      <c r="X71" s="56">
        <f t="shared" si="25"/>
        <v>0.19199224029780027</v>
      </c>
      <c r="Y71" s="142"/>
    </row>
    <row r="72" spans="1:25" ht="15" customHeight="1" x14ac:dyDescent="0.25">
      <c r="A72" s="60" t="s">
        <v>44</v>
      </c>
      <c r="B72" s="100">
        <v>1007</v>
      </c>
      <c r="C72" s="101" t="s">
        <v>79</v>
      </c>
      <c r="D72" s="56">
        <f>(LARGE('Annual Heat Inputs'!D72:K72,1)+LARGE('Annual Heat Inputs'!D72:K72,2)+LARGE('Annual Heat Inputs'!D72:K72,3))/3</f>
        <v>3950714.6043333337</v>
      </c>
      <c r="E72" s="56">
        <v>1086416956.7376666</v>
      </c>
      <c r="F72" s="56">
        <f t="shared" si="16"/>
        <v>3.6364625752866439E-3</v>
      </c>
      <c r="G72" s="94">
        <v>105168</v>
      </c>
      <c r="H72" s="56">
        <f t="shared" si="17"/>
        <v>382.43949611774576</v>
      </c>
      <c r="I72" s="56">
        <f>MIN('NOx Annual Allocations'!H72,'NOx Annual Emissions'!L72,'NOx Consent Decree Caps'!D72,'Retirement Adjustments'!D72,'Retirement Adjustments'!E72,'Retirement Adjustments'!F72,'Retirement Adjustments'!G72)</f>
        <v>40.926000000000002</v>
      </c>
      <c r="J72" s="56">
        <v>40823.798933444901</v>
      </c>
      <c r="K72" s="56">
        <f t="shared" si="18"/>
        <v>189.38021700249919</v>
      </c>
      <c r="L72" s="56">
        <v>4436.612620356711</v>
      </c>
      <c r="M72" s="56">
        <f t="shared" si="19"/>
        <v>205.51379275747078</v>
      </c>
      <c r="N72" s="56">
        <v>656.94587792428501</v>
      </c>
      <c r="O72" s="56">
        <f t="shared" si="20"/>
        <v>207.90275185653127</v>
      </c>
      <c r="P72" s="56">
        <v>104.9076849490375</v>
      </c>
      <c r="Q72" s="56">
        <f t="shared" si="21"/>
        <v>208.28424472670841</v>
      </c>
      <c r="R72" s="56">
        <v>16.752707842751988</v>
      </c>
      <c r="S72" s="56">
        <f t="shared" si="22"/>
        <v>208.34516532181328</v>
      </c>
      <c r="T72" s="56">
        <v>2.6752398568496574</v>
      </c>
      <c r="U72" s="56">
        <f t="shared" si="23"/>
        <v>208.35489373143264</v>
      </c>
      <c r="V72" s="56">
        <v>0.42720904329326004</v>
      </c>
      <c r="W72" s="141">
        <f t="shared" si="24"/>
        <v>208</v>
      </c>
      <c r="X72" s="56">
        <f t="shared" si="25"/>
        <v>0.35489373143263947</v>
      </c>
      <c r="Y72" s="142"/>
    </row>
    <row r="73" spans="1:25" ht="15" customHeight="1" x14ac:dyDescent="0.25">
      <c r="A73" s="60" t="s">
        <v>44</v>
      </c>
      <c r="B73" s="100">
        <v>1007</v>
      </c>
      <c r="C73" s="101" t="s">
        <v>80</v>
      </c>
      <c r="D73" s="56">
        <f>(LARGE('Annual Heat Inputs'!D73:K73,1)+LARGE('Annual Heat Inputs'!D73:K73,2)+LARGE('Annual Heat Inputs'!D73:K73,3))/3</f>
        <v>4326151.172666667</v>
      </c>
      <c r="E73" s="56">
        <v>1086416956.7376666</v>
      </c>
      <c r="F73" s="56">
        <f t="shared" si="16"/>
        <v>3.9820357606138576E-3</v>
      </c>
      <c r="G73" s="94">
        <v>105168</v>
      </c>
      <c r="H73" s="56">
        <f t="shared" si="17"/>
        <v>418.78273687223816</v>
      </c>
      <c r="I73" s="56">
        <f>MIN('NOx Annual Allocations'!H73,'NOx Annual Emissions'!L73,'NOx Consent Decree Caps'!D73,'Retirement Adjustments'!D73,'Retirement Adjustments'!E73,'Retirement Adjustments'!F73,'Retirement Adjustments'!G73)</f>
        <v>65.926000000000002</v>
      </c>
      <c r="J73" s="56">
        <v>40823.798933444901</v>
      </c>
      <c r="K73" s="56">
        <f t="shared" si="18"/>
        <v>228.48782723708746</v>
      </c>
      <c r="L73" s="56">
        <v>4436.612620356711</v>
      </c>
      <c r="M73" s="56">
        <f t="shared" si="19"/>
        <v>246.15457734733863</v>
      </c>
      <c r="N73" s="56">
        <v>656.94587792428501</v>
      </c>
      <c r="O73" s="56">
        <f t="shared" si="20"/>
        <v>248.77055932602099</v>
      </c>
      <c r="P73" s="56">
        <v>104.9076849490375</v>
      </c>
      <c r="Q73" s="56">
        <f t="shared" si="21"/>
        <v>249.18830547905128</v>
      </c>
      <c r="R73" s="56">
        <v>16.752707842751988</v>
      </c>
      <c r="S73" s="56">
        <f t="shared" si="22"/>
        <v>249.25501536076823</v>
      </c>
      <c r="T73" s="56">
        <v>2.6752398568496574</v>
      </c>
      <c r="U73" s="56">
        <f t="shared" si="23"/>
        <v>249.26566826154641</v>
      </c>
      <c r="V73" s="56">
        <v>0.42720904329326004</v>
      </c>
      <c r="W73" s="141">
        <f t="shared" si="24"/>
        <v>249</v>
      </c>
      <c r="X73" s="56">
        <f t="shared" si="25"/>
        <v>0.26566826154640921</v>
      </c>
      <c r="Y73" s="142"/>
    </row>
    <row r="74" spans="1:25" ht="15" customHeight="1" x14ac:dyDescent="0.25">
      <c r="A74" s="60" t="s">
        <v>44</v>
      </c>
      <c r="B74" s="100">
        <v>1007</v>
      </c>
      <c r="C74" s="101" t="s">
        <v>81</v>
      </c>
      <c r="D74" s="56">
        <f>(LARGE('Annual Heat Inputs'!D74:K74,1)+LARGE('Annual Heat Inputs'!D74:K74,2)+LARGE('Annual Heat Inputs'!D74:K74,3))/3</f>
        <v>3837278.2456666664</v>
      </c>
      <c r="E74" s="56">
        <v>1086416956.7376666</v>
      </c>
      <c r="F74" s="56">
        <f t="shared" si="16"/>
        <v>3.53204929458151E-3</v>
      </c>
      <c r="G74" s="94">
        <v>105168</v>
      </c>
      <c r="H74" s="56">
        <f t="shared" si="17"/>
        <v>371.45856021254826</v>
      </c>
      <c r="I74" s="56">
        <f>MIN('NOx Annual Allocations'!H74,'NOx Annual Emissions'!L74,'NOx Consent Decree Caps'!D74,'Retirement Adjustments'!D74,'Retirement Adjustments'!E74,'Retirement Adjustments'!F74,'Retirement Adjustments'!G74)</f>
        <v>43.237000000000002</v>
      </c>
      <c r="J74" s="56">
        <v>40823.798933444901</v>
      </c>
      <c r="K74" s="56">
        <f t="shared" si="18"/>
        <v>187.42867022501144</v>
      </c>
      <c r="L74" s="56">
        <v>4436.612620356711</v>
      </c>
      <c r="M74" s="56">
        <f t="shared" si="19"/>
        <v>203.0990047010738</v>
      </c>
      <c r="N74" s="56">
        <v>656.94587792428501</v>
      </c>
      <c r="O74" s="56">
        <f t="shared" si="20"/>
        <v>205.4193699257745</v>
      </c>
      <c r="P74" s="56">
        <v>104.9076849490375</v>
      </c>
      <c r="Q74" s="56">
        <f t="shared" si="21"/>
        <v>205.78990904039492</v>
      </c>
      <c r="R74" s="56">
        <v>16.752707842751988</v>
      </c>
      <c r="S74" s="56">
        <f t="shared" si="22"/>
        <v>205.84908043031325</v>
      </c>
      <c r="T74" s="56">
        <v>2.6752398568496574</v>
      </c>
      <c r="U74" s="56">
        <f t="shared" si="23"/>
        <v>205.85852950936248</v>
      </c>
      <c r="V74" s="56">
        <v>0.42720904329326004</v>
      </c>
      <c r="W74" s="141">
        <f t="shared" si="24"/>
        <v>206</v>
      </c>
      <c r="X74" s="56">
        <f t="shared" si="25"/>
        <v>-0.14147049063751638</v>
      </c>
      <c r="Y74" s="142"/>
    </row>
    <row r="75" spans="1:25" ht="15" customHeight="1" x14ac:dyDescent="0.25">
      <c r="A75" s="60" t="s">
        <v>45</v>
      </c>
      <c r="B75" s="100">
        <v>1008</v>
      </c>
      <c r="C75" s="100">
        <v>2</v>
      </c>
      <c r="D75" s="56">
        <f>(LARGE('Annual Heat Inputs'!D75:K75,1)+LARGE('Annual Heat Inputs'!D75:K75,2)+LARGE('Annual Heat Inputs'!D75:K75,3))/3</f>
        <v>2190404.8086666665</v>
      </c>
      <c r="E75" s="56">
        <v>1086416956.7376666</v>
      </c>
      <c r="F75" s="56">
        <f t="shared" si="16"/>
        <v>2.016173251975094E-3</v>
      </c>
      <c r="G75" s="94">
        <v>105168</v>
      </c>
      <c r="H75" s="56">
        <f t="shared" si="17"/>
        <v>212.03690856371668</v>
      </c>
      <c r="I75" s="95">
        <f>MIN('NOx Annual Allocations'!H75,'NOx Annual Emissions'!L75,'NOx Consent Decree Caps'!D75,'Retirement Adjustments'!D75,'Retirement Adjustments'!E75,'Retirement Adjustments'!F75,'Retirement Adjustments'!G75)</f>
        <v>0</v>
      </c>
      <c r="J75" s="56">
        <v>40823.798933444901</v>
      </c>
      <c r="K75" s="95">
        <v>0</v>
      </c>
      <c r="L75" s="56">
        <v>4436.612620356711</v>
      </c>
      <c r="M75" s="95">
        <f>I75</f>
        <v>0</v>
      </c>
      <c r="N75" s="56">
        <v>656.94587792428501</v>
      </c>
      <c r="O75" s="95">
        <f>I75</f>
        <v>0</v>
      </c>
      <c r="P75" s="56">
        <v>104.9076849490375</v>
      </c>
      <c r="Q75" s="95">
        <f>I75</f>
        <v>0</v>
      </c>
      <c r="R75" s="56">
        <v>16.752707842751988</v>
      </c>
      <c r="S75" s="95">
        <f>Q75</f>
        <v>0</v>
      </c>
      <c r="T75" s="56">
        <v>2.6752398568496574</v>
      </c>
      <c r="U75" s="95">
        <f>S75</f>
        <v>0</v>
      </c>
      <c r="V75" s="56">
        <v>0.42720904329326004</v>
      </c>
      <c r="W75" s="143">
        <f t="shared" si="24"/>
        <v>0</v>
      </c>
      <c r="X75" s="56">
        <f t="shared" si="25"/>
        <v>0</v>
      </c>
      <c r="Y75" s="142"/>
    </row>
    <row r="76" spans="1:25" ht="15" customHeight="1" x14ac:dyDescent="0.25">
      <c r="A76" s="60" t="s">
        <v>45</v>
      </c>
      <c r="B76" s="100">
        <v>1008</v>
      </c>
      <c r="C76" s="100">
        <v>4</v>
      </c>
      <c r="D76" s="56">
        <f>(LARGE('Annual Heat Inputs'!D76:K76,1)+LARGE('Annual Heat Inputs'!D76:K76,2)+LARGE('Annual Heat Inputs'!D76:K76,3))/3</f>
        <v>1947854.622666667</v>
      </c>
      <c r="E76" s="56">
        <v>1086416956.7376666</v>
      </c>
      <c r="F76" s="56">
        <f t="shared" si="16"/>
        <v>1.7929162561267063E-3</v>
      </c>
      <c r="G76" s="94">
        <v>105168</v>
      </c>
      <c r="H76" s="56">
        <f t="shared" si="17"/>
        <v>188.55741682433344</v>
      </c>
      <c r="I76" s="95">
        <f>MIN('NOx Annual Allocations'!H76,'NOx Annual Emissions'!L76,'NOx Consent Decree Caps'!D76,'Retirement Adjustments'!D76,'Retirement Adjustments'!E76,'Retirement Adjustments'!F76,'Retirement Adjustments'!G76)</f>
        <v>0</v>
      </c>
      <c r="J76" s="56">
        <v>40823.798933444901</v>
      </c>
      <c r="K76" s="95">
        <v>0</v>
      </c>
      <c r="L76" s="56">
        <v>4436.612620356711</v>
      </c>
      <c r="M76" s="95">
        <f t="shared" ref="M76:M78" si="26">I76</f>
        <v>0</v>
      </c>
      <c r="N76" s="56">
        <v>656.94587792428501</v>
      </c>
      <c r="O76" s="95">
        <f t="shared" ref="O76:O78" si="27">I76</f>
        <v>0</v>
      </c>
      <c r="P76" s="56">
        <v>104.9076849490375</v>
      </c>
      <c r="Q76" s="95">
        <f t="shared" ref="Q76:Q78" si="28">I76</f>
        <v>0</v>
      </c>
      <c r="R76" s="56">
        <v>16.752707842751988</v>
      </c>
      <c r="S76" s="95">
        <f t="shared" ref="S76:S78" si="29">Q76</f>
        <v>0</v>
      </c>
      <c r="T76" s="56">
        <v>2.6752398568496574</v>
      </c>
      <c r="U76" s="95">
        <f t="shared" ref="U76:U78" si="30">S76</f>
        <v>0</v>
      </c>
      <c r="V76" s="56">
        <v>0.42720904329326004</v>
      </c>
      <c r="W76" s="143">
        <f t="shared" si="24"/>
        <v>0</v>
      </c>
      <c r="X76" s="56">
        <f t="shared" si="25"/>
        <v>0</v>
      </c>
      <c r="Y76" s="142"/>
    </row>
    <row r="77" spans="1:25" ht="15" customHeight="1" x14ac:dyDescent="0.25">
      <c r="A77" s="60" t="s">
        <v>46</v>
      </c>
      <c r="B77" s="100">
        <v>6085</v>
      </c>
      <c r="C77" s="100">
        <v>14</v>
      </c>
      <c r="D77" s="56">
        <f>(LARGE('Annual Heat Inputs'!D77:K77,1)+LARGE('Annual Heat Inputs'!D77:K77,2)+LARGE('Annual Heat Inputs'!D77:K77,3))/3</f>
        <v>13772016.674333334</v>
      </c>
      <c r="E77" s="56">
        <v>1086416956.7376666</v>
      </c>
      <c r="F77" s="56">
        <f t="shared" si="16"/>
        <v>1.2676547976283857E-2</v>
      </c>
      <c r="G77" s="94">
        <v>105168</v>
      </c>
      <c r="H77" s="56">
        <f t="shared" si="17"/>
        <v>1333.1671975698207</v>
      </c>
      <c r="I77" s="95">
        <f>MIN('NOx Annual Allocations'!H77,'NOx Annual Emissions'!L77,'NOx Consent Decree Caps'!D77,'Retirement Adjustments'!D77,'Retirement Adjustments'!E77,'Retirement Adjustments'!F77,'Retirement Adjustments'!G77)</f>
        <v>0</v>
      </c>
      <c r="J77" s="56">
        <v>40823.798933444901</v>
      </c>
      <c r="K77" s="95">
        <v>0</v>
      </c>
      <c r="L77" s="56">
        <v>4436.612620356711</v>
      </c>
      <c r="M77" s="95">
        <f t="shared" si="26"/>
        <v>0</v>
      </c>
      <c r="N77" s="56">
        <v>656.94587792428501</v>
      </c>
      <c r="O77" s="95">
        <f t="shared" si="27"/>
        <v>0</v>
      </c>
      <c r="P77" s="56">
        <v>104.9076849490375</v>
      </c>
      <c r="Q77" s="95">
        <f t="shared" si="28"/>
        <v>0</v>
      </c>
      <c r="R77" s="56">
        <v>16.752707842751988</v>
      </c>
      <c r="S77" s="95">
        <f t="shared" si="29"/>
        <v>0</v>
      </c>
      <c r="T77" s="56">
        <v>2.6752398568496574</v>
      </c>
      <c r="U77" s="95">
        <f t="shared" si="30"/>
        <v>0</v>
      </c>
      <c r="V77" s="56">
        <v>0.42720904329326004</v>
      </c>
      <c r="W77" s="143">
        <f t="shared" si="24"/>
        <v>0</v>
      </c>
      <c r="X77" s="56">
        <f t="shared" si="25"/>
        <v>0</v>
      </c>
      <c r="Y77" s="142"/>
    </row>
    <row r="78" spans="1:25" ht="15" customHeight="1" x14ac:dyDescent="0.25">
      <c r="A78" s="60" t="s">
        <v>46</v>
      </c>
      <c r="B78" s="100">
        <v>6085</v>
      </c>
      <c r="C78" s="100">
        <v>15</v>
      </c>
      <c r="D78" s="56">
        <f>(LARGE('Annual Heat Inputs'!D78:K78,1)+LARGE('Annual Heat Inputs'!D78:K78,2)+LARGE('Annual Heat Inputs'!D78:K78,3))/3</f>
        <v>22952907.25</v>
      </c>
      <c r="E78" s="56">
        <v>1086416956.7376666</v>
      </c>
      <c r="F78" s="56">
        <f t="shared" si="16"/>
        <v>2.1127162189113695E-2</v>
      </c>
      <c r="G78" s="94">
        <v>105168</v>
      </c>
      <c r="H78" s="56">
        <f t="shared" si="17"/>
        <v>2221.9013931047089</v>
      </c>
      <c r="I78" s="95">
        <f>MIN('NOx Annual Allocations'!H78,'NOx Annual Emissions'!L78,'NOx Consent Decree Caps'!D78,'Retirement Adjustments'!D78,'Retirement Adjustments'!E78,'Retirement Adjustments'!F78,'Retirement Adjustments'!G78)</f>
        <v>0</v>
      </c>
      <c r="J78" s="56">
        <v>40823.798933444901</v>
      </c>
      <c r="K78" s="95">
        <v>0</v>
      </c>
      <c r="L78" s="56">
        <v>4436.612620356711</v>
      </c>
      <c r="M78" s="95">
        <f t="shared" si="26"/>
        <v>0</v>
      </c>
      <c r="N78" s="56">
        <v>656.94587792428501</v>
      </c>
      <c r="O78" s="95">
        <f t="shared" si="27"/>
        <v>0</v>
      </c>
      <c r="P78" s="56">
        <v>104.9076849490375</v>
      </c>
      <c r="Q78" s="95">
        <f t="shared" si="28"/>
        <v>0</v>
      </c>
      <c r="R78" s="56">
        <v>16.752707842751988</v>
      </c>
      <c r="S78" s="95">
        <f t="shared" si="29"/>
        <v>0</v>
      </c>
      <c r="T78" s="56">
        <v>2.6752398568496574</v>
      </c>
      <c r="U78" s="95">
        <f t="shared" si="30"/>
        <v>0</v>
      </c>
      <c r="V78" s="56">
        <v>0.42720904329326004</v>
      </c>
      <c r="W78" s="143">
        <f t="shared" si="24"/>
        <v>0</v>
      </c>
      <c r="X78" s="56">
        <f t="shared" si="25"/>
        <v>0</v>
      </c>
      <c r="Y78" s="142"/>
    </row>
    <row r="79" spans="1:25" ht="15" customHeight="1" x14ac:dyDescent="0.25">
      <c r="A79" s="60" t="s">
        <v>46</v>
      </c>
      <c r="B79" s="100">
        <v>6085</v>
      </c>
      <c r="C79" s="101" t="s">
        <v>82</v>
      </c>
      <c r="D79" s="56">
        <f>(LARGE('Annual Heat Inputs'!D79:K79,1)+LARGE('Annual Heat Inputs'!D79:K79,2)+LARGE('Annual Heat Inputs'!D79:K79,3))/3</f>
        <v>175186.671</v>
      </c>
      <c r="E79" s="56">
        <v>1086416956.7376666</v>
      </c>
      <c r="F79" s="56">
        <f t="shared" si="16"/>
        <v>1.6125178267288563E-4</v>
      </c>
      <c r="G79" s="94">
        <v>105168</v>
      </c>
      <c r="H79" s="56">
        <f t="shared" si="17"/>
        <v>16.958527480142035</v>
      </c>
      <c r="I79" s="56">
        <f>MIN('NOx Annual Allocations'!H79,'NOx Annual Emissions'!L79,'NOx Consent Decree Caps'!D79,'Retirement Adjustments'!D79,'Retirement Adjustments'!E79,'Retirement Adjustments'!F79,'Retirement Adjustments'!G79)</f>
        <v>16.958527480142035</v>
      </c>
      <c r="J79" s="56">
        <v>40823.798933444901</v>
      </c>
      <c r="K79" s="56">
        <f t="shared" si="18"/>
        <v>23.541437833639471</v>
      </c>
      <c r="L79" s="56">
        <v>4436.612620356711</v>
      </c>
      <c r="M79" s="56">
        <f t="shared" si="19"/>
        <v>24.256849527701014</v>
      </c>
      <c r="N79" s="56">
        <v>656.94587792428501</v>
      </c>
      <c r="O79" s="56">
        <f t="shared" si="20"/>
        <v>24.362783221635908</v>
      </c>
      <c r="P79" s="56">
        <v>104.9076849490375</v>
      </c>
      <c r="Q79" s="56">
        <f t="shared" si="21"/>
        <v>24.379699772850024</v>
      </c>
      <c r="R79" s="56">
        <v>16.752707842751988</v>
      </c>
      <c r="S79" s="56">
        <f t="shared" si="22"/>
        <v>24.382401176854266</v>
      </c>
      <c r="T79" s="56">
        <v>2.6752398568496574</v>
      </c>
      <c r="U79" s="56">
        <f t="shared" si="23"/>
        <v>24.382832564050261</v>
      </c>
      <c r="V79" s="56">
        <v>0.42720904329326004</v>
      </c>
      <c r="W79" s="141">
        <f t="shared" si="24"/>
        <v>24</v>
      </c>
      <c r="X79" s="56">
        <f t="shared" si="25"/>
        <v>0.38283256405026123</v>
      </c>
      <c r="Y79" s="142"/>
    </row>
    <row r="80" spans="1:25" ht="15" customHeight="1" x14ac:dyDescent="0.25">
      <c r="A80" s="60" t="s">
        <v>46</v>
      </c>
      <c r="B80" s="100">
        <v>6085</v>
      </c>
      <c r="C80" s="101" t="s">
        <v>83</v>
      </c>
      <c r="D80" s="56">
        <f>(LARGE('Annual Heat Inputs'!D80:K80,1)+LARGE('Annual Heat Inputs'!D80:K80,2)+LARGE('Annual Heat Inputs'!D80:K80,3))/3</f>
        <v>271225.07933333336</v>
      </c>
      <c r="E80" s="56">
        <v>1086416956.7376666</v>
      </c>
      <c r="F80" s="56">
        <f t="shared" si="16"/>
        <v>2.4965099969332044E-4</v>
      </c>
      <c r="G80" s="94">
        <v>105168</v>
      </c>
      <c r="H80" s="56">
        <f t="shared" si="17"/>
        <v>26.255296335747126</v>
      </c>
      <c r="I80" s="56">
        <f>MIN('NOx Annual Allocations'!H80,'NOx Annual Emissions'!L80,'NOx Consent Decree Caps'!D80,'Retirement Adjustments'!D80,'Retirement Adjustments'!E80,'Retirement Adjustments'!F80,'Retirement Adjustments'!G80)</f>
        <v>26.255296335747126</v>
      </c>
      <c r="J80" s="56">
        <v>40823.798933444901</v>
      </c>
      <c r="K80" s="56">
        <f t="shared" si="18"/>
        <v>36.446998550760753</v>
      </c>
      <c r="L80" s="56">
        <v>4436.612620356711</v>
      </c>
      <c r="M80" s="56">
        <f t="shared" si="19"/>
        <v>37.554603326684806</v>
      </c>
      <c r="N80" s="56">
        <v>656.94587792428501</v>
      </c>
      <c r="O80" s="56">
        <f t="shared" si="20"/>
        <v>37.718610521853009</v>
      </c>
      <c r="P80" s="56">
        <v>104.9076849490375</v>
      </c>
      <c r="Q80" s="56">
        <f t="shared" si="21"/>
        <v>37.744800830276048</v>
      </c>
      <c r="R80" s="56">
        <v>16.752707842751988</v>
      </c>
      <c r="S80" s="56">
        <f t="shared" si="22"/>
        <v>37.748983160536561</v>
      </c>
      <c r="T80" s="56">
        <v>2.6752398568496574</v>
      </c>
      <c r="U80" s="56">
        <f t="shared" si="23"/>
        <v>37.749651036841243</v>
      </c>
      <c r="V80" s="56">
        <v>0.42720904329326004</v>
      </c>
      <c r="W80" s="141">
        <f t="shared" si="24"/>
        <v>38</v>
      </c>
      <c r="X80" s="56">
        <f t="shared" si="25"/>
        <v>-0.25034896315875699</v>
      </c>
      <c r="Y80" s="142"/>
    </row>
    <row r="81" spans="1:25" ht="15" customHeight="1" x14ac:dyDescent="0.25">
      <c r="A81" s="60" t="s">
        <v>46</v>
      </c>
      <c r="B81" s="89">
        <v>6085</v>
      </c>
      <c r="C81" s="89">
        <v>17</v>
      </c>
      <c r="D81" s="56">
        <f>(LARGE('Annual Heat Inputs'!D81:K81,1)+LARGE('Annual Heat Inputs'!D81:K81,2)+LARGE('Annual Heat Inputs'!D81:K81,3))/3</f>
        <v>19910310.274</v>
      </c>
      <c r="E81" s="56">
        <v>1086416956.7376666</v>
      </c>
      <c r="F81" s="56">
        <f t="shared" si="16"/>
        <v>1.8326582764123474E-2</v>
      </c>
      <c r="G81" s="121">
        <v>105168</v>
      </c>
      <c r="H81" s="56">
        <f t="shared" si="17"/>
        <v>1927.3700561373375</v>
      </c>
      <c r="I81" s="122">
        <f>MIN('NOx Annual Allocations'!H81,'NOx Annual Emissions'!L81,'Retirement Adjustments'!D81,'Retirement Adjustments'!E81,'Retirement Adjustments'!F81,'Retirement Adjustments'!G81)</f>
        <v>1927.3700561373375</v>
      </c>
      <c r="J81" s="56">
        <v>40823.798933444901</v>
      </c>
      <c r="K81" s="56">
        <f t="shared" si="18"/>
        <v>2675.5307860370513</v>
      </c>
      <c r="L81" s="56">
        <v>4436.612620356711</v>
      </c>
      <c r="M81" s="56">
        <f t="shared" si="19"/>
        <v>2756.8387344163734</v>
      </c>
      <c r="N81" s="56">
        <v>656.94587792428501</v>
      </c>
      <c r="O81" s="56">
        <f t="shared" si="20"/>
        <v>2768.8783074197027</v>
      </c>
      <c r="P81" s="56">
        <v>104.9076849490375</v>
      </c>
      <c r="Q81" s="56">
        <f t="shared" si="21"/>
        <v>2770.8009067905136</v>
      </c>
      <c r="R81" s="56">
        <v>16.752707842751988</v>
      </c>
      <c r="S81" s="56">
        <f t="shared" si="22"/>
        <v>2771.1079266773172</v>
      </c>
      <c r="T81" s="56">
        <v>2.6752398568496574</v>
      </c>
      <c r="U81" s="56">
        <f t="shared" si="23"/>
        <v>2771.1569546819678</v>
      </c>
      <c r="V81" s="56">
        <v>0.42720904329326004</v>
      </c>
      <c r="W81" s="141">
        <f t="shared" si="24"/>
        <v>2771</v>
      </c>
      <c r="X81" s="56">
        <f t="shared" si="25"/>
        <v>0.15695468196781803</v>
      </c>
      <c r="Y81" s="142"/>
    </row>
    <row r="82" spans="1:25" ht="15" customHeight="1" x14ac:dyDescent="0.25">
      <c r="A82" s="60" t="s">
        <v>46</v>
      </c>
      <c r="B82" s="89">
        <v>6085</v>
      </c>
      <c r="C82" s="89">
        <v>18</v>
      </c>
      <c r="D82" s="56">
        <f>(LARGE('Annual Heat Inputs'!D82:K82,1)+LARGE('Annual Heat Inputs'!D82:K82,2)+LARGE('Annual Heat Inputs'!D82:K82,3))/3</f>
        <v>22516633.232333332</v>
      </c>
      <c r="E82" s="56">
        <v>1086416956.7376666</v>
      </c>
      <c r="F82" s="56">
        <f t="shared" si="16"/>
        <v>2.0725590752879188E-2</v>
      </c>
      <c r="G82" s="121">
        <v>105168</v>
      </c>
      <c r="H82" s="56">
        <f t="shared" si="17"/>
        <v>2179.6689282987986</v>
      </c>
      <c r="I82" s="122">
        <f>MIN('NOx Annual Allocations'!H82,'NOx Annual Emissions'!L82,'Retirement Adjustments'!D82,'Retirement Adjustments'!E82,'Retirement Adjustments'!F82,'Retirement Adjustments'!G82)</f>
        <v>2179.6689282987986</v>
      </c>
      <c r="J82" s="56">
        <v>40823.798933444901</v>
      </c>
      <c r="K82" s="56">
        <f t="shared" si="18"/>
        <v>3025.7662779712036</v>
      </c>
      <c r="L82" s="56">
        <v>4436.612620356711</v>
      </c>
      <c r="M82" s="56">
        <f t="shared" si="19"/>
        <v>3117.7176954697757</v>
      </c>
      <c r="N82" s="56">
        <v>656.94587792428501</v>
      </c>
      <c r="O82" s="56">
        <f t="shared" si="20"/>
        <v>3131.3332868824255</v>
      </c>
      <c r="P82" s="56">
        <v>104.9076849490375</v>
      </c>
      <c r="Q82" s="56">
        <f t="shared" si="21"/>
        <v>3133.5075606275113</v>
      </c>
      <c r="R82" s="56">
        <v>16.752707842751988</v>
      </c>
      <c r="S82" s="56">
        <f t="shared" si="22"/>
        <v>3133.8547703942627</v>
      </c>
      <c r="T82" s="56">
        <v>2.6752398568496574</v>
      </c>
      <c r="U82" s="56">
        <f t="shared" si="23"/>
        <v>3133.9102163207017</v>
      </c>
      <c r="V82" s="56">
        <v>0.42720904329326004</v>
      </c>
      <c r="W82" s="141">
        <f t="shared" si="24"/>
        <v>3134</v>
      </c>
      <c r="X82" s="56">
        <f t="shared" si="25"/>
        <v>-8.9783679298307106E-2</v>
      </c>
      <c r="Y82" s="142"/>
    </row>
    <row r="83" spans="1:25" ht="15" customHeight="1" x14ac:dyDescent="0.25">
      <c r="A83" s="60" t="s">
        <v>47</v>
      </c>
      <c r="B83" s="100">
        <v>7335</v>
      </c>
      <c r="C83" s="101" t="s">
        <v>84</v>
      </c>
      <c r="D83" s="56">
        <f>(LARGE('Annual Heat Inputs'!D83:K83,1)+LARGE('Annual Heat Inputs'!D83:K83,2)+LARGE('Annual Heat Inputs'!D83:K83,3))/3</f>
        <v>85487.705000000002</v>
      </c>
      <c r="E83" s="56">
        <v>1086416956.7376666</v>
      </c>
      <c r="F83" s="56">
        <f t="shared" si="16"/>
        <v>7.8687749183062891E-5</v>
      </c>
      <c r="G83" s="94">
        <v>105168</v>
      </c>
      <c r="H83" s="56">
        <f t="shared" si="17"/>
        <v>8.2754332060843581</v>
      </c>
      <c r="I83" s="56">
        <f>MIN('NOx Annual Allocations'!H83,'NOx Annual Emissions'!L83,'NOx Consent Decree Caps'!D83,'Retirement Adjustments'!D83,'Retirement Adjustments'!E83,'Retirement Adjustments'!F83,'Retirement Adjustments'!G83)</f>
        <v>6.43</v>
      </c>
      <c r="J83" s="56">
        <v>40823.798933444901</v>
      </c>
      <c r="K83" s="56">
        <f t="shared" si="18"/>
        <v>9.642332851174702</v>
      </c>
      <c r="L83" s="56">
        <v>4436.612620356711</v>
      </c>
      <c r="M83" s="56">
        <f t="shared" si="19"/>
        <v>9.991439912267742</v>
      </c>
      <c r="N83" s="56">
        <v>656.94587792428501</v>
      </c>
      <c r="O83" s="56">
        <f t="shared" si="20"/>
        <v>10.043133504736694</v>
      </c>
      <c r="P83" s="56">
        <v>104.9076849490375</v>
      </c>
      <c r="Q83" s="56">
        <f t="shared" si="21"/>
        <v>10.05138845433734</v>
      </c>
      <c r="R83" s="56">
        <v>16.752707842751988</v>
      </c>
      <c r="S83" s="56">
        <f t="shared" si="22"/>
        <v>10.052706687210208</v>
      </c>
      <c r="T83" s="56">
        <v>2.6752398568496574</v>
      </c>
      <c r="U83" s="56">
        <f t="shared" si="23"/>
        <v>10.052917195813068</v>
      </c>
      <c r="V83" s="56">
        <v>0.42720904329326004</v>
      </c>
      <c r="W83" s="141">
        <f t="shared" si="24"/>
        <v>10</v>
      </c>
      <c r="X83" s="56">
        <f t="shared" si="25"/>
        <v>5.2917195813067863E-2</v>
      </c>
      <c r="Y83" s="142"/>
    </row>
    <row r="84" spans="1:25" ht="15" customHeight="1" x14ac:dyDescent="0.25">
      <c r="A84" s="60" t="s">
        <v>47</v>
      </c>
      <c r="B84" s="100">
        <v>7335</v>
      </c>
      <c r="C84" s="101" t="s">
        <v>85</v>
      </c>
      <c r="D84" s="56">
        <f>(LARGE('Annual Heat Inputs'!D84:K84,1)+LARGE('Annual Heat Inputs'!D84:K84,2)+LARGE('Annual Heat Inputs'!D84:K84,3))/3</f>
        <v>80313.352666666658</v>
      </c>
      <c r="E84" s="56">
        <v>1086416956.7376666</v>
      </c>
      <c r="F84" s="56">
        <f t="shared" si="16"/>
        <v>7.3924980799116571E-5</v>
      </c>
      <c r="G84" s="94">
        <v>105168</v>
      </c>
      <c r="H84" s="56">
        <f t="shared" si="17"/>
        <v>7.7745423806814919</v>
      </c>
      <c r="I84" s="56">
        <f>MIN('NOx Annual Allocations'!H84,'NOx Annual Emissions'!L84,'NOx Consent Decree Caps'!D84,'Retirement Adjustments'!D84,'Retirement Adjustments'!E84,'Retirement Adjustments'!F84,'Retirement Adjustments'!G84)</f>
        <v>5.8369999999999997</v>
      </c>
      <c r="J84" s="56">
        <v>40823.798933444901</v>
      </c>
      <c r="K84" s="56">
        <f t="shared" si="18"/>
        <v>8.8548985523019095</v>
      </c>
      <c r="L84" s="56">
        <v>4436.612620356711</v>
      </c>
      <c r="M84" s="56">
        <f t="shared" si="19"/>
        <v>9.1828750550748968</v>
      </c>
      <c r="N84" s="56">
        <v>656.94587792428501</v>
      </c>
      <c r="O84" s="56">
        <f t="shared" si="20"/>
        <v>9.231439766486508</v>
      </c>
      <c r="P84" s="56">
        <v>104.9076849490375</v>
      </c>
      <c r="Q84" s="56">
        <f t="shared" si="21"/>
        <v>9.2391950650820451</v>
      </c>
      <c r="R84" s="56">
        <v>16.752707842751988</v>
      </c>
      <c r="S84" s="56">
        <f t="shared" si="22"/>
        <v>9.2404335086876532</v>
      </c>
      <c r="T84" s="56">
        <v>2.6752398568496574</v>
      </c>
      <c r="U84" s="56">
        <f t="shared" si="23"/>
        <v>9.2406312757427038</v>
      </c>
      <c r="V84" s="56">
        <v>0.42720904329326004</v>
      </c>
      <c r="W84" s="141">
        <f t="shared" si="24"/>
        <v>9</v>
      </c>
      <c r="X84" s="56">
        <f t="shared" si="25"/>
        <v>0.24063127574270382</v>
      </c>
      <c r="Y84" s="142"/>
    </row>
    <row r="85" spans="1:25" ht="15" customHeight="1" x14ac:dyDescent="0.25">
      <c r="A85" s="60" t="s">
        <v>48</v>
      </c>
      <c r="B85" s="100">
        <v>6166</v>
      </c>
      <c r="C85" s="101" t="s">
        <v>86</v>
      </c>
      <c r="D85" s="56">
        <f>(LARGE('Annual Heat Inputs'!D85:K85,1)+LARGE('Annual Heat Inputs'!D85:K85,2)+LARGE('Annual Heat Inputs'!D85:K85,3))/3</f>
        <v>59092738.152666666</v>
      </c>
      <c r="E85" s="56">
        <v>1086416956.7376666</v>
      </c>
      <c r="F85" s="56">
        <f t="shared" si="16"/>
        <v>5.4392319437016654E-2</v>
      </c>
      <c r="G85" s="94">
        <v>105168</v>
      </c>
      <c r="H85" s="56">
        <f t="shared" si="17"/>
        <v>5720.3314505521676</v>
      </c>
      <c r="I85" s="56">
        <f>MIN('NOx Annual Allocations'!H85,'NOx Annual Emissions'!L85,'NOx Consent Decree Caps'!D85,'Retirement Adjustments'!D85,'Retirement Adjustments'!E85,'Retirement Adjustments'!F85,'Retirement Adjustments'!G85)</f>
        <v>5720.3314505521676</v>
      </c>
      <c r="J85" s="56">
        <v>40823.798933444901</v>
      </c>
      <c r="K85" s="56">
        <f t="shared" si="18"/>
        <v>7940.8325627726426</v>
      </c>
      <c r="L85" s="56">
        <v>4436.612620356711</v>
      </c>
      <c r="M85" s="56">
        <f t="shared" si="19"/>
        <v>8182.1502136373847</v>
      </c>
      <c r="N85" s="56">
        <v>656.94587792428501</v>
      </c>
      <c r="O85" s="56">
        <f t="shared" si="20"/>
        <v>8217.8830236822741</v>
      </c>
      <c r="P85" s="56">
        <v>104.9076849490375</v>
      </c>
      <c r="Q85" s="56">
        <f t="shared" si="21"/>
        <v>8223.5891959934197</v>
      </c>
      <c r="R85" s="56">
        <v>16.752707842751988</v>
      </c>
      <c r="S85" s="56">
        <f t="shared" si="22"/>
        <v>8224.5004146298379</v>
      </c>
      <c r="T85" s="56">
        <v>2.6752398568496574</v>
      </c>
      <c r="U85" s="56">
        <f t="shared" si="23"/>
        <v>8224.6459271307031</v>
      </c>
      <c r="V85" s="56">
        <v>0.42720904329326004</v>
      </c>
      <c r="W85" s="141">
        <f t="shared" si="24"/>
        <v>8225</v>
      </c>
      <c r="X85" s="56">
        <f t="shared" si="25"/>
        <v>-0.35407286929694237</v>
      </c>
      <c r="Y85" s="142"/>
    </row>
    <row r="86" spans="1:25" ht="15" customHeight="1" x14ac:dyDescent="0.25">
      <c r="A86" s="60" t="s">
        <v>48</v>
      </c>
      <c r="B86" s="100">
        <v>6166</v>
      </c>
      <c r="C86" s="101" t="s">
        <v>87</v>
      </c>
      <c r="D86" s="56">
        <f>(LARGE('Annual Heat Inputs'!D86:K86,1)+LARGE('Annual Heat Inputs'!D86:K86,2)+LARGE('Annual Heat Inputs'!D86:K86,3))/3</f>
        <v>64238733.314000003</v>
      </c>
      <c r="E86" s="56">
        <v>1086416956.7376666</v>
      </c>
      <c r="F86" s="56">
        <f t="shared" si="16"/>
        <v>5.9128986265916235E-2</v>
      </c>
      <c r="G86" s="94">
        <v>105168</v>
      </c>
      <c r="H86" s="56">
        <f t="shared" si="17"/>
        <v>6218.4772276138783</v>
      </c>
      <c r="I86" s="56">
        <f>MIN('NOx Annual Allocations'!H86,'NOx Annual Emissions'!L86,'NOx Consent Decree Caps'!D86,'Retirement Adjustments'!D86,'Retirement Adjustments'!E86,'Retirement Adjustments'!F86,'Retirement Adjustments'!G86)</f>
        <v>6218.4772276138783</v>
      </c>
      <c r="J86" s="56">
        <v>40823.798933444901</v>
      </c>
      <c r="K86" s="56">
        <f t="shared" si="18"/>
        <v>8632.3470740720677</v>
      </c>
      <c r="L86" s="56">
        <v>4436.612620356711</v>
      </c>
      <c r="M86" s="56">
        <f t="shared" si="19"/>
        <v>8894.6794807683309</v>
      </c>
      <c r="N86" s="56">
        <v>656.94587792428501</v>
      </c>
      <c r="O86" s="56">
        <f t="shared" si="20"/>
        <v>8933.524024561566</v>
      </c>
      <c r="P86" s="56">
        <v>104.9076849490375</v>
      </c>
      <c r="Q86" s="56">
        <f t="shared" si="21"/>
        <v>8939.7271096241075</v>
      </c>
      <c r="R86" s="56">
        <v>16.752707842751988</v>
      </c>
      <c r="S86" s="56">
        <f t="shared" si="22"/>
        <v>8940.7176802560589</v>
      </c>
      <c r="T86" s="56">
        <v>2.6752398568496574</v>
      </c>
      <c r="U86" s="56">
        <f t="shared" si="23"/>
        <v>8940.8758644768131</v>
      </c>
      <c r="V86" s="56">
        <v>0.42720904329326004</v>
      </c>
      <c r="W86" s="141">
        <f t="shared" si="24"/>
        <v>8941</v>
      </c>
      <c r="X86" s="56">
        <f t="shared" si="25"/>
        <v>-0.12413552318685106</v>
      </c>
      <c r="Y86" s="142"/>
    </row>
    <row r="87" spans="1:25" ht="15" customHeight="1" x14ac:dyDescent="0.25">
      <c r="A87" s="56" t="s">
        <v>49</v>
      </c>
      <c r="B87" s="103">
        <v>57794</v>
      </c>
      <c r="C87" s="104" t="s">
        <v>88</v>
      </c>
      <c r="D87" s="56">
        <f>(LARGE('Annual Heat Inputs'!D87:K87,1)+LARGE('Annual Heat Inputs'!D87:K87,2)+LARGE('Annual Heat Inputs'!D87:K87,3))/3</f>
        <v>17334248.649</v>
      </c>
      <c r="E87" s="56">
        <v>1086416956.7376666</v>
      </c>
      <c r="F87" s="56">
        <f t="shared" si="16"/>
        <v>1.5955429028880339E-2</v>
      </c>
      <c r="G87" s="94">
        <v>105168</v>
      </c>
      <c r="H87" s="56">
        <f t="shared" si="17"/>
        <v>1678.0005601092876</v>
      </c>
      <c r="I87" s="56">
        <f>MIN('NOx Annual Allocations'!H87,'NOx Annual Emissions'!L87,'NOx Consent Decree Caps'!D87,'Retirement Adjustments'!D87,'Retirement Adjustments'!E87,'Retirement Adjustments'!F87,'Retirement Adjustments'!G87)</f>
        <v>57.835999999999999</v>
      </c>
      <c r="J87" s="56">
        <v>40823.798933444901</v>
      </c>
      <c r="K87" s="56">
        <f t="shared" si="18"/>
        <v>709.19722657186105</v>
      </c>
      <c r="L87" s="56">
        <v>4436.612620356711</v>
      </c>
      <c r="M87" s="56">
        <f t="shared" si="19"/>
        <v>779.98528436459742</v>
      </c>
      <c r="N87" s="56">
        <v>656.94587792428501</v>
      </c>
      <c r="O87" s="56">
        <f t="shared" si="20"/>
        <v>790.46713769563382</v>
      </c>
      <c r="P87" s="56">
        <v>104.9076849490375</v>
      </c>
      <c r="Q87" s="56">
        <f t="shared" si="21"/>
        <v>792.14098481742235</v>
      </c>
      <c r="R87" s="56">
        <v>16.752707842751988</v>
      </c>
      <c r="S87" s="56">
        <f t="shared" si="22"/>
        <v>792.40828145844898</v>
      </c>
      <c r="T87" s="56">
        <v>2.6752398568496574</v>
      </c>
      <c r="U87" s="56">
        <f t="shared" si="23"/>
        <v>792.45096605812023</v>
      </c>
      <c r="V87" s="56">
        <v>0.42720904329326004</v>
      </c>
      <c r="W87" s="141">
        <f t="shared" si="24"/>
        <v>792</v>
      </c>
      <c r="X87" s="56">
        <f t="shared" si="25"/>
        <v>0.45096605812022972</v>
      </c>
      <c r="Y87" s="142"/>
    </row>
    <row r="88" spans="1:25" ht="15" customHeight="1" x14ac:dyDescent="0.25">
      <c r="A88" s="56" t="s">
        <v>49</v>
      </c>
      <c r="B88" s="103">
        <v>57794</v>
      </c>
      <c r="C88" s="104" t="s">
        <v>89</v>
      </c>
      <c r="D88" s="56">
        <f>(LARGE('Annual Heat Inputs'!D88:K88,1)+LARGE('Annual Heat Inputs'!D88:K88,2)+LARGE('Annual Heat Inputs'!D88:K88,3))/3</f>
        <v>17358545.920666665</v>
      </c>
      <c r="E88" s="56">
        <v>1086416956.7376666</v>
      </c>
      <c r="F88" s="56">
        <f t="shared" si="16"/>
        <v>1.5977793620592554E-2</v>
      </c>
      <c r="G88" s="94">
        <v>105168</v>
      </c>
      <c r="H88" s="56">
        <f t="shared" si="17"/>
        <v>1680.3525994904776</v>
      </c>
      <c r="I88" s="56">
        <f>MIN('NOx Annual Allocations'!H88,'NOx Annual Emissions'!L88,'NOx Consent Decree Caps'!D88,'Retirement Adjustments'!D88,'Retirement Adjustments'!E88,'Retirement Adjustments'!F88,'Retirement Adjustments'!G88)</f>
        <v>57.779000000000003</v>
      </c>
      <c r="J88" s="56">
        <v>40823.798933444901</v>
      </c>
      <c r="K88" s="56">
        <f t="shared" si="18"/>
        <v>710.05323416714907</v>
      </c>
      <c r="L88" s="56">
        <v>4436.612620356711</v>
      </c>
      <c r="M88" s="56">
        <f t="shared" si="19"/>
        <v>780.94051498972499</v>
      </c>
      <c r="N88" s="56">
        <v>656.94587792428501</v>
      </c>
      <c r="O88" s="56">
        <f t="shared" si="20"/>
        <v>791.43706064709818</v>
      </c>
      <c r="P88" s="56">
        <v>104.9076849490375</v>
      </c>
      <c r="Q88" s="56">
        <f t="shared" si="21"/>
        <v>793.11325398642805</v>
      </c>
      <c r="R88" s="56">
        <v>16.752707842751988</v>
      </c>
      <c r="S88" s="56">
        <f t="shared" si="22"/>
        <v>793.38092529492565</v>
      </c>
      <c r="T88" s="56">
        <v>2.6752398568496574</v>
      </c>
      <c r="U88" s="56">
        <f t="shared" si="23"/>
        <v>793.42366972524394</v>
      </c>
      <c r="V88" s="56">
        <v>0.42720904329326004</v>
      </c>
      <c r="W88" s="141">
        <f t="shared" si="24"/>
        <v>793</v>
      </c>
      <c r="X88" s="56">
        <f t="shared" si="25"/>
        <v>0.42366972524393987</v>
      </c>
      <c r="Y88" s="142"/>
    </row>
    <row r="89" spans="1:25" ht="15" customHeight="1" x14ac:dyDescent="0.25">
      <c r="A89" s="60" t="s">
        <v>50</v>
      </c>
      <c r="B89" s="100">
        <v>55364</v>
      </c>
      <c r="C89" s="101" t="s">
        <v>90</v>
      </c>
      <c r="D89" s="56">
        <f>(LARGE('Annual Heat Inputs'!D89:K89,1)+LARGE('Annual Heat Inputs'!D89:K89,2)+LARGE('Annual Heat Inputs'!D89:K89,3))/3</f>
        <v>13388875.572333334</v>
      </c>
      <c r="E89" s="56">
        <v>1086416956.7376666</v>
      </c>
      <c r="F89" s="56">
        <f t="shared" si="16"/>
        <v>1.2323883099669163E-2</v>
      </c>
      <c r="G89" s="94">
        <v>105168</v>
      </c>
      <c r="H89" s="56">
        <f t="shared" si="17"/>
        <v>1296.0781378260065</v>
      </c>
      <c r="I89" s="56">
        <f>MIN('NOx Annual Allocations'!H89,'NOx Annual Emissions'!L89,'NOx Consent Decree Caps'!D89,'Retirement Adjustments'!D89,'Retirement Adjustments'!E89,'Retirement Adjustments'!F89,'Retirement Adjustments'!G89)</f>
        <v>61.357999999999997</v>
      </c>
      <c r="J89" s="56">
        <v>40823.798933444901</v>
      </c>
      <c r="K89" s="56">
        <f t="shared" si="18"/>
        <v>564.46572574017353</v>
      </c>
      <c r="L89" s="56">
        <v>4436.612620356711</v>
      </c>
      <c r="M89" s="56">
        <f t="shared" si="19"/>
        <v>619.14202103196646</v>
      </c>
      <c r="N89" s="56">
        <v>656.94587792428501</v>
      </c>
      <c r="O89" s="56">
        <f t="shared" si="20"/>
        <v>627.23814523431486</v>
      </c>
      <c r="P89" s="56">
        <v>104.9076849490375</v>
      </c>
      <c r="Q89" s="56">
        <f t="shared" si="21"/>
        <v>628.53101527988372</v>
      </c>
      <c r="R89" s="56">
        <v>16.752707842751988</v>
      </c>
      <c r="S89" s="56">
        <f t="shared" si="22"/>
        <v>628.73747369294074</v>
      </c>
      <c r="T89" s="56">
        <v>2.6752398568496574</v>
      </c>
      <c r="U89" s="56">
        <f t="shared" si="23"/>
        <v>628.77044303620016</v>
      </c>
      <c r="V89" s="56">
        <v>0.42720904329326004</v>
      </c>
      <c r="W89" s="141">
        <f t="shared" si="24"/>
        <v>629</v>
      </c>
      <c r="X89" s="56">
        <f t="shared" si="25"/>
        <v>-0.22955696379983692</v>
      </c>
      <c r="Y89" s="142"/>
    </row>
    <row r="90" spans="1:25" ht="15" customHeight="1" x14ac:dyDescent="0.25">
      <c r="A90" s="60" t="s">
        <v>50</v>
      </c>
      <c r="B90" s="100">
        <v>55364</v>
      </c>
      <c r="C90" s="101" t="s">
        <v>91</v>
      </c>
      <c r="D90" s="56">
        <f>(LARGE('Annual Heat Inputs'!D90:K90,1)+LARGE('Annual Heat Inputs'!D90:K90,2)+LARGE('Annual Heat Inputs'!D90:K90,3))/3</f>
        <v>13129820.516333334</v>
      </c>
      <c r="E90" s="56">
        <v>1086416956.7376666</v>
      </c>
      <c r="F90" s="56">
        <f t="shared" si="16"/>
        <v>1.2085434082104213E-2</v>
      </c>
      <c r="G90" s="94">
        <v>105168</v>
      </c>
      <c r="H90" s="56">
        <f t="shared" si="17"/>
        <v>1271.000931546736</v>
      </c>
      <c r="I90" s="56">
        <f>MIN('NOx Annual Allocations'!H90,'NOx Annual Emissions'!L90,'NOx Consent Decree Caps'!D90,'Retirement Adjustments'!D90,'Retirement Adjustments'!E90,'Retirement Adjustments'!F90,'Retirement Adjustments'!G90)</f>
        <v>59.84</v>
      </c>
      <c r="J90" s="56">
        <v>40823.798933444901</v>
      </c>
      <c r="K90" s="56">
        <f t="shared" si="18"/>
        <v>553.21333099122467</v>
      </c>
      <c r="L90" s="56">
        <v>4436.612620356711</v>
      </c>
      <c r="M90" s="56">
        <f t="shared" si="19"/>
        <v>606.83172036237738</v>
      </c>
      <c r="N90" s="56">
        <v>656.94587792428501</v>
      </c>
      <c r="O90" s="56">
        <f t="shared" si="20"/>
        <v>614.77119646554138</v>
      </c>
      <c r="P90" s="56">
        <v>104.9076849490375</v>
      </c>
      <c r="Q90" s="56">
        <f t="shared" si="21"/>
        <v>616.03905137669915</v>
      </c>
      <c r="R90" s="56">
        <v>16.752707842751988</v>
      </c>
      <c r="S90" s="56">
        <f t="shared" si="22"/>
        <v>616.24151512302944</v>
      </c>
      <c r="T90" s="56">
        <v>2.6752398568496574</v>
      </c>
      <c r="U90" s="56">
        <f t="shared" si="23"/>
        <v>616.27384655797323</v>
      </c>
      <c r="V90" s="56">
        <v>0.42720904329326004</v>
      </c>
      <c r="W90" s="141">
        <f t="shared" si="24"/>
        <v>616</v>
      </c>
      <c r="X90" s="56">
        <f t="shared" si="25"/>
        <v>0.27384655797322921</v>
      </c>
      <c r="Y90" s="142"/>
    </row>
    <row r="91" spans="1:25" ht="15" customHeight="1" x14ac:dyDescent="0.25">
      <c r="A91" s="60" t="s">
        <v>51</v>
      </c>
      <c r="B91" s="100">
        <v>55111</v>
      </c>
      <c r="C91" s="100">
        <v>1</v>
      </c>
      <c r="D91" s="56">
        <f>(LARGE('Annual Heat Inputs'!D91:K91,1)+LARGE('Annual Heat Inputs'!D91:K91,2)+LARGE('Annual Heat Inputs'!D91:K91,3))/3</f>
        <v>572713.57699999993</v>
      </c>
      <c r="E91" s="56">
        <v>1086416956.7376666</v>
      </c>
      <c r="F91" s="56">
        <f t="shared" si="16"/>
        <v>5.2715817205188479E-4</v>
      </c>
      <c r="G91" s="94">
        <v>105168</v>
      </c>
      <c r="H91" s="56">
        <f t="shared" si="17"/>
        <v>55.440170638352619</v>
      </c>
      <c r="I91" s="56">
        <f>MIN('NOx Annual Allocations'!H91,'NOx Annual Emissions'!L91,'NOx Consent Decree Caps'!D91,'Retirement Adjustments'!D91,'Retirement Adjustments'!E91,'Retirement Adjustments'!F91,'Retirement Adjustments'!G91)</f>
        <v>13.243</v>
      </c>
      <c r="J91" s="56">
        <v>40823.798933444901</v>
      </c>
      <c r="K91" s="56">
        <f t="shared" si="18"/>
        <v>34.763599221968498</v>
      </c>
      <c r="L91" s="56">
        <v>4436.612620356711</v>
      </c>
      <c r="M91" s="56">
        <f t="shared" si="19"/>
        <v>37.102395821018064</v>
      </c>
      <c r="N91" s="56">
        <v>656.94587792428501</v>
      </c>
      <c r="O91" s="56">
        <f t="shared" si="20"/>
        <v>37.448710209161653</v>
      </c>
      <c r="P91" s="56">
        <v>104.9076849490375</v>
      </c>
      <c r="Q91" s="56">
        <f t="shared" si="21"/>
        <v>37.504013152593586</v>
      </c>
      <c r="R91" s="56">
        <v>16.752707842751988</v>
      </c>
      <c r="S91" s="56">
        <f t="shared" si="22"/>
        <v>37.512844479436893</v>
      </c>
      <c r="T91" s="56">
        <v>2.6752398568496574</v>
      </c>
      <c r="U91" s="56">
        <f t="shared" si="23"/>
        <v>37.514254753989633</v>
      </c>
      <c r="V91" s="56">
        <v>0.42720904329326004</v>
      </c>
      <c r="W91" s="141">
        <f t="shared" si="24"/>
        <v>38</v>
      </c>
      <c r="X91" s="56">
        <f t="shared" si="25"/>
        <v>-0.48574524601036728</v>
      </c>
      <c r="Y91" s="142"/>
    </row>
    <row r="92" spans="1:25" ht="15" customHeight="1" x14ac:dyDescent="0.25">
      <c r="A92" s="60" t="s">
        <v>51</v>
      </c>
      <c r="B92" s="100">
        <v>55111</v>
      </c>
      <c r="C92" s="100">
        <v>2</v>
      </c>
      <c r="D92" s="56">
        <f>(LARGE('Annual Heat Inputs'!D92:K92,1)+LARGE('Annual Heat Inputs'!D92:K92,2)+LARGE('Annual Heat Inputs'!D92:K92,3))/3</f>
        <v>546680.8666666667</v>
      </c>
      <c r="E92" s="56">
        <v>1086416956.7376666</v>
      </c>
      <c r="F92" s="56">
        <f t="shared" si="16"/>
        <v>5.031961838190196E-4</v>
      </c>
      <c r="G92" s="94">
        <v>105168</v>
      </c>
      <c r="H92" s="56">
        <f t="shared" si="17"/>
        <v>52.920136259878653</v>
      </c>
      <c r="I92" s="56">
        <f>MIN('NOx Annual Allocations'!H92,'NOx Annual Emissions'!L92,'NOx Consent Decree Caps'!D92,'Retirement Adjustments'!D92,'Retirement Adjustments'!E92,'Retirement Adjustments'!F92,'Retirement Adjustments'!G92)</f>
        <v>13.467000000000001</v>
      </c>
      <c r="J92" s="56">
        <v>40823.798933444901</v>
      </c>
      <c r="K92" s="56">
        <f t="shared" si="18"/>
        <v>34.00937983230444</v>
      </c>
      <c r="L92" s="56">
        <v>4436.612620356711</v>
      </c>
      <c r="M92" s="56">
        <f t="shared" si="19"/>
        <v>36.24186637195124</v>
      </c>
      <c r="N92" s="56">
        <v>656.94587792428501</v>
      </c>
      <c r="O92" s="56">
        <f t="shared" si="20"/>
        <v>36.572439030698376</v>
      </c>
      <c r="P92" s="56">
        <v>104.9076849490375</v>
      </c>
      <c r="Q92" s="56">
        <f t="shared" si="21"/>
        <v>36.625228177418023</v>
      </c>
      <c r="R92" s="56">
        <v>16.752707842751988</v>
      </c>
      <c r="S92" s="56">
        <f t="shared" si="22"/>
        <v>36.633658076073132</v>
      </c>
      <c r="T92" s="56">
        <v>2.6752398568496574</v>
      </c>
      <c r="U92" s="56">
        <f t="shared" si="23"/>
        <v>36.635004246559902</v>
      </c>
      <c r="V92" s="56">
        <v>0.42720904329326004</v>
      </c>
      <c r="W92" s="141">
        <f t="shared" si="24"/>
        <v>37</v>
      </c>
      <c r="X92" s="56">
        <f t="shared" si="25"/>
        <v>-0.36499575344009827</v>
      </c>
      <c r="Y92" s="142"/>
    </row>
    <row r="93" spans="1:25" ht="15" customHeight="1" x14ac:dyDescent="0.25">
      <c r="A93" s="60" t="s">
        <v>51</v>
      </c>
      <c r="B93" s="100">
        <v>55111</v>
      </c>
      <c r="C93" s="100">
        <v>3</v>
      </c>
      <c r="D93" s="56">
        <f>(LARGE('Annual Heat Inputs'!D93:K93,1)+LARGE('Annual Heat Inputs'!D93:K93,2)+LARGE('Annual Heat Inputs'!D93:K93,3))/3</f>
        <v>508669.57633333327</v>
      </c>
      <c r="E93" s="56">
        <v>1086416956.7376666</v>
      </c>
      <c r="F93" s="56">
        <f t="shared" si="16"/>
        <v>4.6820842879771068E-4</v>
      </c>
      <c r="G93" s="94">
        <v>105168</v>
      </c>
      <c r="H93" s="56">
        <f t="shared" si="17"/>
        <v>49.240544039797634</v>
      </c>
      <c r="I93" s="56">
        <f>MIN('NOx Annual Allocations'!H93,'NOx Annual Emissions'!L93,'NOx Consent Decree Caps'!D93,'Retirement Adjustments'!D93,'Retirement Adjustments'!E93,'Retirement Adjustments'!F93,'Retirement Adjustments'!G93)</f>
        <v>11.759</v>
      </c>
      <c r="J93" s="56">
        <v>40823.798933444901</v>
      </c>
      <c r="K93" s="56">
        <f t="shared" si="18"/>
        <v>30.873046756181896</v>
      </c>
      <c r="L93" s="56">
        <v>4436.612620356711</v>
      </c>
      <c r="M93" s="56">
        <f t="shared" si="19"/>
        <v>32.950306180343205</v>
      </c>
      <c r="N93" s="56">
        <v>656.94587792428501</v>
      </c>
      <c r="O93" s="56">
        <f t="shared" si="20"/>
        <v>33.257893777651269</v>
      </c>
      <c r="P93" s="56">
        <v>104.9076849490375</v>
      </c>
      <c r="Q93" s="56">
        <f t="shared" si="21"/>
        <v>33.307012439990061</v>
      </c>
      <c r="R93" s="56">
        <v>16.752707842751988</v>
      </c>
      <c r="S93" s="56">
        <f t="shared" si="22"/>
        <v>33.314856199007224</v>
      </c>
      <c r="T93" s="56">
        <v>2.6752398568496574</v>
      </c>
      <c r="U93" s="56">
        <f t="shared" si="23"/>
        <v>33.316108768857255</v>
      </c>
      <c r="V93" s="56">
        <v>0.42720904329326004</v>
      </c>
      <c r="W93" s="141">
        <f t="shared" si="24"/>
        <v>33</v>
      </c>
      <c r="X93" s="56">
        <f t="shared" si="25"/>
        <v>0.31610876885725503</v>
      </c>
      <c r="Y93" s="142"/>
    </row>
    <row r="94" spans="1:25" ht="15" customHeight="1" x14ac:dyDescent="0.25">
      <c r="A94" s="60" t="s">
        <v>51</v>
      </c>
      <c r="B94" s="100">
        <v>55111</v>
      </c>
      <c r="C94" s="100">
        <v>4</v>
      </c>
      <c r="D94" s="56">
        <f>(LARGE('Annual Heat Inputs'!D94:K94,1)+LARGE('Annual Heat Inputs'!D94:K94,2)+LARGE('Annual Heat Inputs'!D94:K94,3))/3</f>
        <v>525264.20966666669</v>
      </c>
      <c r="E94" s="56">
        <v>1086416956.7376666</v>
      </c>
      <c r="F94" s="56">
        <f t="shared" si="16"/>
        <v>4.8348307379511975E-4</v>
      </c>
      <c r="G94" s="94">
        <v>105168</v>
      </c>
      <c r="H94" s="56">
        <f t="shared" si="17"/>
        <v>50.846947904885155</v>
      </c>
      <c r="I94" s="56">
        <f>MIN('NOx Annual Allocations'!H94,'NOx Annual Emissions'!L94,'NOx Consent Decree Caps'!D94,'Retirement Adjustments'!D94,'Retirement Adjustments'!E94,'Retirement Adjustments'!F94,'Retirement Adjustments'!G94)</f>
        <v>14.2</v>
      </c>
      <c r="J94" s="56">
        <v>40823.798933444901</v>
      </c>
      <c r="K94" s="56">
        <f t="shared" si="18"/>
        <v>33.937615792335876</v>
      </c>
      <c r="L94" s="56">
        <v>4436.612620356711</v>
      </c>
      <c r="M94" s="56">
        <f t="shared" si="19"/>
        <v>36.082642899264158</v>
      </c>
      <c r="N94" s="56">
        <v>656.94587792428501</v>
      </c>
      <c r="O94" s="56">
        <f t="shared" si="20"/>
        <v>36.400265111640024</v>
      </c>
      <c r="P94" s="56">
        <v>104.9076849490375</v>
      </c>
      <c r="Q94" s="56">
        <f t="shared" si="21"/>
        <v>36.450986201623913</v>
      </c>
      <c r="R94" s="56">
        <v>16.752707842751988</v>
      </c>
      <c r="S94" s="56">
        <f t="shared" si="22"/>
        <v>36.459085852306117</v>
      </c>
      <c r="T94" s="56">
        <v>2.6752398568496574</v>
      </c>
      <c r="U94" s="56">
        <f t="shared" si="23"/>
        <v>36.460379285495243</v>
      </c>
      <c r="V94" s="56">
        <v>0.42720904329326004</v>
      </c>
      <c r="W94" s="141">
        <f t="shared" si="24"/>
        <v>36</v>
      </c>
      <c r="X94" s="56">
        <f t="shared" si="25"/>
        <v>0.4603792854952431</v>
      </c>
      <c r="Y94" s="142"/>
    </row>
    <row r="95" spans="1:25" ht="15" customHeight="1" x14ac:dyDescent="0.25">
      <c r="A95" s="60" t="s">
        <v>51</v>
      </c>
      <c r="B95" s="100">
        <v>55111</v>
      </c>
      <c r="C95" s="100">
        <v>5</v>
      </c>
      <c r="D95" s="56">
        <f>(LARGE('Annual Heat Inputs'!D95:K95,1)+LARGE('Annual Heat Inputs'!D95:K95,2)+LARGE('Annual Heat Inputs'!D95:K95,3))/3</f>
        <v>534669.18266666669</v>
      </c>
      <c r="E95" s="56">
        <v>1086416956.7376666</v>
      </c>
      <c r="F95" s="56">
        <f t="shared" si="16"/>
        <v>4.9213994622487411E-4</v>
      </c>
      <c r="G95" s="94">
        <v>105168</v>
      </c>
      <c r="H95" s="56">
        <f t="shared" si="17"/>
        <v>51.757373864577559</v>
      </c>
      <c r="I95" s="56">
        <f>MIN('NOx Annual Allocations'!H95,'NOx Annual Emissions'!L95,'NOx Consent Decree Caps'!D95,'Retirement Adjustments'!D95,'Retirement Adjustments'!E95,'Retirement Adjustments'!F95,'Retirement Adjustments'!G95)</f>
        <v>12.228999999999999</v>
      </c>
      <c r="J95" s="56">
        <v>40823.798933444901</v>
      </c>
      <c r="K95" s="56">
        <f t="shared" si="18"/>
        <v>32.320022211800648</v>
      </c>
      <c r="L95" s="56">
        <v>4436.612620356711</v>
      </c>
      <c r="M95" s="56">
        <f t="shared" si="19"/>
        <v>34.503456508203598</v>
      </c>
      <c r="N95" s="56">
        <v>656.94587792428501</v>
      </c>
      <c r="O95" s="56">
        <f t="shared" si="20"/>
        <v>34.826765817237906</v>
      </c>
      <c r="P95" s="56">
        <v>104.9076849490375</v>
      </c>
      <c r="Q95" s="56">
        <f t="shared" si="21"/>
        <v>34.8783950796673</v>
      </c>
      <c r="R95" s="56">
        <v>16.752707842751988</v>
      </c>
      <c r="S95" s="56">
        <f t="shared" si="22"/>
        <v>34.886639756404151</v>
      </c>
      <c r="T95" s="56">
        <v>2.6752398568496574</v>
      </c>
      <c r="U95" s="56">
        <f t="shared" si="23"/>
        <v>34.887956348803442</v>
      </c>
      <c r="V95" s="56">
        <v>0.42720904329326004</v>
      </c>
      <c r="W95" s="141">
        <f t="shared" si="24"/>
        <v>35</v>
      </c>
      <c r="X95" s="56">
        <f t="shared" si="25"/>
        <v>-0.1120436511965579</v>
      </c>
      <c r="Y95" s="142"/>
    </row>
    <row r="96" spans="1:25" ht="15" customHeight="1" x14ac:dyDescent="0.25">
      <c r="A96" s="60" t="s">
        <v>51</v>
      </c>
      <c r="B96" s="100">
        <v>55111</v>
      </c>
      <c r="C96" s="100">
        <v>6</v>
      </c>
      <c r="D96" s="56">
        <f>(LARGE('Annual Heat Inputs'!D96:K96,1)+LARGE('Annual Heat Inputs'!D96:K96,2)+LARGE('Annual Heat Inputs'!D96:K96,3))/3</f>
        <v>555133.91399999999</v>
      </c>
      <c r="E96" s="56">
        <v>1086416956.7376666</v>
      </c>
      <c r="F96" s="56">
        <f t="shared" si="16"/>
        <v>5.1097684968667725E-4</v>
      </c>
      <c r="G96" s="94">
        <v>105168</v>
      </c>
      <c r="H96" s="56">
        <f t="shared" si="17"/>
        <v>53.738413327848477</v>
      </c>
      <c r="I96" s="56">
        <f>MIN('NOx Annual Allocations'!H96,'NOx Annual Emissions'!L96,'NOx Consent Decree Caps'!D96,'Retirement Adjustments'!D96,'Retirement Adjustments'!E96,'Retirement Adjustments'!F96,'Retirement Adjustments'!G96)</f>
        <v>13.622</v>
      </c>
      <c r="J96" s="56">
        <v>40823.798933444901</v>
      </c>
      <c r="K96" s="56">
        <f t="shared" si="18"/>
        <v>34.48201617125401</v>
      </c>
      <c r="L96" s="56">
        <v>4436.612620356711</v>
      </c>
      <c r="M96" s="56">
        <f t="shared" si="19"/>
        <v>36.749022511284039</v>
      </c>
      <c r="N96" s="56">
        <v>656.94587792428501</v>
      </c>
      <c r="O96" s="56">
        <f t="shared" si="20"/>
        <v>37.084706646400441</v>
      </c>
      <c r="P96" s="56">
        <v>104.9076849490375</v>
      </c>
      <c r="Q96" s="56">
        <f t="shared" si="21"/>
        <v>37.138312044763623</v>
      </c>
      <c r="R96" s="56">
        <v>16.752707842751988</v>
      </c>
      <c r="S96" s="56">
        <f t="shared" si="22"/>
        <v>37.146872290640836</v>
      </c>
      <c r="T96" s="56">
        <v>2.6752398568496574</v>
      </c>
      <c r="U96" s="56">
        <f t="shared" si="23"/>
        <v>37.148239276275042</v>
      </c>
      <c r="V96" s="56">
        <v>0.42720904329326004</v>
      </c>
      <c r="W96" s="141">
        <f t="shared" si="24"/>
        <v>37</v>
      </c>
      <c r="X96" s="56">
        <f t="shared" si="25"/>
        <v>0.14823927627504219</v>
      </c>
      <c r="Y96" s="142"/>
    </row>
    <row r="97" spans="1:25" ht="15" customHeight="1" x14ac:dyDescent="0.25">
      <c r="A97" s="60" t="s">
        <v>51</v>
      </c>
      <c r="B97" s="100">
        <v>55111</v>
      </c>
      <c r="C97" s="100">
        <v>7</v>
      </c>
      <c r="D97" s="56">
        <f>(LARGE('Annual Heat Inputs'!D97:K97,1)+LARGE('Annual Heat Inputs'!D97:K97,2)+LARGE('Annual Heat Inputs'!D97:K97,3))/3</f>
        <v>470935.31866666657</v>
      </c>
      <c r="E97" s="56">
        <v>1086416956.7376666</v>
      </c>
      <c r="F97" s="56">
        <f t="shared" si="16"/>
        <v>4.3347567041001343E-4</v>
      </c>
      <c r="G97" s="94">
        <v>105168</v>
      </c>
      <c r="H97" s="56">
        <f t="shared" si="17"/>
        <v>45.58776930568029</v>
      </c>
      <c r="I97" s="56">
        <f>MIN('NOx Annual Allocations'!H97,'NOx Annual Emissions'!L97,'NOx Consent Decree Caps'!D97,'Retirement Adjustments'!D97,'Retirement Adjustments'!E97,'Retirement Adjustments'!F97,'Retirement Adjustments'!G97)</f>
        <v>10.818</v>
      </c>
      <c r="J97" s="56">
        <v>40823.798933444901</v>
      </c>
      <c r="K97" s="56">
        <f t="shared" si="18"/>
        <v>28.51412361135862</v>
      </c>
      <c r="L97" s="56">
        <v>4436.612620356711</v>
      </c>
      <c r="M97" s="56">
        <f t="shared" si="19"/>
        <v>30.437287241317271</v>
      </c>
      <c r="N97" s="56">
        <v>656.94587792428501</v>
      </c>
      <c r="O97" s="56">
        <f t="shared" si="20"/>
        <v>30.722057296173595</v>
      </c>
      <c r="P97" s="56">
        <v>104.9076849490375</v>
      </c>
      <c r="Q97" s="56">
        <f t="shared" si="21"/>
        <v>30.767532225238043</v>
      </c>
      <c r="R97" s="56">
        <v>16.752707842751988</v>
      </c>
      <c r="S97" s="56">
        <f t="shared" si="22"/>
        <v>30.774794116501361</v>
      </c>
      <c r="T97" s="56">
        <v>2.6752398568496574</v>
      </c>
      <c r="U97" s="56">
        <f t="shared" si="23"/>
        <v>30.775953767891817</v>
      </c>
      <c r="V97" s="56">
        <v>0.42720904329326004</v>
      </c>
      <c r="W97" s="141">
        <f t="shared" si="24"/>
        <v>31</v>
      </c>
      <c r="X97" s="56">
        <f t="shared" si="25"/>
        <v>-0.22404623210818286</v>
      </c>
      <c r="Y97" s="142"/>
    </row>
    <row r="98" spans="1:25" ht="15" customHeight="1" x14ac:dyDescent="0.25">
      <c r="A98" s="60" t="s">
        <v>51</v>
      </c>
      <c r="B98" s="100">
        <v>55111</v>
      </c>
      <c r="C98" s="100">
        <v>8</v>
      </c>
      <c r="D98" s="56">
        <f>(LARGE('Annual Heat Inputs'!D98:K98,1)+LARGE('Annual Heat Inputs'!D98:K98,2)+LARGE('Annual Heat Inputs'!D98:K98,3))/3</f>
        <v>464649.37833333336</v>
      </c>
      <c r="E98" s="56">
        <v>1086416956.7376666</v>
      </c>
      <c r="F98" s="56">
        <f t="shared" si="16"/>
        <v>4.2768973316524794E-4</v>
      </c>
      <c r="G98" s="94">
        <v>105168</v>
      </c>
      <c r="H98" s="56">
        <f t="shared" si="17"/>
        <v>44.979273857522799</v>
      </c>
      <c r="I98" s="56">
        <f>MIN('NOx Annual Allocations'!H98,'NOx Annual Emissions'!L98,'NOx Consent Decree Caps'!D98,'Retirement Adjustments'!D98,'Retirement Adjustments'!E98,'Retirement Adjustments'!F98,'Retirement Adjustments'!G98)</f>
        <v>12.349</v>
      </c>
      <c r="J98" s="56">
        <v>40823.798933444901</v>
      </c>
      <c r="K98" s="56">
        <f t="shared" si="18"/>
        <v>29.808919672636783</v>
      </c>
      <c r="L98" s="56">
        <v>4436.612620356711</v>
      </c>
      <c r="M98" s="56">
        <f t="shared" si="19"/>
        <v>31.706413340394718</v>
      </c>
      <c r="N98" s="56">
        <v>656.94587792428501</v>
      </c>
      <c r="O98" s="56">
        <f t="shared" si="20"/>
        <v>31.987382347628166</v>
      </c>
      <c r="P98" s="56">
        <v>104.9076849490375</v>
      </c>
      <c r="Q98" s="56">
        <f t="shared" si="21"/>
        <v>32.032250287411003</v>
      </c>
      <c r="R98" s="56">
        <v>16.752707842751988</v>
      </c>
      <c r="S98" s="56">
        <f t="shared" si="22"/>
        <v>32.039415248558065</v>
      </c>
      <c r="T98" s="56">
        <v>2.6752398568496574</v>
      </c>
      <c r="U98" s="56">
        <f t="shared" si="23"/>
        <v>32.040559421178592</v>
      </c>
      <c r="V98" s="56">
        <v>0.42720904329326004</v>
      </c>
      <c r="W98" s="141">
        <f t="shared" si="24"/>
        <v>32</v>
      </c>
      <c r="X98" s="56">
        <f t="shared" si="25"/>
        <v>4.0559421178592459E-2</v>
      </c>
      <c r="Y98" s="142"/>
    </row>
    <row r="99" spans="1:25" ht="15" customHeight="1" x14ac:dyDescent="0.25">
      <c r="A99" s="60" t="s">
        <v>52</v>
      </c>
      <c r="B99" s="100">
        <v>57842</v>
      </c>
      <c r="C99" s="100">
        <v>1</v>
      </c>
      <c r="D99" s="56">
        <f>(LARGE('Annual Heat Inputs'!D99:K99,1)+LARGE('Annual Heat Inputs'!D99:K99,2)+LARGE('Annual Heat Inputs'!D99:K99,3))/3</f>
        <v>4999798.1570000006</v>
      </c>
      <c r="E99" s="56">
        <v>1086416956.7376666</v>
      </c>
      <c r="F99" s="56">
        <f t="shared" si="16"/>
        <v>4.6020987853628327E-3</v>
      </c>
      <c r="G99" s="94">
        <v>105168</v>
      </c>
      <c r="H99" s="56">
        <f t="shared" si="17"/>
        <v>483.9935250590384</v>
      </c>
      <c r="I99" s="56">
        <f>MIN('NOx Annual Allocations'!H99,'NOx Annual Emissions'!L99,'NOx Consent Decree Caps'!D99,'Retirement Adjustments'!D99,'Retirement Adjustments'!E99,'Retirement Adjustments'!F99,'Retirement Adjustments'!G99)</f>
        <v>374.94799999999998</v>
      </c>
      <c r="J99" s="56">
        <v>40823.798933444901</v>
      </c>
      <c r="K99" s="56">
        <f t="shared" si="18"/>
        <v>562.82315548550332</v>
      </c>
      <c r="L99" s="56">
        <v>4436.612620356711</v>
      </c>
      <c r="M99" s="56">
        <f t="shared" si="19"/>
        <v>583.2408850367724</v>
      </c>
      <c r="N99" s="56">
        <v>656.94587792428501</v>
      </c>
      <c r="O99" s="56">
        <f t="shared" si="20"/>
        <v>586.26421486361687</v>
      </c>
      <c r="P99" s="56">
        <v>104.9076849490375</v>
      </c>
      <c r="Q99" s="56">
        <f t="shared" si="21"/>
        <v>586.74701039309605</v>
      </c>
      <c r="R99" s="56">
        <v>16.752707842751988</v>
      </c>
      <c r="S99" s="56">
        <f t="shared" si="22"/>
        <v>586.82410800951072</v>
      </c>
      <c r="T99" s="56">
        <v>2.6752398568496574</v>
      </c>
      <c r="U99" s="56">
        <f t="shared" si="23"/>
        <v>586.83641972760654</v>
      </c>
      <c r="V99" s="56">
        <v>0.42720904329326004</v>
      </c>
      <c r="W99" s="141">
        <f t="shared" si="24"/>
        <v>587</v>
      </c>
      <c r="X99" s="56">
        <f t="shared" si="25"/>
        <v>-0.16358027239346029</v>
      </c>
      <c r="Y99" s="142"/>
    </row>
    <row r="100" spans="1:25" ht="15" customHeight="1" x14ac:dyDescent="0.25">
      <c r="A100" s="60" t="s">
        <v>53</v>
      </c>
      <c r="B100" s="100">
        <v>55224</v>
      </c>
      <c r="C100" s="101" t="s">
        <v>92</v>
      </c>
      <c r="D100" s="56">
        <f>(LARGE('Annual Heat Inputs'!D100:K100,1)+LARGE('Annual Heat Inputs'!D100:K100,2)+LARGE('Annual Heat Inputs'!D100:K100,3))/3</f>
        <v>688767.72000000009</v>
      </c>
      <c r="E100" s="56">
        <v>1086416956.7376666</v>
      </c>
      <c r="F100" s="56">
        <f t="shared" si="16"/>
        <v>6.3398101044764388E-4</v>
      </c>
      <c r="G100" s="94">
        <v>105168</v>
      </c>
      <c r="H100" s="56">
        <f t="shared" si="17"/>
        <v>66.674514906757807</v>
      </c>
      <c r="I100" s="56">
        <f>MIN('NOx Annual Allocations'!H100,'NOx Annual Emissions'!L100,'NOx Consent Decree Caps'!D100,'Retirement Adjustments'!D100,'Retirement Adjustments'!E100,'Retirement Adjustments'!F100,'Retirement Adjustments'!G100)</f>
        <v>62.576999999999998</v>
      </c>
      <c r="J100" s="56">
        <v>40823.798933444901</v>
      </c>
      <c r="K100" s="56">
        <f t="shared" si="18"/>
        <v>88.458513298136836</v>
      </c>
      <c r="L100" s="56">
        <v>4436.612620356711</v>
      </c>
      <c r="M100" s="56">
        <f t="shared" si="19"/>
        <v>91.271241450155358</v>
      </c>
      <c r="N100" s="56">
        <v>656.94587792428501</v>
      </c>
      <c r="O100" s="56">
        <f t="shared" si="20"/>
        <v>91.687732661651211</v>
      </c>
      <c r="P100" s="56">
        <v>104.9076849490375</v>
      </c>
      <c r="Q100" s="56">
        <f t="shared" si="21"/>
        <v>91.754242141758922</v>
      </c>
      <c r="R100" s="56">
        <v>16.752707842751988</v>
      </c>
      <c r="S100" s="56">
        <f t="shared" si="22"/>
        <v>91.764863040404805</v>
      </c>
      <c r="T100" s="56">
        <v>2.6752398568496574</v>
      </c>
      <c r="U100" s="56">
        <f t="shared" si="23"/>
        <v>91.766559091672434</v>
      </c>
      <c r="V100" s="56">
        <v>0.42720904329326004</v>
      </c>
      <c r="W100" s="141">
        <f t="shared" si="24"/>
        <v>92</v>
      </c>
      <c r="X100" s="56">
        <f t="shared" si="25"/>
        <v>-0.23344090832756592</v>
      </c>
      <c r="Y100" s="142"/>
    </row>
    <row r="101" spans="1:25" ht="15" customHeight="1" x14ac:dyDescent="0.25">
      <c r="A101" s="60" t="s">
        <v>53</v>
      </c>
      <c r="B101" s="100">
        <v>55224</v>
      </c>
      <c r="C101" s="101" t="s">
        <v>93</v>
      </c>
      <c r="D101" s="56">
        <f>(LARGE('Annual Heat Inputs'!D101:K101,1)+LARGE('Annual Heat Inputs'!D101:K101,2)+LARGE('Annual Heat Inputs'!D101:K101,3))/3</f>
        <v>679273.62666666659</v>
      </c>
      <c r="E101" s="56">
        <v>1086416956.7376666</v>
      </c>
      <c r="F101" s="56">
        <f t="shared" si="16"/>
        <v>6.2524210659083861E-4</v>
      </c>
      <c r="G101" s="94">
        <v>105168</v>
      </c>
      <c r="H101" s="56">
        <f t="shared" si="17"/>
        <v>65.755461865945321</v>
      </c>
      <c r="I101" s="56">
        <f>MIN('NOx Annual Allocations'!H101,'NOx Annual Emissions'!L101,'NOx Consent Decree Caps'!D101,'Retirement Adjustments'!D101,'Retirement Adjustments'!E101,'Retirement Adjustments'!F101,'Retirement Adjustments'!G101)</f>
        <v>54.454999999999998</v>
      </c>
      <c r="J101" s="56">
        <v>40823.798933444901</v>
      </c>
      <c r="K101" s="56">
        <f t="shared" si="18"/>
        <v>79.979758044187918</v>
      </c>
      <c r="L101" s="56">
        <v>4436.612620356711</v>
      </c>
      <c r="M101" s="56">
        <f t="shared" si="19"/>
        <v>82.753715065067254</v>
      </c>
      <c r="N101" s="56">
        <v>656.94587792428501</v>
      </c>
      <c r="O101" s="56">
        <f t="shared" si="20"/>
        <v>83.164465289696807</v>
      </c>
      <c r="P101" s="56">
        <v>104.9076849490375</v>
      </c>
      <c r="Q101" s="56">
        <f t="shared" si="21"/>
        <v>83.230057991631909</v>
      </c>
      <c r="R101" s="56">
        <v>16.752707842751988</v>
      </c>
      <c r="S101" s="56">
        <f t="shared" si="22"/>
        <v>83.240532489974612</v>
      </c>
      <c r="T101" s="56">
        <v>2.6752398568496574</v>
      </c>
      <c r="U101" s="56">
        <f t="shared" si="23"/>
        <v>83.242205162578344</v>
      </c>
      <c r="V101" s="56">
        <v>0.42720904329326004</v>
      </c>
      <c r="W101" s="141">
        <f t="shared" si="24"/>
        <v>83</v>
      </c>
      <c r="X101" s="56">
        <f t="shared" si="25"/>
        <v>0.2422051625783439</v>
      </c>
      <c r="Y101" s="142"/>
    </row>
    <row r="102" spans="1:25" ht="15" customHeight="1" x14ac:dyDescent="0.25">
      <c r="A102" s="60" t="s">
        <v>53</v>
      </c>
      <c r="B102" s="100">
        <v>55224</v>
      </c>
      <c r="C102" s="101" t="s">
        <v>94</v>
      </c>
      <c r="D102" s="56">
        <f>(LARGE('Annual Heat Inputs'!D102:K102,1)+LARGE('Annual Heat Inputs'!D102:K102,2)+LARGE('Annual Heat Inputs'!D102:K102,3))/3</f>
        <v>600636.745</v>
      </c>
      <c r="E102" s="56">
        <v>1086416956.7376666</v>
      </c>
      <c r="F102" s="56">
        <f t="shared" si="16"/>
        <v>5.5286024511584804E-4</v>
      </c>
      <c r="G102" s="94">
        <v>105168</v>
      </c>
      <c r="H102" s="56">
        <f t="shared" si="17"/>
        <v>58.143206258343504</v>
      </c>
      <c r="I102" s="56">
        <f>MIN('NOx Annual Allocations'!H102,'NOx Annual Emissions'!L102,'NOx Consent Decree Caps'!D102,'Retirement Adjustments'!D102,'Retirement Adjustments'!E102,'Retirement Adjustments'!F102,'Retirement Adjustments'!G102)</f>
        <v>54.991999999999997</v>
      </c>
      <c r="J102" s="56">
        <v>40823.798933444901</v>
      </c>
      <c r="K102" s="56">
        <f t="shared" si="18"/>
        <v>77.561855484904441</v>
      </c>
      <c r="L102" s="56">
        <v>4436.612620356711</v>
      </c>
      <c r="M102" s="56">
        <f t="shared" si="19"/>
        <v>80.014682225678911</v>
      </c>
      <c r="N102" s="56">
        <v>656.94587792428501</v>
      </c>
      <c r="O102" s="56">
        <f t="shared" si="20"/>
        <v>80.377881484775983</v>
      </c>
      <c r="P102" s="56">
        <v>104.9076849490375</v>
      </c>
      <c r="Q102" s="56">
        <f t="shared" si="21"/>
        <v>80.435880773191442</v>
      </c>
      <c r="R102" s="56">
        <v>16.752707842751988</v>
      </c>
      <c r="S102" s="56">
        <f t="shared" si="22"/>
        <v>80.44514267935574</v>
      </c>
      <c r="T102" s="56">
        <v>2.6752398568496574</v>
      </c>
      <c r="U102" s="56">
        <f t="shared" si="23"/>
        <v>80.446621713118745</v>
      </c>
      <c r="V102" s="56">
        <v>0.42720904329326004</v>
      </c>
      <c r="W102" s="141">
        <f t="shared" si="24"/>
        <v>80</v>
      </c>
      <c r="X102" s="56">
        <f t="shared" si="25"/>
        <v>0.44662171311874488</v>
      </c>
      <c r="Y102" s="142"/>
    </row>
    <row r="103" spans="1:25" ht="15" customHeight="1" x14ac:dyDescent="0.25">
      <c r="A103" s="60" t="s">
        <v>53</v>
      </c>
      <c r="B103" s="100">
        <v>55224</v>
      </c>
      <c r="C103" s="101" t="s">
        <v>95</v>
      </c>
      <c r="D103" s="56">
        <f>(LARGE('Annual Heat Inputs'!D103:K103,1)+LARGE('Annual Heat Inputs'!D103:K103,2)+LARGE('Annual Heat Inputs'!D103:K103,3))/3</f>
        <v>530959.95333333325</v>
      </c>
      <c r="E103" s="56">
        <v>1086416956.7376666</v>
      </c>
      <c r="F103" s="56">
        <f t="shared" si="16"/>
        <v>4.8872576043706062E-4</v>
      </c>
      <c r="G103" s="94">
        <v>105168</v>
      </c>
      <c r="H103" s="56">
        <f t="shared" si="17"/>
        <v>51.398310773644788</v>
      </c>
      <c r="I103" s="56">
        <f>MIN('NOx Annual Allocations'!H103,'NOx Annual Emissions'!L103,'NOx Consent Decree Caps'!D103,'Retirement Adjustments'!D103,'Retirement Adjustments'!E103,'Retirement Adjustments'!F103,'Retirement Adjustments'!G103)</f>
        <v>39.499000000000002</v>
      </c>
      <c r="J103" s="56">
        <v>40823.798933444901</v>
      </c>
      <c r="K103" s="56">
        <f t="shared" si="18"/>
        <v>59.450642177677523</v>
      </c>
      <c r="L103" s="56">
        <v>4436.612620356711</v>
      </c>
      <c r="M103" s="56">
        <f t="shared" si="19"/>
        <v>61.618929054326017</v>
      </c>
      <c r="N103" s="56">
        <v>656.94587792428501</v>
      </c>
      <c r="O103" s="56">
        <f t="shared" si="20"/>
        <v>61.939995428080557</v>
      </c>
      <c r="P103" s="56">
        <v>104.9076849490375</v>
      </c>
      <c r="Q103" s="56">
        <f t="shared" si="21"/>
        <v>61.991266516182968</v>
      </c>
      <c r="R103" s="56">
        <v>16.752707842751988</v>
      </c>
      <c r="S103" s="56">
        <f t="shared" si="22"/>
        <v>61.999453996062798</v>
      </c>
      <c r="T103" s="56">
        <v>2.6752398568496574</v>
      </c>
      <c r="U103" s="56">
        <f t="shared" si="23"/>
        <v>62.000761454696189</v>
      </c>
      <c r="V103" s="56">
        <v>0.42720904329326004</v>
      </c>
      <c r="W103" s="141">
        <f t="shared" si="24"/>
        <v>62</v>
      </c>
      <c r="X103" s="56">
        <f t="shared" si="25"/>
        <v>7.6145469618893458E-4</v>
      </c>
      <c r="Y103" s="142"/>
    </row>
    <row r="104" spans="1:25" ht="15" customHeight="1" x14ac:dyDescent="0.25">
      <c r="A104" s="60" t="s">
        <v>54</v>
      </c>
      <c r="B104" s="100">
        <v>1040</v>
      </c>
      <c r="C104" s="100">
        <v>1</v>
      </c>
      <c r="D104" s="56">
        <f>(LARGE('Annual Heat Inputs'!D104:K104,1)+LARGE('Annual Heat Inputs'!D104:K104,2)+LARGE('Annual Heat Inputs'!D104:K104,3))/3</f>
        <v>247408.31833333336</v>
      </c>
      <c r="E104" s="56">
        <v>1086416956.7376666</v>
      </c>
      <c r="F104" s="56">
        <f t="shared" si="16"/>
        <v>2.277286973467906E-4</v>
      </c>
      <c r="G104" s="94">
        <v>105168</v>
      </c>
      <c r="H104" s="56">
        <f t="shared" si="17"/>
        <v>23.949771642567274</v>
      </c>
      <c r="I104" s="56">
        <f>MIN('NOx Annual Allocations'!H104,'NOx Annual Emissions'!L104,'NOx Consent Decree Caps'!D104,'Retirement Adjustments'!D104,'Retirement Adjustments'!E104,'Retirement Adjustments'!F104,'Retirement Adjustments'!G104)</f>
        <v>23.949771642567274</v>
      </c>
      <c r="J104" s="56">
        <v>40823.798933444901</v>
      </c>
      <c r="K104" s="56">
        <f t="shared" si="18"/>
        <v>33.246522194427982</v>
      </c>
      <c r="L104" s="56">
        <v>4436.612620356711</v>
      </c>
      <c r="M104" s="56">
        <f t="shared" si="19"/>
        <v>34.256866207094149</v>
      </c>
      <c r="N104" s="56">
        <v>656.94587792428501</v>
      </c>
      <c r="O104" s="56">
        <f t="shared" si="20"/>
        <v>34.406471636101188</v>
      </c>
      <c r="P104" s="56">
        <v>104.9076849490375</v>
      </c>
      <c r="Q104" s="56">
        <f t="shared" si="21"/>
        <v>34.430362126536302</v>
      </c>
      <c r="R104" s="56">
        <v>16.752707842751988</v>
      </c>
      <c r="S104" s="56">
        <f t="shared" si="22"/>
        <v>34.434177198870366</v>
      </c>
      <c r="T104" s="56">
        <v>2.6752398568496574</v>
      </c>
      <c r="U104" s="56">
        <f t="shared" si="23"/>
        <v>34.434786427758056</v>
      </c>
      <c r="V104" s="56">
        <v>0.42720904329326004</v>
      </c>
      <c r="W104" s="141">
        <f t="shared" si="24"/>
        <v>34</v>
      </c>
      <c r="X104" s="56">
        <f t="shared" si="25"/>
        <v>0.43478642775805554</v>
      </c>
      <c r="Y104" s="142"/>
    </row>
    <row r="105" spans="1:25" ht="15" customHeight="1" x14ac:dyDescent="0.25">
      <c r="A105" s="60" t="s">
        <v>54</v>
      </c>
      <c r="B105" s="100">
        <v>1040</v>
      </c>
      <c r="C105" s="100">
        <v>2</v>
      </c>
      <c r="D105" s="56">
        <f>(LARGE('Annual Heat Inputs'!D105:K105,1)+LARGE('Annual Heat Inputs'!D105:K105,2)+LARGE('Annual Heat Inputs'!D105:K105,3))/3</f>
        <v>514420.44433333335</v>
      </c>
      <c r="E105" s="56">
        <v>1086416956.7376666</v>
      </c>
      <c r="F105" s="56">
        <f t="shared" si="16"/>
        <v>4.7350185501343265E-4</v>
      </c>
      <c r="G105" s="94">
        <v>105168</v>
      </c>
      <c r="H105" s="56">
        <f t="shared" si="17"/>
        <v>49.797243088052682</v>
      </c>
      <c r="I105" s="56">
        <f>MIN('NOx Annual Allocations'!H105,'NOx Annual Emissions'!L105,'NOx Consent Decree Caps'!D105,'Retirement Adjustments'!D105,'Retirement Adjustments'!E105,'Retirement Adjustments'!F105,'Retirement Adjustments'!G105)</f>
        <v>49.797243088052682</v>
      </c>
      <c r="J105" s="56">
        <v>40823.798933444901</v>
      </c>
      <c r="K105" s="56">
        <f t="shared" si="18"/>
        <v>69.127387611734235</v>
      </c>
      <c r="L105" s="56">
        <v>4436.612620356711</v>
      </c>
      <c r="M105" s="56">
        <f t="shared" si="19"/>
        <v>71.228131917449147</v>
      </c>
      <c r="N105" s="56">
        <v>656.94587792428501</v>
      </c>
      <c r="O105" s="56">
        <f t="shared" si="20"/>
        <v>71.539197009289722</v>
      </c>
      <c r="P105" s="56">
        <v>104.9076849490375</v>
      </c>
      <c r="Q105" s="56">
        <f t="shared" si="21"/>
        <v>71.588870992718256</v>
      </c>
      <c r="R105" s="56">
        <v>16.752707842751988</v>
      </c>
      <c r="S105" s="56">
        <f t="shared" si="22"/>
        <v>71.596803430958303</v>
      </c>
      <c r="T105" s="56">
        <v>2.6752398568496574</v>
      </c>
      <c r="U105" s="56">
        <f t="shared" si="23"/>
        <v>71.598070161993121</v>
      </c>
      <c r="V105" s="56">
        <v>0.42720904329326004</v>
      </c>
      <c r="W105" s="141">
        <f t="shared" si="24"/>
        <v>72</v>
      </c>
      <c r="X105" s="56">
        <f t="shared" si="25"/>
        <v>-0.40192983800687898</v>
      </c>
      <c r="Y105" s="142"/>
    </row>
    <row r="106" spans="1:25" ht="15" customHeight="1" x14ac:dyDescent="0.25">
      <c r="A106" s="97" t="s">
        <v>55</v>
      </c>
      <c r="B106" s="28">
        <v>55259</v>
      </c>
      <c r="C106" s="102" t="s">
        <v>96</v>
      </c>
      <c r="D106" s="56">
        <f>(LARGE('Annual Heat Inputs'!D106:K106,1)+LARGE('Annual Heat Inputs'!D106:K106,2)+LARGE('Annual Heat Inputs'!D106:K106,3))/3</f>
        <v>13154056.693666667</v>
      </c>
      <c r="E106" s="56">
        <v>1086416956.7376666</v>
      </c>
      <c r="F106" s="56">
        <f t="shared" si="16"/>
        <v>1.2107742439114867E-2</v>
      </c>
      <c r="G106" s="94">
        <v>105168</v>
      </c>
      <c r="H106" s="56">
        <f t="shared" si="17"/>
        <v>1273.3470568368323</v>
      </c>
      <c r="I106" s="56">
        <f>MIN('NOx Annual Allocations'!H106,'NOx Annual Emissions'!L106,'NOx Consent Decree Caps'!D106,'Retirement Adjustments'!D106,'Retirement Adjustments'!E106,'Retirement Adjustments'!F106,'Retirement Adjustments'!G106)</f>
        <v>58.323</v>
      </c>
      <c r="J106" s="56">
        <v>40823.798933444901</v>
      </c>
      <c r="K106" s="56">
        <f t="shared" si="18"/>
        <v>552.60704287236308</v>
      </c>
      <c r="L106" s="56">
        <v>4436.612620356711</v>
      </c>
      <c r="M106" s="56">
        <f t="shared" si="19"/>
        <v>606.32440578176863</v>
      </c>
      <c r="N106" s="56">
        <v>656.94587792428501</v>
      </c>
      <c r="O106" s="56">
        <f t="shared" si="20"/>
        <v>614.27853726811406</v>
      </c>
      <c r="P106" s="56">
        <v>104.9076849490375</v>
      </c>
      <c r="Q106" s="56">
        <f t="shared" si="21"/>
        <v>615.54873249736079</v>
      </c>
      <c r="R106" s="56">
        <v>16.752707842751988</v>
      </c>
      <c r="S106" s="56">
        <f t="shared" si="22"/>
        <v>615.75156996907856</v>
      </c>
      <c r="T106" s="56">
        <v>2.6752398568496574</v>
      </c>
      <c r="U106" s="56">
        <f t="shared" si="23"/>
        <v>615.78396108422817</v>
      </c>
      <c r="V106" s="56">
        <v>0.42720904329326004</v>
      </c>
      <c r="W106" s="141">
        <f t="shared" si="24"/>
        <v>616</v>
      </c>
      <c r="X106" s="56">
        <f t="shared" si="25"/>
        <v>-0.21603891577183276</v>
      </c>
      <c r="Y106" s="142"/>
    </row>
    <row r="107" spans="1:25" ht="15" customHeight="1" x14ac:dyDescent="0.25">
      <c r="A107" s="97" t="s">
        <v>55</v>
      </c>
      <c r="B107" s="28">
        <v>55259</v>
      </c>
      <c r="C107" s="102" t="s">
        <v>97</v>
      </c>
      <c r="D107" s="56">
        <f>(LARGE('Annual Heat Inputs'!D107:K107,1)+LARGE('Annual Heat Inputs'!D107:K107,2)+LARGE('Annual Heat Inputs'!D107:K107,3))/3</f>
        <v>12832925.182666667</v>
      </c>
      <c r="E107" s="56">
        <v>1086416956.7376666</v>
      </c>
      <c r="F107" s="56">
        <f t="shared" si="16"/>
        <v>1.1812154719309475E-2</v>
      </c>
      <c r="G107" s="94">
        <v>105168</v>
      </c>
      <c r="H107" s="56">
        <f t="shared" si="17"/>
        <v>1242.2606875203389</v>
      </c>
      <c r="I107" s="56">
        <f>MIN('NOx Annual Allocations'!H107,'NOx Annual Emissions'!L107,'NOx Consent Decree Caps'!D107,'Retirement Adjustments'!D107,'Retirement Adjustments'!E107,'Retirement Adjustments'!F107,'Retirement Adjustments'!G107)</f>
        <v>52.627000000000002</v>
      </c>
      <c r="J107" s="56">
        <v>40823.798933444901</v>
      </c>
      <c r="K107" s="56">
        <f t="shared" si="18"/>
        <v>534.84402923183222</v>
      </c>
      <c r="L107" s="56">
        <v>4436.612620356711</v>
      </c>
      <c r="M107" s="56">
        <f t="shared" si="19"/>
        <v>587.24998393312671</v>
      </c>
      <c r="N107" s="56">
        <v>656.94587792428501</v>
      </c>
      <c r="O107" s="56">
        <f t="shared" si="20"/>
        <v>595.00993028538096</v>
      </c>
      <c r="P107" s="56">
        <v>104.9076849490375</v>
      </c>
      <c r="Q107" s="56">
        <f t="shared" si="21"/>
        <v>596.24911609124354</v>
      </c>
      <c r="R107" s="56">
        <v>16.752707842751988</v>
      </c>
      <c r="S107" s="56">
        <f t="shared" si="22"/>
        <v>596.44700166824953</v>
      </c>
      <c r="T107" s="56">
        <v>2.6752398568496574</v>
      </c>
      <c r="U107" s="56">
        <f t="shared" si="23"/>
        <v>596.47860201534991</v>
      </c>
      <c r="V107" s="56">
        <v>0.42720904329326004</v>
      </c>
      <c r="W107" s="141">
        <f t="shared" si="24"/>
        <v>596</v>
      </c>
      <c r="X107" s="56">
        <f t="shared" si="25"/>
        <v>0.47860201534990665</v>
      </c>
      <c r="Y107" s="142"/>
    </row>
    <row r="108" spans="1:25" ht="15" customHeight="1" x14ac:dyDescent="0.25">
      <c r="A108" s="98" t="s">
        <v>56</v>
      </c>
      <c r="B108" s="100">
        <v>55148</v>
      </c>
      <c r="C108" s="100">
        <v>1</v>
      </c>
      <c r="D108" s="56">
        <f>(LARGE('Annual Heat Inputs'!D108:K108,1)+LARGE('Annual Heat Inputs'!D108:K108,2)+LARGE('Annual Heat Inputs'!D108:K108,3))/3</f>
        <v>396770.78966666665</v>
      </c>
      <c r="E108" s="56">
        <v>1086416956.7376666</v>
      </c>
      <c r="F108" s="56">
        <f t="shared" si="16"/>
        <v>3.6521041687171817E-4</v>
      </c>
      <c r="G108" s="94">
        <v>105168</v>
      </c>
      <c r="H108" s="56">
        <f t="shared" si="17"/>
        <v>38.408449121564857</v>
      </c>
      <c r="I108" s="56">
        <f>MIN('NOx Annual Allocations'!H108,'NOx Annual Emissions'!L108,'NOx Consent Decree Caps'!D108,'Retirement Adjustments'!D108,'Retirement Adjustments'!E108,'Retirement Adjustments'!F108,'Retirement Adjustments'!G108)</f>
        <v>24.26</v>
      </c>
      <c r="J108" s="56">
        <v>40823.798933444901</v>
      </c>
      <c r="K108" s="56">
        <f t="shared" si="18"/>
        <v>39.169276626770618</v>
      </c>
      <c r="L108" s="56">
        <v>4436.612620356711</v>
      </c>
      <c r="M108" s="56">
        <f t="shared" si="19"/>
        <v>40.789573771349417</v>
      </c>
      <c r="N108" s="56">
        <v>656.94587792428501</v>
      </c>
      <c r="O108" s="56">
        <f t="shared" si="20"/>
        <v>41.029497249288305</v>
      </c>
      <c r="P108" s="56">
        <v>104.9076849490375</v>
      </c>
      <c r="Q108" s="56">
        <f t="shared" si="21"/>
        <v>41.067810628641588</v>
      </c>
      <c r="R108" s="56">
        <v>16.752707842751988</v>
      </c>
      <c r="S108" s="56">
        <f t="shared" si="22"/>
        <v>41.073928892056571</v>
      </c>
      <c r="T108" s="56">
        <v>2.6752398568496574</v>
      </c>
      <c r="U108" s="56">
        <f t="shared" si="23"/>
        <v>41.074905917519921</v>
      </c>
      <c r="V108" s="56">
        <v>0.42720904329326004</v>
      </c>
      <c r="W108" s="141">
        <f t="shared" si="24"/>
        <v>41</v>
      </c>
      <c r="X108" s="56">
        <f t="shared" si="25"/>
        <v>7.4905917519920706E-2</v>
      </c>
      <c r="Y108" s="142"/>
    </row>
    <row r="109" spans="1:25" ht="15" customHeight="1" x14ac:dyDescent="0.25">
      <c r="A109" s="60" t="s">
        <v>56</v>
      </c>
      <c r="B109" s="100">
        <v>55148</v>
      </c>
      <c r="C109" s="100">
        <v>2</v>
      </c>
      <c r="D109" s="56">
        <f>(LARGE('Annual Heat Inputs'!D109:K109,1)+LARGE('Annual Heat Inputs'!D109:K109,2)+LARGE('Annual Heat Inputs'!D109:K109,3))/3</f>
        <v>347948.70100000006</v>
      </c>
      <c r="E109" s="56">
        <v>1086416956.7376666</v>
      </c>
      <c r="F109" s="56">
        <f t="shared" si="16"/>
        <v>3.2027178777182695E-4</v>
      </c>
      <c r="G109" s="94">
        <v>105168</v>
      </c>
      <c r="H109" s="56">
        <f t="shared" si="17"/>
        <v>33.682343376387493</v>
      </c>
      <c r="I109" s="56">
        <f>MIN('NOx Annual Allocations'!H109,'NOx Annual Emissions'!L109,'NOx Consent Decree Caps'!D109,'Retirement Adjustments'!D109,'Retirement Adjustments'!E109,'Retirement Adjustments'!F109,'Retirement Adjustments'!G109)</f>
        <v>22.463000000000001</v>
      </c>
      <c r="J109" s="56">
        <v>40823.798933444901</v>
      </c>
      <c r="K109" s="56">
        <f t="shared" si="18"/>
        <v>35.537711068052005</v>
      </c>
      <c r="L109" s="56">
        <v>4436.612620356711</v>
      </c>
      <c r="M109" s="56">
        <f t="shared" si="19"/>
        <v>36.958632923624698</v>
      </c>
      <c r="N109" s="56">
        <v>656.94587792428501</v>
      </c>
      <c r="O109" s="56">
        <f t="shared" si="20"/>
        <v>37.169034154416842</v>
      </c>
      <c r="P109" s="56">
        <v>104.9076849490375</v>
      </c>
      <c r="Q109" s="56">
        <f t="shared" si="21"/>
        <v>37.202633126226473</v>
      </c>
      <c r="R109" s="56">
        <v>16.752707842751988</v>
      </c>
      <c r="S109" s="56">
        <f t="shared" si="22"/>
        <v>37.207998545917292</v>
      </c>
      <c r="T109" s="56">
        <v>2.6752398568496574</v>
      </c>
      <c r="U109" s="56">
        <f t="shared" si="23"/>
        <v>37.20885534976896</v>
      </c>
      <c r="V109" s="56">
        <v>0.42720904329326004</v>
      </c>
      <c r="W109" s="141">
        <f t="shared" si="24"/>
        <v>37</v>
      </c>
      <c r="X109" s="56">
        <f t="shared" si="25"/>
        <v>0.20885534976896025</v>
      </c>
      <c r="Y109" s="142"/>
    </row>
    <row r="110" spans="1:25" ht="15" customHeight="1" x14ac:dyDescent="0.25">
      <c r="A110" s="60" t="s">
        <v>56</v>
      </c>
      <c r="B110" s="100">
        <v>55148</v>
      </c>
      <c r="C110" s="100">
        <v>3</v>
      </c>
      <c r="D110" s="56">
        <f>(LARGE('Annual Heat Inputs'!D110:K110,1)+LARGE('Annual Heat Inputs'!D110:K110,2)+LARGE('Annual Heat Inputs'!D110:K110,3))/3</f>
        <v>352526.00699999998</v>
      </c>
      <c r="E110" s="56">
        <v>1086416956.7376666</v>
      </c>
      <c r="F110" s="56">
        <f t="shared" si="16"/>
        <v>3.2448500072990231E-4</v>
      </c>
      <c r="G110" s="94">
        <v>105168</v>
      </c>
      <c r="H110" s="56">
        <f t="shared" si="17"/>
        <v>34.125438556762369</v>
      </c>
      <c r="I110" s="56">
        <f>MIN('NOx Annual Allocations'!H110,'NOx Annual Emissions'!L110,'NOx Consent Decree Caps'!D110,'Retirement Adjustments'!D110,'Retirement Adjustments'!E110,'Retirement Adjustments'!F110,'Retirement Adjustments'!G110)</f>
        <v>20.795999999999999</v>
      </c>
      <c r="J110" s="56">
        <v>40823.798933444901</v>
      </c>
      <c r="K110" s="56">
        <f t="shared" si="18"/>
        <v>34.042710426716255</v>
      </c>
      <c r="L110" s="56">
        <v>4436.612620356711</v>
      </c>
      <c r="M110" s="56">
        <f t="shared" si="19"/>
        <v>35.482324676070995</v>
      </c>
      <c r="N110" s="56">
        <v>656.94587792428501</v>
      </c>
      <c r="O110" s="56">
        <f t="shared" si="20"/>
        <v>35.695493759748764</v>
      </c>
      <c r="P110" s="56">
        <v>104.9076849490375</v>
      </c>
      <c r="Q110" s="56">
        <f t="shared" si="21"/>
        <v>35.729534729976024</v>
      </c>
      <c r="R110" s="56">
        <v>16.752707842751988</v>
      </c>
      <c r="S110" s="56">
        <f t="shared" si="22"/>
        <v>35.734970732392604</v>
      </c>
      <c r="T110" s="56">
        <v>2.6752398568496574</v>
      </c>
      <c r="U110" s="56">
        <f t="shared" si="23"/>
        <v>35.735838807599507</v>
      </c>
      <c r="V110" s="56">
        <v>0.42720904329326004</v>
      </c>
      <c r="W110" s="141">
        <f t="shared" si="24"/>
        <v>36</v>
      </c>
      <c r="X110" s="56">
        <f t="shared" si="25"/>
        <v>-0.26416119240049341</v>
      </c>
      <c r="Y110" s="142"/>
    </row>
    <row r="111" spans="1:25" ht="15" customHeight="1" x14ac:dyDescent="0.25">
      <c r="A111" s="60" t="s">
        <v>56</v>
      </c>
      <c r="B111" s="100">
        <v>55148</v>
      </c>
      <c r="C111" s="100">
        <v>4</v>
      </c>
      <c r="D111" s="56">
        <f>(LARGE('Annual Heat Inputs'!D111:K111,1)+LARGE('Annual Heat Inputs'!D111:K111,2)+LARGE('Annual Heat Inputs'!D111:K111,3))/3</f>
        <v>361507.19566666667</v>
      </c>
      <c r="E111" s="56">
        <v>1086416956.7376666</v>
      </c>
      <c r="F111" s="56">
        <f t="shared" si="16"/>
        <v>3.327517979397284E-4</v>
      </c>
      <c r="G111" s="94">
        <v>105168</v>
      </c>
      <c r="H111" s="56">
        <f t="shared" si="17"/>
        <v>34.994841085725355</v>
      </c>
      <c r="I111" s="56">
        <f>MIN('NOx Annual Allocations'!H111,'NOx Annual Emissions'!L111,'NOx Consent Decree Caps'!D111,'Retirement Adjustments'!D111,'Retirement Adjustments'!E111,'Retirement Adjustments'!F111,'Retirement Adjustments'!G111)</f>
        <v>22.864999999999998</v>
      </c>
      <c r="J111" s="56">
        <v>40823.798933444901</v>
      </c>
      <c r="K111" s="56">
        <f t="shared" si="18"/>
        <v>36.449192493833756</v>
      </c>
      <c r="L111" s="56">
        <v>4436.612620356711</v>
      </c>
      <c r="M111" s="56">
        <f t="shared" si="19"/>
        <v>37.925483320019538</v>
      </c>
      <c r="N111" s="56">
        <v>656.94587792428501</v>
      </c>
      <c r="O111" s="56">
        <f t="shared" si="20"/>
        <v>38.144083242047934</v>
      </c>
      <c r="P111" s="56">
        <v>104.9076849490375</v>
      </c>
      <c r="Q111" s="56">
        <f t="shared" si="21"/>
        <v>38.178991462832421</v>
      </c>
      <c r="R111" s="56">
        <v>16.752707842751988</v>
      </c>
      <c r="S111" s="56">
        <f t="shared" si="22"/>
        <v>38.184565956487454</v>
      </c>
      <c r="T111" s="56">
        <v>2.6752398568496574</v>
      </c>
      <c r="U111" s="56">
        <f t="shared" si="23"/>
        <v>38.185456147359737</v>
      </c>
      <c r="V111" s="56">
        <v>0.42720904329326004</v>
      </c>
      <c r="W111" s="141">
        <f t="shared" si="24"/>
        <v>38</v>
      </c>
      <c r="X111" s="56">
        <f t="shared" si="25"/>
        <v>0.18545614735973714</v>
      </c>
      <c r="Y111" s="142"/>
    </row>
    <row r="112" spans="1:25" s="130" customFormat="1" ht="15" customHeight="1" x14ac:dyDescent="0.25">
      <c r="A112" s="128" t="s">
        <v>57</v>
      </c>
      <c r="B112" s="129"/>
      <c r="C112" s="129"/>
      <c r="D112" s="130">
        <f>SUM(D2:D111)</f>
        <v>1086416956.7376666</v>
      </c>
      <c r="F112" s="131">
        <f>SUM(F2:F111)</f>
        <v>0.99999999999999922</v>
      </c>
      <c r="H112" s="130">
        <f>SUM(H2:H111)</f>
        <v>105167.99999999997</v>
      </c>
      <c r="I112" s="130">
        <f>SUM(I2:I111)</f>
        <v>64344.20106655507</v>
      </c>
      <c r="K112" s="130">
        <f>SUM(K2:K111)</f>
        <v>100731.38737964326</v>
      </c>
      <c r="M112" s="130">
        <f>SUM(M2:M111)</f>
        <v>104511.05412207569</v>
      </c>
      <c r="O112" s="130">
        <f>SUM(O2:O111)</f>
        <v>105063.09231505093</v>
      </c>
      <c r="Q112" s="130">
        <f>SUM(Q2:Q111)</f>
        <v>105151.24729215722</v>
      </c>
      <c r="S112" s="130">
        <f>SUM(S2:S111)</f>
        <v>105165.32476014312</v>
      </c>
      <c r="U112" s="130">
        <f>SUM(U2:U111)</f>
        <v>105167.57279095668</v>
      </c>
      <c r="W112" s="143">
        <f>SUM(W2:W111)</f>
        <v>105168</v>
      </c>
      <c r="X112" s="151">
        <f>SUM(X2:X111)</f>
        <v>-0.4272090433837894</v>
      </c>
      <c r="Y112" s="130">
        <f>V111+X112</f>
        <v>-9.0529361784774665E-11</v>
      </c>
    </row>
    <row r="113" spans="1:6" ht="15" customHeight="1" x14ac:dyDescent="0.25">
      <c r="B113" s="123"/>
      <c r="C113" s="123"/>
    </row>
    <row r="114" spans="1:6" x14ac:dyDescent="0.25">
      <c r="A114" s="125" t="s">
        <v>153</v>
      </c>
      <c r="B114" s="124" t="s">
        <v>154</v>
      </c>
      <c r="C114" s="124"/>
      <c r="D114" s="125"/>
      <c r="E114" s="125"/>
      <c r="F114" s="125"/>
    </row>
    <row r="115" spans="1:6" ht="15" customHeight="1" x14ac:dyDescent="0.25">
      <c r="A115" s="126" t="s">
        <v>153</v>
      </c>
      <c r="B115" s="127" t="s">
        <v>155</v>
      </c>
      <c r="C115" s="127"/>
      <c r="D115" s="126"/>
    </row>
    <row r="116" spans="1:6" ht="15" customHeight="1" x14ac:dyDescent="0.25"/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B43C-2415-4ABB-AB3A-431EC5847EE1}">
  <dimension ref="A1:K115"/>
  <sheetViews>
    <sheetView topLeftCell="A31" workbookViewId="0">
      <selection activeCell="J2" sqref="J2:K111"/>
    </sheetView>
  </sheetViews>
  <sheetFormatPr defaultRowHeight="15" x14ac:dyDescent="0.25"/>
  <cols>
    <col min="1" max="1" width="34.85546875" bestFit="1" customWidth="1"/>
    <col min="2" max="2" width="11.42578125" customWidth="1"/>
    <col min="3" max="3" width="7.42578125" customWidth="1"/>
    <col min="4" max="5" width="13.42578125" customWidth="1"/>
    <col min="6" max="6" width="13.42578125" style="16" customWidth="1"/>
    <col min="7" max="8" width="13.42578125" style="67" customWidth="1"/>
    <col min="9" max="9" width="13.42578125" style="70" customWidth="1"/>
    <col min="10" max="11" width="13.85546875" style="84" bestFit="1" customWidth="1"/>
  </cols>
  <sheetData>
    <row r="1" spans="1:11" s="27" customFormat="1" ht="49.5" customHeight="1" x14ac:dyDescent="0.25">
      <c r="A1" s="6" t="s">
        <v>0</v>
      </c>
      <c r="B1" s="6" t="s">
        <v>1</v>
      </c>
      <c r="C1" s="6" t="s">
        <v>2</v>
      </c>
      <c r="D1" s="6" t="s">
        <v>101</v>
      </c>
      <c r="E1" s="24" t="s">
        <v>102</v>
      </c>
      <c r="F1" s="25" t="s">
        <v>103</v>
      </c>
      <c r="G1" s="3" t="s">
        <v>104</v>
      </c>
      <c r="H1" s="26" t="s">
        <v>105</v>
      </c>
      <c r="I1" s="6" t="s">
        <v>106</v>
      </c>
      <c r="J1" s="83" t="s">
        <v>107</v>
      </c>
      <c r="K1" s="83" t="s">
        <v>108</v>
      </c>
    </row>
    <row r="2" spans="1:11" ht="15" customHeight="1" x14ac:dyDescent="0.25">
      <c r="A2" s="8" t="s">
        <v>24</v>
      </c>
      <c r="B2" s="8">
        <v>6137</v>
      </c>
      <c r="C2" s="8">
        <v>1</v>
      </c>
      <c r="D2" s="55">
        <v>15076856.659</v>
      </c>
      <c r="E2" s="56">
        <v>9536317.5710000005</v>
      </c>
      <c r="F2" s="56">
        <v>11427185.346000001</v>
      </c>
      <c r="G2" s="57">
        <v>14351591.396</v>
      </c>
      <c r="H2" s="58">
        <v>13927279.060000001</v>
      </c>
      <c r="I2" s="59">
        <v>12190455.881999999</v>
      </c>
      <c r="J2" s="56">
        <v>15482692.898</v>
      </c>
      <c r="K2" s="56">
        <v>17494756.009</v>
      </c>
    </row>
    <row r="3" spans="1:11" ht="15" customHeight="1" x14ac:dyDescent="0.25">
      <c r="A3" s="8" t="s">
        <v>24</v>
      </c>
      <c r="B3" s="8">
        <v>6137</v>
      </c>
      <c r="C3" s="8">
        <v>2</v>
      </c>
      <c r="D3" s="55">
        <v>13083809.998</v>
      </c>
      <c r="E3" s="56">
        <v>14950978.521</v>
      </c>
      <c r="F3" s="56">
        <v>11554139.318</v>
      </c>
      <c r="G3" s="57">
        <v>14601370.529999999</v>
      </c>
      <c r="H3" s="58">
        <v>15651643.642999999</v>
      </c>
      <c r="I3" s="59">
        <v>13087666.416999999</v>
      </c>
      <c r="J3" s="56">
        <v>16986505.278999999</v>
      </c>
      <c r="K3" s="56">
        <v>17048219.713</v>
      </c>
    </row>
    <row r="4" spans="1:11" ht="15" customHeight="1" x14ac:dyDescent="0.25">
      <c r="A4" s="8" t="s">
        <v>24</v>
      </c>
      <c r="B4" s="8">
        <v>6137</v>
      </c>
      <c r="C4" s="8">
        <v>3</v>
      </c>
      <c r="D4" s="55">
        <v>78312.274999999994</v>
      </c>
      <c r="E4" s="56">
        <v>145425.54199999999</v>
      </c>
      <c r="F4" s="56">
        <v>107788.045</v>
      </c>
      <c r="G4" s="57">
        <v>144215.212</v>
      </c>
      <c r="H4" s="58">
        <v>91375.001999999993</v>
      </c>
      <c r="I4" s="59">
        <v>125415.007</v>
      </c>
      <c r="J4" s="56">
        <v>262556.56</v>
      </c>
      <c r="K4" s="56">
        <v>450227.48800000001</v>
      </c>
    </row>
    <row r="5" spans="1:11" ht="15" customHeight="1" x14ac:dyDescent="0.25">
      <c r="A5" s="8" t="s">
        <v>24</v>
      </c>
      <c r="B5" s="8">
        <v>6137</v>
      </c>
      <c r="C5" s="8">
        <v>4</v>
      </c>
      <c r="D5" s="55">
        <v>317236.46000000002</v>
      </c>
      <c r="E5" s="56">
        <v>177996.56599999999</v>
      </c>
      <c r="F5" s="56">
        <v>199716.31299999999</v>
      </c>
      <c r="G5" s="57">
        <v>314207.26299999998</v>
      </c>
      <c r="H5" s="58">
        <v>170842.23800000001</v>
      </c>
      <c r="I5" s="59">
        <v>145549.76300000001</v>
      </c>
      <c r="J5" s="56">
        <v>303493.00699999998</v>
      </c>
      <c r="K5" s="56">
        <v>523967.57199999999</v>
      </c>
    </row>
    <row r="6" spans="1:11" ht="15" customHeight="1" x14ac:dyDescent="0.25">
      <c r="A6" s="9" t="s">
        <v>25</v>
      </c>
      <c r="B6" s="9">
        <v>6705</v>
      </c>
      <c r="C6" s="9">
        <v>4</v>
      </c>
      <c r="D6" s="55">
        <v>22770890.739</v>
      </c>
      <c r="E6" s="56">
        <v>20681044.956</v>
      </c>
      <c r="F6" s="56">
        <v>18762697.703000002</v>
      </c>
      <c r="G6" s="57">
        <v>21322700.136999998</v>
      </c>
      <c r="H6" s="58">
        <v>17595890.534000002</v>
      </c>
      <c r="I6" s="59">
        <v>23279629.568</v>
      </c>
      <c r="J6" s="56">
        <v>19436002.555</v>
      </c>
      <c r="K6" s="56">
        <v>19485817.754000001</v>
      </c>
    </row>
    <row r="7" spans="1:11" ht="15" customHeight="1" x14ac:dyDescent="0.25">
      <c r="A7" s="8" t="s">
        <v>26</v>
      </c>
      <c r="B7" s="8">
        <v>7336</v>
      </c>
      <c r="C7" s="22" t="s">
        <v>58</v>
      </c>
      <c r="D7" s="55">
        <v>35841.724999999999</v>
      </c>
      <c r="E7" s="56">
        <v>24285.15</v>
      </c>
      <c r="F7" s="56">
        <v>32747.9</v>
      </c>
      <c r="G7" s="57">
        <v>22111.95</v>
      </c>
      <c r="H7" s="58">
        <v>21616.924999999999</v>
      </c>
      <c r="I7" s="59">
        <v>21703.737000000001</v>
      </c>
      <c r="J7" s="56">
        <v>44596.008999999998</v>
      </c>
      <c r="K7" s="56">
        <v>82546.729000000007</v>
      </c>
    </row>
    <row r="8" spans="1:11" ht="15" customHeight="1" x14ac:dyDescent="0.25">
      <c r="A8" s="8" t="s">
        <v>26</v>
      </c>
      <c r="B8" s="8">
        <v>7336</v>
      </c>
      <c r="C8" s="22" t="s">
        <v>59</v>
      </c>
      <c r="D8" s="55">
        <v>34460.699999999997</v>
      </c>
      <c r="E8" s="56">
        <v>24820.15</v>
      </c>
      <c r="F8" s="56">
        <v>27244.5</v>
      </c>
      <c r="G8" s="57">
        <v>21347.75</v>
      </c>
      <c r="H8" s="58">
        <v>16521.974999999999</v>
      </c>
      <c r="I8" s="59">
        <v>28703.911</v>
      </c>
      <c r="J8" s="56">
        <v>43873.601999999999</v>
      </c>
      <c r="K8" s="56">
        <v>90667.66</v>
      </c>
    </row>
    <row r="9" spans="1:11" ht="15" customHeight="1" x14ac:dyDescent="0.25">
      <c r="A9" s="8" t="s">
        <v>26</v>
      </c>
      <c r="B9" s="8">
        <v>7336</v>
      </c>
      <c r="C9" s="22" t="s">
        <v>60</v>
      </c>
      <c r="D9" s="55">
        <v>68182.05</v>
      </c>
      <c r="E9" s="56">
        <v>114794.52499999999</v>
      </c>
      <c r="F9" s="56">
        <v>57927.025000000001</v>
      </c>
      <c r="G9" s="57">
        <v>101001.72500000001</v>
      </c>
      <c r="H9" s="58">
        <v>44136.75</v>
      </c>
      <c r="I9" s="59">
        <v>76391.062999999995</v>
      </c>
      <c r="J9" s="56">
        <v>156923.52799999999</v>
      </c>
      <c r="K9" s="56">
        <v>346153.98300000001</v>
      </c>
    </row>
    <row r="10" spans="1:11" ht="15" customHeight="1" x14ac:dyDescent="0.25">
      <c r="A10" s="8" t="s">
        <v>27</v>
      </c>
      <c r="B10" s="8">
        <v>995</v>
      </c>
      <c r="C10" s="8">
        <v>10</v>
      </c>
      <c r="D10" s="55">
        <v>8528.44</v>
      </c>
      <c r="E10" s="56">
        <v>25385.704000000002</v>
      </c>
      <c r="F10" s="56">
        <v>1336.2570000000001</v>
      </c>
      <c r="G10" s="57">
        <v>4404.0810000000001</v>
      </c>
      <c r="H10" s="58"/>
      <c r="I10" s="59"/>
      <c r="J10" s="56"/>
      <c r="K10" s="56"/>
    </row>
    <row r="11" spans="1:11" ht="15" customHeight="1" x14ac:dyDescent="0.25">
      <c r="A11" s="8" t="s">
        <v>27</v>
      </c>
      <c r="B11" s="8">
        <v>995</v>
      </c>
      <c r="C11" s="8">
        <v>7</v>
      </c>
      <c r="D11" s="55">
        <v>8871743.2640000004</v>
      </c>
      <c r="E11" s="56">
        <v>10163123.954</v>
      </c>
      <c r="F11" s="56">
        <v>9042270.2459999993</v>
      </c>
      <c r="G11" s="57">
        <v>2864530.821</v>
      </c>
      <c r="H11" s="58"/>
      <c r="I11" s="60"/>
      <c r="J11" s="56"/>
      <c r="K11" s="56"/>
    </row>
    <row r="12" spans="1:11" ht="15" customHeight="1" x14ac:dyDescent="0.25">
      <c r="A12" s="8" t="s">
        <v>27</v>
      </c>
      <c r="B12" s="8">
        <v>995</v>
      </c>
      <c r="C12" s="8">
        <v>8</v>
      </c>
      <c r="D12" s="55">
        <v>9183334.0739999991</v>
      </c>
      <c r="E12" s="56">
        <v>13344037.861</v>
      </c>
      <c r="F12" s="56">
        <v>11478157.937999999</v>
      </c>
      <c r="G12" s="57">
        <v>38628.402000000002</v>
      </c>
      <c r="H12" s="58"/>
      <c r="I12" s="60"/>
      <c r="J12" s="56"/>
      <c r="K12" s="56"/>
    </row>
    <row r="13" spans="1:11" ht="15" customHeight="1" x14ac:dyDescent="0.25">
      <c r="A13" s="8" t="s">
        <v>28</v>
      </c>
      <c r="B13" s="8">
        <v>1011</v>
      </c>
      <c r="C13" s="8">
        <v>2</v>
      </c>
      <c r="D13" s="55">
        <v>152784.44099999999</v>
      </c>
      <c r="E13" s="56">
        <v>114063.73699999999</v>
      </c>
      <c r="F13" s="56">
        <v>52060.857000000004</v>
      </c>
      <c r="G13" s="57">
        <v>99779.168000000005</v>
      </c>
      <c r="H13" s="58"/>
      <c r="I13" s="60"/>
      <c r="J13" s="56"/>
      <c r="K13" s="56"/>
    </row>
    <row r="14" spans="1:11" ht="15" customHeight="1" x14ac:dyDescent="0.25">
      <c r="A14" s="8" t="s">
        <v>29</v>
      </c>
      <c r="B14" s="8">
        <v>1001</v>
      </c>
      <c r="C14" s="8">
        <v>1</v>
      </c>
      <c r="D14" s="55">
        <v>34030752.197999999</v>
      </c>
      <c r="E14" s="56">
        <v>26258729.326000001</v>
      </c>
      <c r="F14" s="56">
        <v>33777444.598999999</v>
      </c>
      <c r="G14" s="57">
        <v>28858305.952</v>
      </c>
      <c r="H14" s="58">
        <v>24710587.892000001</v>
      </c>
      <c r="I14" s="59">
        <v>20524922.265000001</v>
      </c>
      <c r="J14" s="56">
        <v>25059793.221999999</v>
      </c>
      <c r="K14" s="56">
        <v>18224111.572000001</v>
      </c>
    </row>
    <row r="15" spans="1:11" ht="15" customHeight="1" x14ac:dyDescent="0.25">
      <c r="A15" s="8" t="s">
        <v>29</v>
      </c>
      <c r="B15" s="8">
        <v>1001</v>
      </c>
      <c r="C15" s="8">
        <v>2</v>
      </c>
      <c r="D15" s="55">
        <v>20093154.238000002</v>
      </c>
      <c r="E15" s="56">
        <v>37650680.386</v>
      </c>
      <c r="F15" s="56">
        <v>24634633.772</v>
      </c>
      <c r="G15" s="57">
        <v>32124780.166000001</v>
      </c>
      <c r="H15" s="58">
        <v>14044693.293</v>
      </c>
      <c r="I15" s="59">
        <v>23490195.912999999</v>
      </c>
      <c r="J15" s="56">
        <v>22528863.708000001</v>
      </c>
      <c r="K15" s="56">
        <v>27138745.304000001</v>
      </c>
    </row>
    <row r="16" spans="1:11" ht="15" customHeight="1" x14ac:dyDescent="0.25">
      <c r="A16" s="8" t="s">
        <v>29</v>
      </c>
      <c r="B16" s="8">
        <v>1001</v>
      </c>
      <c r="C16" s="8">
        <v>4</v>
      </c>
      <c r="D16" s="55">
        <v>125023.144</v>
      </c>
      <c r="E16" s="56">
        <v>5998.1279999999997</v>
      </c>
      <c r="F16" s="56">
        <v>3469.8719999999998</v>
      </c>
      <c r="G16" s="57">
        <v>2510.5500000000002</v>
      </c>
      <c r="H16" s="58">
        <v>183707.916</v>
      </c>
      <c r="I16" s="59">
        <v>172268.255</v>
      </c>
      <c r="J16" s="56">
        <v>264316.266</v>
      </c>
      <c r="K16" s="56">
        <v>169954.38</v>
      </c>
    </row>
    <row r="17" spans="1:11" ht="15" customHeight="1" x14ac:dyDescent="0.25">
      <c r="A17" s="8" t="s">
        <v>30</v>
      </c>
      <c r="B17" s="8">
        <v>983</v>
      </c>
      <c r="C17" s="8">
        <v>1</v>
      </c>
      <c r="D17" s="55">
        <v>10613499.668</v>
      </c>
      <c r="E17" s="56">
        <v>8363107.5290000001</v>
      </c>
      <c r="F17" s="56">
        <v>12377741.162</v>
      </c>
      <c r="G17" s="57">
        <v>12428975.039000001</v>
      </c>
      <c r="H17" s="58">
        <v>10484071.363</v>
      </c>
      <c r="I17" s="59">
        <v>8898126.9169999994</v>
      </c>
      <c r="J17" s="56">
        <v>10596699.937000001</v>
      </c>
      <c r="K17" s="56">
        <v>9222320.4030000009</v>
      </c>
    </row>
    <row r="18" spans="1:11" ht="15" customHeight="1" x14ac:dyDescent="0.25">
      <c r="A18" s="8" t="s">
        <v>30</v>
      </c>
      <c r="B18" s="8">
        <v>983</v>
      </c>
      <c r="C18" s="8">
        <v>2</v>
      </c>
      <c r="D18" s="55">
        <v>8441403.8129999992</v>
      </c>
      <c r="E18" s="56">
        <v>10065104.779999999</v>
      </c>
      <c r="F18" s="56">
        <v>12295794.946</v>
      </c>
      <c r="G18" s="57">
        <v>11165203.983999999</v>
      </c>
      <c r="H18" s="58">
        <v>12036295.084000001</v>
      </c>
      <c r="I18" s="59">
        <v>8794421.9360000007</v>
      </c>
      <c r="J18" s="56">
        <v>9868622.9130000006</v>
      </c>
      <c r="K18" s="56">
        <v>13116373.453</v>
      </c>
    </row>
    <row r="19" spans="1:11" ht="15" customHeight="1" x14ac:dyDescent="0.25">
      <c r="A19" s="8" t="s">
        <v>30</v>
      </c>
      <c r="B19" s="8">
        <v>983</v>
      </c>
      <c r="C19" s="8">
        <v>3</v>
      </c>
      <c r="D19" s="55">
        <v>9252936.6309999991</v>
      </c>
      <c r="E19" s="56">
        <v>9814989.7660000008</v>
      </c>
      <c r="F19" s="56">
        <v>8999706.7919999994</v>
      </c>
      <c r="G19" s="57">
        <v>12964016.113</v>
      </c>
      <c r="H19" s="58">
        <v>11475369.955</v>
      </c>
      <c r="I19" s="59">
        <v>8071978.6780000003</v>
      </c>
      <c r="J19" s="56">
        <v>9846796.0549999997</v>
      </c>
      <c r="K19" s="56">
        <v>10816891.869999999</v>
      </c>
    </row>
    <row r="20" spans="1:11" ht="15" customHeight="1" x14ac:dyDescent="0.25">
      <c r="A20" s="8" t="s">
        <v>30</v>
      </c>
      <c r="B20" s="8">
        <v>983</v>
      </c>
      <c r="C20" s="8">
        <v>4</v>
      </c>
      <c r="D20" s="55">
        <v>8424857.1569999997</v>
      </c>
      <c r="E20" s="56">
        <v>9287958.8540000003</v>
      </c>
      <c r="F20" s="56">
        <v>12899644.736</v>
      </c>
      <c r="G20" s="57">
        <v>11468698.908</v>
      </c>
      <c r="H20" s="58">
        <v>11111136.841</v>
      </c>
      <c r="I20" s="59">
        <v>8805028.8340000007</v>
      </c>
      <c r="J20" s="56">
        <v>9383285.2290000003</v>
      </c>
      <c r="K20" s="56">
        <v>10872145.096000001</v>
      </c>
    </row>
    <row r="21" spans="1:11" ht="15" customHeight="1" x14ac:dyDescent="0.25">
      <c r="A21" s="8" t="s">
        <v>30</v>
      </c>
      <c r="B21" s="8">
        <v>983</v>
      </c>
      <c r="C21" s="8">
        <v>5</v>
      </c>
      <c r="D21" s="55">
        <v>10853076.972999999</v>
      </c>
      <c r="E21" s="56">
        <v>8843588.9609999992</v>
      </c>
      <c r="F21" s="56">
        <v>12863117.188999999</v>
      </c>
      <c r="G21" s="57">
        <v>11946699.314999999</v>
      </c>
      <c r="H21" s="58">
        <v>10347431.629000001</v>
      </c>
      <c r="I21" s="59">
        <v>8777959.9949999992</v>
      </c>
      <c r="J21" s="56">
        <v>9878622.4670000002</v>
      </c>
      <c r="K21" s="56">
        <v>13685437.84</v>
      </c>
    </row>
    <row r="22" spans="1:11" ht="15" customHeight="1" x14ac:dyDescent="0.25">
      <c r="A22" s="8" t="s">
        <v>30</v>
      </c>
      <c r="B22" s="8">
        <v>983</v>
      </c>
      <c r="C22" s="8">
        <v>6</v>
      </c>
      <c r="D22" s="55">
        <v>7979865.6960000005</v>
      </c>
      <c r="E22" s="56">
        <v>8317660.6349999998</v>
      </c>
      <c r="F22" s="56">
        <v>6685022.875</v>
      </c>
      <c r="G22" s="57">
        <v>8518913.1160000004</v>
      </c>
      <c r="H22" s="58">
        <v>6680613.233</v>
      </c>
      <c r="I22" s="59">
        <v>5592062.0690000001</v>
      </c>
      <c r="J22" s="56">
        <v>5841588.4859999996</v>
      </c>
      <c r="K22" s="56">
        <v>5584764.6950000003</v>
      </c>
    </row>
    <row r="23" spans="1:11" ht="15" customHeight="1" x14ac:dyDescent="0.25">
      <c r="A23" s="12" t="s">
        <v>31</v>
      </c>
      <c r="B23" s="28">
        <v>1004</v>
      </c>
      <c r="C23" s="18" t="s">
        <v>61</v>
      </c>
      <c r="D23" s="61">
        <v>12648275.182</v>
      </c>
      <c r="E23" s="56">
        <v>12727836.094000001</v>
      </c>
      <c r="F23" s="56">
        <v>15104091.051999999</v>
      </c>
      <c r="G23" s="57">
        <v>14384935.189999999</v>
      </c>
      <c r="H23" s="58">
        <v>14865452.692</v>
      </c>
      <c r="I23" s="59">
        <v>11697562.218</v>
      </c>
      <c r="J23" s="56">
        <v>14035001.273</v>
      </c>
      <c r="K23" s="56">
        <v>13832828.972999999</v>
      </c>
    </row>
    <row r="24" spans="1:11" ht="15" customHeight="1" x14ac:dyDescent="0.25">
      <c r="A24" s="12" t="s">
        <v>31</v>
      </c>
      <c r="B24" s="28">
        <v>1004</v>
      </c>
      <c r="C24" s="18" t="s">
        <v>62</v>
      </c>
      <c r="D24" s="61">
        <v>13295026.4</v>
      </c>
      <c r="E24" s="56">
        <v>12310641.943</v>
      </c>
      <c r="F24" s="56">
        <v>14322562.225</v>
      </c>
      <c r="G24" s="57">
        <v>14756198.435000001</v>
      </c>
      <c r="H24" s="58">
        <v>14500132.232999999</v>
      </c>
      <c r="I24" s="59">
        <v>11865936.325999999</v>
      </c>
      <c r="J24" s="56">
        <v>15097542.736</v>
      </c>
      <c r="K24" s="56">
        <v>15300369.007999999</v>
      </c>
    </row>
    <row r="25" spans="1:11" ht="15" customHeight="1" x14ac:dyDescent="0.25">
      <c r="A25" s="8" t="s">
        <v>32</v>
      </c>
      <c r="B25" s="8">
        <v>1012</v>
      </c>
      <c r="C25" s="8">
        <v>2</v>
      </c>
      <c r="D25" s="55">
        <v>1026294.294</v>
      </c>
      <c r="E25" s="56">
        <v>2393899.5920000002</v>
      </c>
      <c r="F25" s="56">
        <v>2395298.148</v>
      </c>
      <c r="G25" s="57">
        <v>3521870.5989999999</v>
      </c>
      <c r="H25" s="58">
        <v>1809156.486</v>
      </c>
      <c r="I25" s="59">
        <v>1252110.0379999999</v>
      </c>
      <c r="J25" s="56">
        <v>2938494.1310000001</v>
      </c>
      <c r="K25" s="56">
        <v>1776096.2039999999</v>
      </c>
    </row>
    <row r="26" spans="1:11" ht="15" customHeight="1" x14ac:dyDescent="0.25">
      <c r="A26" s="8" t="s">
        <v>32</v>
      </c>
      <c r="B26" s="8">
        <v>1012</v>
      </c>
      <c r="C26" s="8">
        <v>3</v>
      </c>
      <c r="D26" s="55">
        <v>16526778.307</v>
      </c>
      <c r="E26" s="56">
        <v>12402743.571</v>
      </c>
      <c r="F26" s="56">
        <v>20885900.120000001</v>
      </c>
      <c r="G26" s="57">
        <v>20847055.120999999</v>
      </c>
      <c r="H26" s="58">
        <v>16199721.912</v>
      </c>
      <c r="I26" s="59">
        <v>11066497.85</v>
      </c>
      <c r="J26" s="56">
        <v>23052147.535999998</v>
      </c>
      <c r="K26" s="56">
        <v>7980665.7879999997</v>
      </c>
    </row>
    <row r="27" spans="1:11" ht="15" customHeight="1" x14ac:dyDescent="0.25">
      <c r="A27" s="8" t="s">
        <v>33</v>
      </c>
      <c r="B27" s="8">
        <v>7759</v>
      </c>
      <c r="C27" s="22" t="s">
        <v>63</v>
      </c>
      <c r="D27" s="55">
        <v>252870.79199999999</v>
      </c>
      <c r="E27" s="56">
        <v>580512.92200000002</v>
      </c>
      <c r="F27" s="56">
        <v>488159.75400000002</v>
      </c>
      <c r="G27" s="57">
        <v>828132.027</v>
      </c>
      <c r="H27" s="58">
        <v>253579.255</v>
      </c>
      <c r="I27" s="59">
        <v>589492.09100000001</v>
      </c>
      <c r="J27" s="56">
        <v>932606.69099999999</v>
      </c>
      <c r="K27" s="56">
        <v>1174340.513</v>
      </c>
    </row>
    <row r="28" spans="1:11" ht="15" customHeight="1" x14ac:dyDescent="0.25">
      <c r="A28" s="8" t="s">
        <v>33</v>
      </c>
      <c r="B28" s="8">
        <v>7759</v>
      </c>
      <c r="C28" s="22" t="s">
        <v>64</v>
      </c>
      <c r="D28" s="55">
        <v>562166.73800000001</v>
      </c>
      <c r="E28" s="56">
        <v>794347.11100000003</v>
      </c>
      <c r="F28" s="56">
        <v>516811.88199999998</v>
      </c>
      <c r="G28" s="57">
        <v>711896.46100000001</v>
      </c>
      <c r="H28" s="58">
        <v>408007.41600000003</v>
      </c>
      <c r="I28" s="59">
        <v>839915.02</v>
      </c>
      <c r="J28" s="56">
        <v>913352.25100000005</v>
      </c>
      <c r="K28" s="56">
        <v>392405.38299999997</v>
      </c>
    </row>
    <row r="29" spans="1:11" ht="15" customHeight="1" x14ac:dyDescent="0.25">
      <c r="A29" s="8" t="s">
        <v>33</v>
      </c>
      <c r="B29" s="8">
        <v>7759</v>
      </c>
      <c r="C29" s="22" t="s">
        <v>65</v>
      </c>
      <c r="D29" s="55">
        <v>528046.44700000004</v>
      </c>
      <c r="E29" s="56">
        <v>760648.995</v>
      </c>
      <c r="F29" s="56">
        <v>473918.66899999999</v>
      </c>
      <c r="G29" s="57">
        <v>577568.88500000001</v>
      </c>
      <c r="H29" s="58">
        <v>385808.359</v>
      </c>
      <c r="I29" s="59">
        <v>787236.90599999996</v>
      </c>
      <c r="J29" s="56">
        <v>1089650.746</v>
      </c>
      <c r="K29" s="56">
        <v>336864.614</v>
      </c>
    </row>
    <row r="30" spans="1:11" ht="15" customHeight="1" x14ac:dyDescent="0.25">
      <c r="A30" s="8" t="s">
        <v>33</v>
      </c>
      <c r="B30" s="8">
        <v>7759</v>
      </c>
      <c r="C30" s="22" t="s">
        <v>66</v>
      </c>
      <c r="D30" s="55">
        <v>292426.88400000002</v>
      </c>
      <c r="E30" s="56">
        <v>614532.32700000005</v>
      </c>
      <c r="F30" s="56">
        <v>501718.91200000001</v>
      </c>
      <c r="G30" s="57">
        <v>860265.28399999999</v>
      </c>
      <c r="H30" s="58">
        <v>462426.38400000002</v>
      </c>
      <c r="I30" s="62">
        <v>666228.66399999999</v>
      </c>
      <c r="J30" s="56">
        <v>1064607.922</v>
      </c>
      <c r="K30" s="56">
        <v>1198282.159</v>
      </c>
    </row>
    <row r="31" spans="1:11" ht="15" customHeight="1" x14ac:dyDescent="0.25">
      <c r="A31" s="8" t="s">
        <v>34</v>
      </c>
      <c r="B31" s="8">
        <v>6113</v>
      </c>
      <c r="C31" s="8">
        <v>1</v>
      </c>
      <c r="D31" s="55">
        <v>34975659.427000001</v>
      </c>
      <c r="E31" s="56">
        <v>26766847.754999999</v>
      </c>
      <c r="F31" s="56">
        <v>38779299.409999996</v>
      </c>
      <c r="G31" s="57">
        <v>34165554.726000004</v>
      </c>
      <c r="H31" s="60">
        <v>26780026.296</v>
      </c>
      <c r="I31" s="62">
        <v>16275615.098999999</v>
      </c>
      <c r="J31" s="56">
        <v>26575697.414000001</v>
      </c>
      <c r="K31" s="56">
        <v>18381688.366999999</v>
      </c>
    </row>
    <row r="32" spans="1:11" ht="15" customHeight="1" x14ac:dyDescent="0.25">
      <c r="A32" s="8" t="s">
        <v>34</v>
      </c>
      <c r="B32" s="8">
        <v>6113</v>
      </c>
      <c r="C32" s="8">
        <v>2</v>
      </c>
      <c r="D32" s="55">
        <v>33569528.225000001</v>
      </c>
      <c r="E32" s="56">
        <v>36100485.162</v>
      </c>
      <c r="F32" s="56">
        <v>35652543.571999997</v>
      </c>
      <c r="G32" s="57">
        <v>34443372.806000002</v>
      </c>
      <c r="H32" s="60">
        <v>29910360.267000001</v>
      </c>
      <c r="I32" s="59">
        <v>31776742.715</v>
      </c>
      <c r="J32" s="56">
        <v>19139093.952</v>
      </c>
      <c r="K32" s="56">
        <v>19200824.949000001</v>
      </c>
    </row>
    <row r="33" spans="1:11" ht="15" customHeight="1" x14ac:dyDescent="0.25">
      <c r="A33" s="8" t="s">
        <v>34</v>
      </c>
      <c r="B33" s="8">
        <v>6113</v>
      </c>
      <c r="C33" s="8">
        <v>3</v>
      </c>
      <c r="D33" s="55">
        <v>23948924.673999999</v>
      </c>
      <c r="E33" s="56">
        <v>35059892.476999998</v>
      </c>
      <c r="F33" s="56">
        <v>33416989.502999999</v>
      </c>
      <c r="G33" s="57">
        <v>39541841.752999999</v>
      </c>
      <c r="H33" s="58">
        <v>22979171.054000001</v>
      </c>
      <c r="I33" s="59">
        <v>20936240.463</v>
      </c>
      <c r="J33" s="56">
        <v>16931385.280000001</v>
      </c>
      <c r="K33" s="56">
        <v>16641139.169</v>
      </c>
    </row>
    <row r="34" spans="1:11" ht="15" customHeight="1" x14ac:dyDescent="0.25">
      <c r="A34" s="8" t="s">
        <v>34</v>
      </c>
      <c r="B34" s="8">
        <v>6113</v>
      </c>
      <c r="C34" s="8">
        <v>4</v>
      </c>
      <c r="D34" s="55">
        <v>32636443.024</v>
      </c>
      <c r="E34" s="56">
        <v>34104824.262999997</v>
      </c>
      <c r="F34" s="56">
        <v>37676097.211999997</v>
      </c>
      <c r="G34" s="57">
        <v>33326231.258000001</v>
      </c>
      <c r="H34" s="58">
        <v>21270923.34</v>
      </c>
      <c r="I34" s="59">
        <v>26747955.833999999</v>
      </c>
      <c r="J34" s="56">
        <v>16568403.859999999</v>
      </c>
      <c r="K34" s="56">
        <v>20986553.649999999</v>
      </c>
    </row>
    <row r="35" spans="1:11" ht="15" customHeight="1" x14ac:dyDescent="0.25">
      <c r="A35" s="9" t="s">
        <v>34</v>
      </c>
      <c r="B35" s="9">
        <v>6113</v>
      </c>
      <c r="C35" s="9">
        <v>5</v>
      </c>
      <c r="D35" s="61">
        <v>18307683.554000001</v>
      </c>
      <c r="E35" s="56">
        <v>32603649.164999999</v>
      </c>
      <c r="F35" s="56">
        <v>29940691.379999999</v>
      </c>
      <c r="G35" s="57">
        <v>32516250.936999999</v>
      </c>
      <c r="H35" s="58">
        <v>22447235.655999999</v>
      </c>
      <c r="I35" s="59">
        <v>25664671.511</v>
      </c>
      <c r="J35" s="56">
        <v>16543001.998</v>
      </c>
      <c r="K35" s="56">
        <v>21745085.033</v>
      </c>
    </row>
    <row r="36" spans="1:11" ht="15" customHeight="1" x14ac:dyDescent="0.25">
      <c r="A36" s="9" t="s">
        <v>35</v>
      </c>
      <c r="B36" s="9">
        <v>7763</v>
      </c>
      <c r="C36" s="9">
        <v>1</v>
      </c>
      <c r="D36" s="61">
        <v>549878.06999999995</v>
      </c>
      <c r="E36" s="56">
        <v>454178.04100000003</v>
      </c>
      <c r="F36" s="56">
        <v>841130.33900000004</v>
      </c>
      <c r="G36" s="57">
        <v>1012742.4179999999</v>
      </c>
      <c r="H36" s="58">
        <v>769584.79500000004</v>
      </c>
      <c r="I36" s="59">
        <v>766464.54700000002</v>
      </c>
      <c r="J36" s="56">
        <v>670520.82700000005</v>
      </c>
      <c r="K36" s="56">
        <v>671118.31</v>
      </c>
    </row>
    <row r="37" spans="1:11" ht="15" customHeight="1" x14ac:dyDescent="0.25">
      <c r="A37" s="9" t="s">
        <v>35</v>
      </c>
      <c r="B37" s="9">
        <v>7763</v>
      </c>
      <c r="C37" s="9">
        <v>2</v>
      </c>
      <c r="D37" s="61">
        <v>597169.554</v>
      </c>
      <c r="E37" s="56">
        <v>616795.08799999999</v>
      </c>
      <c r="F37" s="56">
        <v>937002.21400000004</v>
      </c>
      <c r="G37" s="57">
        <v>1037402.863</v>
      </c>
      <c r="H37" s="58">
        <v>904249.79599999997</v>
      </c>
      <c r="I37" s="59">
        <v>1092959.307</v>
      </c>
      <c r="J37" s="56">
        <v>577093.12300000002</v>
      </c>
      <c r="K37" s="56">
        <v>655631.95600000001</v>
      </c>
    </row>
    <row r="38" spans="1:11" ht="15" customHeight="1" x14ac:dyDescent="0.25">
      <c r="A38" s="9" t="s">
        <v>35</v>
      </c>
      <c r="B38" s="9">
        <v>7763</v>
      </c>
      <c r="C38" s="9">
        <v>3</v>
      </c>
      <c r="D38" s="61">
        <v>455798.46899999998</v>
      </c>
      <c r="E38" s="56">
        <v>550441.15500000003</v>
      </c>
      <c r="F38" s="56">
        <v>713107.48600000003</v>
      </c>
      <c r="G38" s="57">
        <v>1047064.5060000001</v>
      </c>
      <c r="H38" s="58">
        <v>911072.554</v>
      </c>
      <c r="I38" s="59">
        <v>1062879.48</v>
      </c>
      <c r="J38" s="56">
        <v>547815.54799999995</v>
      </c>
      <c r="K38" s="56">
        <v>728636.99</v>
      </c>
    </row>
    <row r="39" spans="1:11" ht="15" customHeight="1" x14ac:dyDescent="0.25">
      <c r="A39" s="9" t="s">
        <v>36</v>
      </c>
      <c r="B39" s="9">
        <v>7948</v>
      </c>
      <c r="C39" s="9">
        <v>1</v>
      </c>
      <c r="D39" s="61">
        <v>55249.512000000002</v>
      </c>
      <c r="E39" s="56">
        <v>70798.684999999998</v>
      </c>
      <c r="F39" s="56">
        <v>56304.076000000001</v>
      </c>
      <c r="G39" s="57">
        <v>226435.66899999999</v>
      </c>
      <c r="H39" s="58">
        <v>67785.396999999997</v>
      </c>
      <c r="I39" s="59">
        <v>109659.93399999999</v>
      </c>
      <c r="J39" s="56">
        <v>218645.693</v>
      </c>
      <c r="K39" s="56">
        <v>112676.81299999999</v>
      </c>
    </row>
    <row r="40" spans="1:11" ht="15" customHeight="1" x14ac:dyDescent="0.25">
      <c r="A40" s="9" t="s">
        <v>36</v>
      </c>
      <c r="B40" s="9">
        <v>7948</v>
      </c>
      <c r="C40" s="9">
        <v>2</v>
      </c>
      <c r="D40" s="61">
        <v>41135.419000000002</v>
      </c>
      <c r="E40" s="56">
        <v>60675.536</v>
      </c>
      <c r="F40" s="56">
        <v>63577.220999999998</v>
      </c>
      <c r="G40" s="57">
        <v>258856.66</v>
      </c>
      <c r="H40" s="58">
        <v>82064.767999999996</v>
      </c>
      <c r="I40" s="59">
        <v>102966.871</v>
      </c>
      <c r="J40" s="56">
        <v>205342.90100000001</v>
      </c>
      <c r="K40" s="56">
        <v>106729.067</v>
      </c>
    </row>
    <row r="41" spans="1:11" ht="15" customHeight="1" x14ac:dyDescent="0.25">
      <c r="A41" s="9" t="s">
        <v>36</v>
      </c>
      <c r="B41" s="9">
        <v>7948</v>
      </c>
      <c r="C41" s="9">
        <v>3</v>
      </c>
      <c r="D41" s="61">
        <v>36029.01</v>
      </c>
      <c r="E41" s="56">
        <v>62454.739000000001</v>
      </c>
      <c r="F41" s="56">
        <v>59234.843999999997</v>
      </c>
      <c r="G41" s="57">
        <v>232618.39</v>
      </c>
      <c r="H41" s="58">
        <v>74341.888000000006</v>
      </c>
      <c r="I41" s="59">
        <v>90002.573000000004</v>
      </c>
      <c r="J41" s="56">
        <v>184913.291</v>
      </c>
      <c r="K41" s="56">
        <v>106814.436</v>
      </c>
    </row>
    <row r="42" spans="1:11" ht="15" customHeight="1" x14ac:dyDescent="0.25">
      <c r="A42" s="9" t="s">
        <v>36</v>
      </c>
      <c r="B42" s="9">
        <v>7948</v>
      </c>
      <c r="C42" s="9">
        <v>4</v>
      </c>
      <c r="D42" s="61">
        <v>31465.626</v>
      </c>
      <c r="E42" s="56">
        <v>59895.368999999999</v>
      </c>
      <c r="F42" s="56">
        <v>59413.669000000002</v>
      </c>
      <c r="G42" s="57">
        <v>237020.90599999999</v>
      </c>
      <c r="H42" s="58">
        <v>74736.453999999998</v>
      </c>
      <c r="I42" s="59">
        <v>98934.339000000007</v>
      </c>
      <c r="J42" s="56">
        <v>219213.88399999999</v>
      </c>
      <c r="K42" s="56">
        <v>109727.492</v>
      </c>
    </row>
    <row r="43" spans="1:11" ht="15" customHeight="1" x14ac:dyDescent="0.25">
      <c r="A43" s="9" t="s">
        <v>36</v>
      </c>
      <c r="B43" s="9">
        <v>7948</v>
      </c>
      <c r="C43" s="9">
        <v>5</v>
      </c>
      <c r="D43" s="61">
        <v>21388.826000000001</v>
      </c>
      <c r="E43" s="56">
        <v>52751.283000000003</v>
      </c>
      <c r="F43" s="56">
        <v>91718.801999999996</v>
      </c>
      <c r="G43" s="57">
        <v>281038.755</v>
      </c>
      <c r="H43" s="58">
        <v>71642.491999999998</v>
      </c>
      <c r="I43" s="59">
        <v>96730.683999999994</v>
      </c>
      <c r="J43" s="56">
        <v>193888.28599999999</v>
      </c>
      <c r="K43" s="56">
        <v>99484.574999999997</v>
      </c>
    </row>
    <row r="44" spans="1:11" ht="15" customHeight="1" x14ac:dyDescent="0.25">
      <c r="A44" s="9" t="s">
        <v>36</v>
      </c>
      <c r="B44" s="9">
        <v>7948</v>
      </c>
      <c r="C44" s="9">
        <v>6</v>
      </c>
      <c r="D44" s="61">
        <v>23325.756000000001</v>
      </c>
      <c r="E44" s="56">
        <v>85117.398000000001</v>
      </c>
      <c r="F44" s="56">
        <v>105155.05899999999</v>
      </c>
      <c r="G44" s="57">
        <v>305846.185</v>
      </c>
      <c r="H44" s="58">
        <v>76575.142999999996</v>
      </c>
      <c r="I44" s="62">
        <v>91042.911999999997</v>
      </c>
      <c r="J44" s="56">
        <v>225940.503</v>
      </c>
      <c r="K44" s="56">
        <v>106407.736</v>
      </c>
    </row>
    <row r="45" spans="1:11" ht="15" customHeight="1" x14ac:dyDescent="0.25">
      <c r="A45" s="9" t="s">
        <v>37</v>
      </c>
      <c r="B45" s="9">
        <v>991</v>
      </c>
      <c r="C45" s="19" t="s">
        <v>63</v>
      </c>
      <c r="D45" s="61"/>
      <c r="E45" s="56"/>
      <c r="F45" s="60"/>
      <c r="G45" s="63">
        <v>10041451.620999999</v>
      </c>
      <c r="H45" s="58">
        <v>16941949.960000001</v>
      </c>
      <c r="I45" s="62">
        <v>16616211.422</v>
      </c>
      <c r="J45" s="56">
        <v>4694730.0750000002</v>
      </c>
      <c r="K45" s="56">
        <v>14327645.903000001</v>
      </c>
    </row>
    <row r="46" spans="1:11" ht="15" customHeight="1" x14ac:dyDescent="0.25">
      <c r="A46" s="9" t="s">
        <v>37</v>
      </c>
      <c r="B46" s="9">
        <v>991</v>
      </c>
      <c r="C46" s="19" t="s">
        <v>64</v>
      </c>
      <c r="D46" s="61"/>
      <c r="E46" s="56"/>
      <c r="F46" s="60"/>
      <c r="G46" s="63">
        <v>8789922.7799999993</v>
      </c>
      <c r="H46" s="58">
        <v>17465024.373</v>
      </c>
      <c r="I46" s="62">
        <v>16631896.077</v>
      </c>
      <c r="J46" s="56">
        <v>4853376.8150000004</v>
      </c>
      <c r="K46" s="56">
        <v>13864941.682</v>
      </c>
    </row>
    <row r="47" spans="1:11" ht="15" customHeight="1" x14ac:dyDescent="0.25">
      <c r="A47" s="9" t="s">
        <v>38</v>
      </c>
      <c r="B47" s="9">
        <v>990</v>
      </c>
      <c r="C47" s="9">
        <v>50</v>
      </c>
      <c r="D47" s="61">
        <v>3724980.66</v>
      </c>
      <c r="E47" s="56">
        <v>4154781.0529999998</v>
      </c>
      <c r="F47" s="56">
        <v>1516251.527</v>
      </c>
      <c r="G47" s="57">
        <v>1132275.5209999999</v>
      </c>
      <c r="H47" s="58">
        <v>1071478.294</v>
      </c>
      <c r="I47" s="62">
        <v>2056851.656</v>
      </c>
      <c r="J47" s="56">
        <v>2294920.5690000001</v>
      </c>
      <c r="K47" s="56">
        <v>3000140.8769999999</v>
      </c>
    </row>
    <row r="48" spans="1:11" ht="15" customHeight="1" x14ac:dyDescent="0.25">
      <c r="A48" s="9" t="s">
        <v>38</v>
      </c>
      <c r="B48" s="9">
        <v>990</v>
      </c>
      <c r="C48" s="9">
        <v>60</v>
      </c>
      <c r="D48" s="61">
        <v>3220390.6719999998</v>
      </c>
      <c r="E48" s="56">
        <v>3732693.7549999999</v>
      </c>
      <c r="F48" s="56">
        <v>1331146.0789999999</v>
      </c>
      <c r="G48" s="57">
        <v>994668.72600000002</v>
      </c>
      <c r="H48" s="58">
        <v>1128048.8570000001</v>
      </c>
      <c r="I48" s="62">
        <v>2215179.608</v>
      </c>
      <c r="J48" s="56">
        <v>2605626.2609999999</v>
      </c>
      <c r="K48" s="56">
        <v>3641821.7179999999</v>
      </c>
    </row>
    <row r="49" spans="1:11" ht="15" customHeight="1" x14ac:dyDescent="0.25">
      <c r="A49" s="9" t="s">
        <v>38</v>
      </c>
      <c r="B49" s="9">
        <v>990</v>
      </c>
      <c r="C49" s="9">
        <v>70</v>
      </c>
      <c r="D49" s="61">
        <v>26131132.201000001</v>
      </c>
      <c r="E49" s="56">
        <v>12194819.778000001</v>
      </c>
      <c r="F49" s="56">
        <v>7608883.767</v>
      </c>
      <c r="G49" s="57">
        <v>9253842.5769999996</v>
      </c>
      <c r="H49" s="58">
        <v>7905180.79</v>
      </c>
      <c r="I49" s="62">
        <v>11070147.115</v>
      </c>
      <c r="J49" s="56">
        <v>10120097.293</v>
      </c>
      <c r="K49" s="56">
        <v>6094121.4759999998</v>
      </c>
    </row>
    <row r="50" spans="1:11" ht="15" customHeight="1" x14ac:dyDescent="0.25">
      <c r="A50" s="9" t="s">
        <v>38</v>
      </c>
      <c r="B50" s="9">
        <v>990</v>
      </c>
      <c r="C50" s="19" t="s">
        <v>66</v>
      </c>
      <c r="D50" s="61">
        <v>534731.826</v>
      </c>
      <c r="E50" s="56">
        <v>682023.61899999995</v>
      </c>
      <c r="F50" s="56">
        <v>436200.70299999998</v>
      </c>
      <c r="G50" s="57">
        <v>809730.54799999995</v>
      </c>
      <c r="H50" s="58">
        <v>286494.527</v>
      </c>
      <c r="I50" s="62">
        <v>425078.51799999998</v>
      </c>
      <c r="J50" s="56">
        <v>867768.41700000002</v>
      </c>
      <c r="K50" s="56">
        <v>719933.86699999997</v>
      </c>
    </row>
    <row r="51" spans="1:11" ht="15" customHeight="1" x14ac:dyDescent="0.25">
      <c r="A51" s="9" t="s">
        <v>38</v>
      </c>
      <c r="B51" s="9">
        <v>990</v>
      </c>
      <c r="C51" s="19" t="s">
        <v>67</v>
      </c>
      <c r="D51" s="61">
        <v>527566.35600000003</v>
      </c>
      <c r="E51" s="56">
        <v>612466.01</v>
      </c>
      <c r="F51" s="56">
        <v>284298.36900000001</v>
      </c>
      <c r="G51" s="57">
        <v>831632.18299999996</v>
      </c>
      <c r="H51" s="58">
        <v>364959.94500000001</v>
      </c>
      <c r="I51" s="62">
        <v>417783.196</v>
      </c>
      <c r="J51" s="56">
        <v>938520.91700000002</v>
      </c>
      <c r="K51" s="56">
        <v>742020.12300000002</v>
      </c>
    </row>
    <row r="52" spans="1:11" ht="15" customHeight="1" x14ac:dyDescent="0.25">
      <c r="A52" s="9" t="s">
        <v>38</v>
      </c>
      <c r="B52" s="9">
        <v>990</v>
      </c>
      <c r="C52" s="19" t="s">
        <v>68</v>
      </c>
      <c r="D52" s="61">
        <v>2288701.4389999998</v>
      </c>
      <c r="E52" s="56">
        <v>1828985.59</v>
      </c>
      <c r="F52" s="56">
        <v>2577309.7579999999</v>
      </c>
      <c r="G52" s="57">
        <v>1545723.912</v>
      </c>
      <c r="H52" s="58">
        <v>1195874.034</v>
      </c>
      <c r="I52" s="62">
        <v>1746781.449</v>
      </c>
      <c r="J52" s="56">
        <v>1615656.4269999999</v>
      </c>
      <c r="K52" s="56">
        <v>1487149.3359999999</v>
      </c>
    </row>
    <row r="53" spans="1:11" ht="15" customHeight="1" x14ac:dyDescent="0.25">
      <c r="A53" s="9" t="s">
        <v>39</v>
      </c>
      <c r="B53" s="9">
        <v>994</v>
      </c>
      <c r="C53" s="9">
        <v>1</v>
      </c>
      <c r="D53" s="61">
        <v>17388764.653000001</v>
      </c>
      <c r="E53" s="64">
        <v>17931858.526999999</v>
      </c>
      <c r="F53" s="56">
        <v>14800819.278999999</v>
      </c>
      <c r="G53" s="57">
        <v>18075562.829999998</v>
      </c>
      <c r="H53" s="58">
        <v>16575842.226</v>
      </c>
      <c r="I53" s="62">
        <v>7417218.0889999997</v>
      </c>
      <c r="J53" s="56">
        <v>6286548.6200000001</v>
      </c>
      <c r="K53" s="56"/>
    </row>
    <row r="54" spans="1:11" ht="15" customHeight="1" x14ac:dyDescent="0.25">
      <c r="A54" s="9" t="s">
        <v>39</v>
      </c>
      <c r="B54" s="9">
        <v>994</v>
      </c>
      <c r="C54" s="9">
        <v>2</v>
      </c>
      <c r="D54" s="61">
        <v>26809593.381999999</v>
      </c>
      <c r="E54" s="64">
        <v>23672369.579</v>
      </c>
      <c r="F54" s="56">
        <v>26607639.691</v>
      </c>
      <c r="G54" s="57">
        <v>19023892.647999998</v>
      </c>
      <c r="H54" s="58">
        <v>29197088.377</v>
      </c>
      <c r="I54" s="62">
        <v>21160462.765999999</v>
      </c>
      <c r="J54" s="56">
        <v>25858032.932</v>
      </c>
      <c r="K54" s="56">
        <v>28704035.743000001</v>
      </c>
    </row>
    <row r="55" spans="1:11" ht="15" customHeight="1" x14ac:dyDescent="0.25">
      <c r="A55" s="9" t="s">
        <v>39</v>
      </c>
      <c r="B55" s="9">
        <v>994</v>
      </c>
      <c r="C55" s="9">
        <v>3</v>
      </c>
      <c r="D55" s="61">
        <v>21515453.173</v>
      </c>
      <c r="E55" s="64">
        <v>33533197.427000001</v>
      </c>
      <c r="F55" s="56">
        <v>33076074.772</v>
      </c>
      <c r="G55" s="57">
        <v>23279577.776000001</v>
      </c>
      <c r="H55" s="62">
        <v>24200208.320999999</v>
      </c>
      <c r="I55" s="62">
        <v>16520889.037</v>
      </c>
      <c r="J55" s="56">
        <v>26235304.412999999</v>
      </c>
      <c r="K55" s="56">
        <v>27120957.969000001</v>
      </c>
    </row>
    <row r="56" spans="1:11" ht="15" customHeight="1" x14ac:dyDescent="0.25">
      <c r="A56" s="9" t="s">
        <v>39</v>
      </c>
      <c r="B56" s="9">
        <v>994</v>
      </c>
      <c r="C56" s="9">
        <v>4</v>
      </c>
      <c r="D56" s="61">
        <v>33656085.840999998</v>
      </c>
      <c r="E56" s="64">
        <v>29128262.737</v>
      </c>
      <c r="F56" s="56">
        <v>31255838.859999999</v>
      </c>
      <c r="G56" s="57">
        <v>38643538.714000002</v>
      </c>
      <c r="H56" s="62">
        <v>26811166.407000002</v>
      </c>
      <c r="I56" s="62">
        <v>25039225.403000001</v>
      </c>
      <c r="J56" s="56">
        <v>31058612.331</v>
      </c>
      <c r="K56" s="56">
        <v>29781371.976</v>
      </c>
    </row>
    <row r="57" spans="1:11" ht="15" customHeight="1" x14ac:dyDescent="0.25">
      <c r="A57" s="9" t="s">
        <v>40</v>
      </c>
      <c r="B57" s="9">
        <v>55502</v>
      </c>
      <c r="C57" s="9">
        <v>1</v>
      </c>
      <c r="D57" s="61">
        <v>12421188.699999999</v>
      </c>
      <c r="E57" s="57">
        <v>14515145.137</v>
      </c>
      <c r="F57" s="56">
        <v>12778817.051999999</v>
      </c>
      <c r="G57" s="57">
        <v>12301569.158</v>
      </c>
      <c r="H57" s="58">
        <v>15561834.064999999</v>
      </c>
      <c r="I57" s="62">
        <v>15685821.132999999</v>
      </c>
      <c r="J57" s="56">
        <v>14514431.175000001</v>
      </c>
      <c r="K57" s="56">
        <v>15618375.387</v>
      </c>
    </row>
    <row r="58" spans="1:11" ht="15" customHeight="1" x14ac:dyDescent="0.25">
      <c r="A58" s="9" t="s">
        <v>40</v>
      </c>
      <c r="B58" s="9">
        <v>55502</v>
      </c>
      <c r="C58" s="9">
        <v>2</v>
      </c>
      <c r="D58" s="61">
        <v>11830493.234999999</v>
      </c>
      <c r="E58" s="57">
        <v>13767817.094000001</v>
      </c>
      <c r="F58" s="56">
        <v>13102283.455</v>
      </c>
      <c r="G58" s="57">
        <v>12375425.021</v>
      </c>
      <c r="H58" s="58">
        <v>15582779.715</v>
      </c>
      <c r="I58" s="60">
        <v>15585447.348999999</v>
      </c>
      <c r="J58" s="56">
        <v>14680431.176000001</v>
      </c>
      <c r="K58" s="56">
        <v>15732626.733999999</v>
      </c>
    </row>
    <row r="59" spans="1:11" ht="15" customHeight="1" x14ac:dyDescent="0.25">
      <c r="A59" s="9" t="s">
        <v>40</v>
      </c>
      <c r="B59" s="9">
        <v>55502</v>
      </c>
      <c r="C59" s="9">
        <v>3</v>
      </c>
      <c r="D59" s="61">
        <v>12512369.402000001</v>
      </c>
      <c r="E59" s="57">
        <v>13576811.429</v>
      </c>
      <c r="F59" s="56">
        <v>13687000.111</v>
      </c>
      <c r="G59" s="57">
        <v>13829779.913000001</v>
      </c>
      <c r="H59" s="58">
        <v>13481973</v>
      </c>
      <c r="I59" s="60">
        <v>15984851.651000001</v>
      </c>
      <c r="J59" s="56">
        <v>14965079.679</v>
      </c>
      <c r="K59" s="56">
        <v>15804362.159</v>
      </c>
    </row>
    <row r="60" spans="1:11" ht="15" customHeight="1" x14ac:dyDescent="0.25">
      <c r="A60" s="9" t="s">
        <v>40</v>
      </c>
      <c r="B60" s="9">
        <v>55502</v>
      </c>
      <c r="C60" s="9">
        <v>4</v>
      </c>
      <c r="D60" s="61">
        <v>12465997.487</v>
      </c>
      <c r="E60" s="57">
        <v>13843245.986</v>
      </c>
      <c r="F60" s="56">
        <v>13423600.115</v>
      </c>
      <c r="G60" s="57">
        <v>13979622.85</v>
      </c>
      <c r="H60" s="58">
        <v>13270865.056</v>
      </c>
      <c r="I60" s="62">
        <v>15609033.812999999</v>
      </c>
      <c r="J60" s="56">
        <v>14789184.333000001</v>
      </c>
      <c r="K60" s="56">
        <v>15792464.786</v>
      </c>
    </row>
    <row r="61" spans="1:11" ht="15" customHeight="1" x14ac:dyDescent="0.25">
      <c r="A61" s="9" t="s">
        <v>41</v>
      </c>
      <c r="B61" s="9">
        <v>6213</v>
      </c>
      <c r="C61" s="19" t="s">
        <v>69</v>
      </c>
      <c r="D61" s="61">
        <v>24159950.884</v>
      </c>
      <c r="E61" s="57">
        <v>34561590.289999999</v>
      </c>
      <c r="F61" s="56">
        <v>24020969.414000001</v>
      </c>
      <c r="G61" s="57">
        <v>33200965.322000001</v>
      </c>
      <c r="H61" s="58">
        <v>27492423.517000001</v>
      </c>
      <c r="I61" s="62">
        <v>15826441.062000001</v>
      </c>
      <c r="J61" s="56">
        <v>27487227.763</v>
      </c>
      <c r="K61" s="56">
        <v>31101443.659000002</v>
      </c>
    </row>
    <row r="62" spans="1:11" ht="15" customHeight="1" x14ac:dyDescent="0.25">
      <c r="A62" s="9" t="s">
        <v>41</v>
      </c>
      <c r="B62" s="9">
        <v>6213</v>
      </c>
      <c r="C62" s="19" t="s">
        <v>70</v>
      </c>
      <c r="D62" s="61">
        <v>30334370.138999999</v>
      </c>
      <c r="E62" s="57">
        <v>30116992.425999999</v>
      </c>
      <c r="F62" s="56">
        <v>27913946.772</v>
      </c>
      <c r="G62" s="57">
        <v>27571537.987</v>
      </c>
      <c r="H62" s="58">
        <v>21788169.923999999</v>
      </c>
      <c r="I62" s="62">
        <v>13481565.488</v>
      </c>
      <c r="J62" s="56">
        <v>30490669.420000002</v>
      </c>
      <c r="K62" s="56">
        <v>26736784.379000001</v>
      </c>
    </row>
    <row r="63" spans="1:11" ht="15" customHeight="1" x14ac:dyDescent="0.25">
      <c r="A63" s="9" t="s">
        <v>42</v>
      </c>
      <c r="B63" s="9">
        <v>997</v>
      </c>
      <c r="C63" s="9">
        <v>12</v>
      </c>
      <c r="D63" s="61">
        <v>16191049.528999999</v>
      </c>
      <c r="E63" s="57">
        <v>18745644.963</v>
      </c>
      <c r="F63" s="56">
        <v>14040845.08</v>
      </c>
      <c r="G63" s="57">
        <v>22068558.304000001</v>
      </c>
      <c r="H63" s="58">
        <v>12018990.612</v>
      </c>
      <c r="I63" s="62">
        <v>16260738.308</v>
      </c>
      <c r="J63" s="56">
        <v>15529440.325999999</v>
      </c>
      <c r="K63" s="56">
        <v>15596291.601</v>
      </c>
    </row>
    <row r="64" spans="1:11" ht="15" customHeight="1" x14ac:dyDescent="0.25">
      <c r="A64" s="9" t="s">
        <v>43</v>
      </c>
      <c r="B64" s="9">
        <v>55229</v>
      </c>
      <c r="C64" s="19" t="s">
        <v>71</v>
      </c>
      <c r="D64" s="61">
        <v>118713.7</v>
      </c>
      <c r="E64" s="57">
        <v>246847.7</v>
      </c>
      <c r="F64" s="56">
        <v>193415.8</v>
      </c>
      <c r="G64" s="57">
        <v>262913.2</v>
      </c>
      <c r="H64" s="58">
        <v>163479.1</v>
      </c>
      <c r="I64" s="62">
        <v>196554</v>
      </c>
      <c r="J64" s="56">
        <v>487419.1</v>
      </c>
      <c r="K64" s="56">
        <v>586107.9</v>
      </c>
    </row>
    <row r="65" spans="1:11" ht="15" customHeight="1" x14ac:dyDescent="0.25">
      <c r="A65" s="9" t="s">
        <v>43</v>
      </c>
      <c r="B65" s="9">
        <v>55229</v>
      </c>
      <c r="C65" s="19" t="s">
        <v>72</v>
      </c>
      <c r="D65" s="61">
        <v>149073.70000000001</v>
      </c>
      <c r="E65" s="57">
        <v>109747.5</v>
      </c>
      <c r="F65" s="56">
        <v>183454.2</v>
      </c>
      <c r="G65" s="57">
        <v>257049.7</v>
      </c>
      <c r="H65" s="58">
        <v>165161.20000000001</v>
      </c>
      <c r="I65" s="62">
        <v>210897.5</v>
      </c>
      <c r="J65" s="56">
        <v>503965.8</v>
      </c>
      <c r="K65" s="56">
        <v>330381.2</v>
      </c>
    </row>
    <row r="66" spans="1:11" ht="15" customHeight="1" x14ac:dyDescent="0.25">
      <c r="A66" s="9" t="s">
        <v>43</v>
      </c>
      <c r="B66" s="9">
        <v>55229</v>
      </c>
      <c r="C66" s="19" t="s">
        <v>73</v>
      </c>
      <c r="D66" s="61">
        <v>128415.5</v>
      </c>
      <c r="E66" s="57">
        <v>200986.6</v>
      </c>
      <c r="F66" s="56">
        <v>165660.20000000001</v>
      </c>
      <c r="G66" s="57">
        <v>276689.8</v>
      </c>
      <c r="H66" s="58">
        <v>198866.3</v>
      </c>
      <c r="I66" s="62">
        <v>218291</v>
      </c>
      <c r="J66" s="56">
        <v>482199.8</v>
      </c>
      <c r="K66" s="56">
        <v>251487.2</v>
      </c>
    </row>
    <row r="67" spans="1:11" ht="15" customHeight="1" x14ac:dyDescent="0.25">
      <c r="A67" s="9" t="s">
        <v>43</v>
      </c>
      <c r="B67" s="9">
        <v>55229</v>
      </c>
      <c r="C67" s="19" t="s">
        <v>74</v>
      </c>
      <c r="D67" s="61">
        <v>115688.2</v>
      </c>
      <c r="E67" s="57">
        <v>347022</v>
      </c>
      <c r="F67" s="56">
        <v>137213.29999999999</v>
      </c>
      <c r="G67" s="57">
        <v>295600.7</v>
      </c>
      <c r="H67" s="58">
        <v>197523.5</v>
      </c>
      <c r="I67" s="62">
        <v>217711.8</v>
      </c>
      <c r="J67" s="56">
        <v>325630.90000000002</v>
      </c>
      <c r="K67" s="56">
        <v>567471.1</v>
      </c>
    </row>
    <row r="68" spans="1:11" ht="15" customHeight="1" x14ac:dyDescent="0.25">
      <c r="A68" s="9" t="s">
        <v>43</v>
      </c>
      <c r="B68" s="9">
        <v>55229</v>
      </c>
      <c r="C68" s="19" t="s">
        <v>75</v>
      </c>
      <c r="D68" s="61">
        <v>138433.5</v>
      </c>
      <c r="E68" s="57">
        <v>211879.7</v>
      </c>
      <c r="F68" s="56">
        <v>209114.5</v>
      </c>
      <c r="G68" s="57">
        <v>282822.40000000002</v>
      </c>
      <c r="H68" s="58">
        <v>201476.7</v>
      </c>
      <c r="I68" s="62">
        <v>157370.70000000001</v>
      </c>
      <c r="J68" s="56">
        <v>524604.19999999995</v>
      </c>
      <c r="K68" s="56">
        <v>573148.1</v>
      </c>
    </row>
    <row r="69" spans="1:11" ht="15" customHeight="1" x14ac:dyDescent="0.25">
      <c r="A69" s="9" t="s">
        <v>43</v>
      </c>
      <c r="B69" s="9">
        <v>55229</v>
      </c>
      <c r="C69" s="19" t="s">
        <v>76</v>
      </c>
      <c r="D69" s="61">
        <v>123700.7</v>
      </c>
      <c r="E69" s="57">
        <v>370019.6</v>
      </c>
      <c r="F69" s="56">
        <v>193791.3</v>
      </c>
      <c r="G69" s="57">
        <v>262538.09999999998</v>
      </c>
      <c r="H69" s="58">
        <v>196740.1</v>
      </c>
      <c r="I69" s="62">
        <v>70621.2</v>
      </c>
      <c r="J69" s="56">
        <v>531335.30000000005</v>
      </c>
      <c r="K69" s="56">
        <v>615103.69999999995</v>
      </c>
    </row>
    <row r="70" spans="1:11" ht="15" customHeight="1" x14ac:dyDescent="0.25">
      <c r="A70" s="9" t="s">
        <v>43</v>
      </c>
      <c r="B70" s="9">
        <v>55229</v>
      </c>
      <c r="C70" s="19" t="s">
        <v>77</v>
      </c>
      <c r="D70" s="61">
        <v>142247.9</v>
      </c>
      <c r="E70" s="57">
        <v>234673.2</v>
      </c>
      <c r="F70" s="56">
        <v>211062.8</v>
      </c>
      <c r="G70" s="57">
        <v>265907</v>
      </c>
      <c r="H70" s="58">
        <v>193248.2</v>
      </c>
      <c r="I70" s="65">
        <v>231615.4</v>
      </c>
      <c r="J70" s="56">
        <v>496972.7</v>
      </c>
      <c r="K70" s="56">
        <v>470987.5</v>
      </c>
    </row>
    <row r="71" spans="1:11" ht="15" customHeight="1" x14ac:dyDescent="0.25">
      <c r="A71" s="9" t="s">
        <v>43</v>
      </c>
      <c r="B71" s="9">
        <v>55229</v>
      </c>
      <c r="C71" s="19" t="s">
        <v>78</v>
      </c>
      <c r="D71" s="61">
        <v>86881.4</v>
      </c>
      <c r="E71" s="57">
        <v>326785.40000000002</v>
      </c>
      <c r="F71" s="56">
        <v>232970</v>
      </c>
      <c r="G71" s="57">
        <v>283216.2</v>
      </c>
      <c r="H71" s="58">
        <v>191614.4</v>
      </c>
      <c r="I71" s="65">
        <v>227812.2</v>
      </c>
      <c r="J71" s="56">
        <v>550295.69999999995</v>
      </c>
      <c r="K71" s="56">
        <v>398773.3</v>
      </c>
    </row>
    <row r="72" spans="1:11" ht="15" customHeight="1" x14ac:dyDescent="0.25">
      <c r="A72" s="9" t="s">
        <v>44</v>
      </c>
      <c r="B72" s="9">
        <v>1007</v>
      </c>
      <c r="C72" s="19" t="s">
        <v>79</v>
      </c>
      <c r="D72" s="61">
        <v>2596841.0049999999</v>
      </c>
      <c r="E72" s="57">
        <v>2828557.8990000002</v>
      </c>
      <c r="F72" s="56">
        <v>1468453.5149999999</v>
      </c>
      <c r="G72" s="57">
        <v>3393972.8879999998</v>
      </c>
      <c r="H72" s="58">
        <v>4044535.7510000002</v>
      </c>
      <c r="I72" s="65">
        <v>4037507.4789999998</v>
      </c>
      <c r="J72" s="56">
        <v>3748381.6519999998</v>
      </c>
      <c r="K72" s="56">
        <v>3770100.5830000001</v>
      </c>
    </row>
    <row r="73" spans="1:11" ht="15" customHeight="1" x14ac:dyDescent="0.25">
      <c r="A73" s="9" t="s">
        <v>44</v>
      </c>
      <c r="B73" s="9">
        <v>1007</v>
      </c>
      <c r="C73" s="19" t="s">
        <v>80</v>
      </c>
      <c r="D73" s="61">
        <v>2796854.0350000001</v>
      </c>
      <c r="E73" s="56">
        <v>2761162.2459999998</v>
      </c>
      <c r="F73" s="56">
        <v>1527388.335</v>
      </c>
      <c r="G73" s="57">
        <v>3695350.9270000001</v>
      </c>
      <c r="H73" s="58">
        <v>4148689.926</v>
      </c>
      <c r="I73" s="65">
        <v>4982184.1260000002</v>
      </c>
      <c r="J73" s="56">
        <v>3133827.18</v>
      </c>
      <c r="K73" s="56">
        <v>3847579.466</v>
      </c>
    </row>
    <row r="74" spans="1:11" ht="15" customHeight="1" x14ac:dyDescent="0.25">
      <c r="A74" s="9" t="s">
        <v>44</v>
      </c>
      <c r="B74" s="9">
        <v>1007</v>
      </c>
      <c r="C74" s="19" t="s">
        <v>81</v>
      </c>
      <c r="D74" s="61">
        <v>2729928.2009999999</v>
      </c>
      <c r="E74" s="56">
        <v>2593123.4840000002</v>
      </c>
      <c r="F74" s="56">
        <v>1556868.943</v>
      </c>
      <c r="G74" s="57">
        <v>3972416.807</v>
      </c>
      <c r="H74" s="58">
        <v>2501297.2420000001</v>
      </c>
      <c r="I74" s="65">
        <v>3582421.8810000001</v>
      </c>
      <c r="J74" s="56">
        <v>2723361.4019999998</v>
      </c>
      <c r="K74" s="56">
        <v>3956996.0490000001</v>
      </c>
    </row>
    <row r="75" spans="1:11" ht="15" customHeight="1" x14ac:dyDescent="0.25">
      <c r="A75" s="9" t="s">
        <v>45</v>
      </c>
      <c r="B75" s="9">
        <v>1008</v>
      </c>
      <c r="C75" s="9">
        <v>2</v>
      </c>
      <c r="D75" s="61">
        <v>2925571.091</v>
      </c>
      <c r="E75" s="64">
        <v>1811192.183</v>
      </c>
      <c r="F75" s="56">
        <v>1213051.318</v>
      </c>
      <c r="G75" s="57">
        <v>1834451.152</v>
      </c>
      <c r="H75" s="58">
        <v>249317.682</v>
      </c>
      <c r="I75" s="65">
        <v>309632.61900000001</v>
      </c>
      <c r="J75" s="56">
        <v>154982.10200000001</v>
      </c>
      <c r="K75" s="56"/>
    </row>
    <row r="76" spans="1:11" ht="15" customHeight="1" x14ac:dyDescent="0.25">
      <c r="A76" s="9" t="s">
        <v>45</v>
      </c>
      <c r="B76" s="9">
        <v>1008</v>
      </c>
      <c r="C76" s="9">
        <v>4</v>
      </c>
      <c r="D76" s="61">
        <v>2649851.8930000002</v>
      </c>
      <c r="E76" s="64">
        <v>1972319.2390000001</v>
      </c>
      <c r="F76" s="56">
        <v>1098676.8600000001</v>
      </c>
      <c r="G76" s="57">
        <v>1221392.736</v>
      </c>
      <c r="H76" s="58">
        <v>231877.147</v>
      </c>
      <c r="I76" s="65">
        <v>353759.76500000001</v>
      </c>
      <c r="J76" s="56">
        <v>189737.864</v>
      </c>
      <c r="K76" s="56"/>
    </row>
    <row r="77" spans="1:11" ht="15" customHeight="1" x14ac:dyDescent="0.25">
      <c r="A77" s="9" t="s">
        <v>46</v>
      </c>
      <c r="B77" s="9">
        <v>6085</v>
      </c>
      <c r="C77" s="9">
        <v>14</v>
      </c>
      <c r="D77" s="61">
        <v>6211059.1830000002</v>
      </c>
      <c r="E77" s="64">
        <v>6034310.3499999996</v>
      </c>
      <c r="F77" s="56">
        <v>8111704.3159999996</v>
      </c>
      <c r="G77" s="57">
        <v>18013557.965999998</v>
      </c>
      <c r="H77" s="58">
        <v>15190787.741</v>
      </c>
      <c r="I77" s="65">
        <v>2568494.3670000001</v>
      </c>
      <c r="J77" s="56"/>
      <c r="K77" s="56"/>
    </row>
    <row r="78" spans="1:11" ht="15" customHeight="1" x14ac:dyDescent="0.25">
      <c r="A78" s="9" t="s">
        <v>46</v>
      </c>
      <c r="B78" s="9">
        <v>6085</v>
      </c>
      <c r="C78" s="9">
        <v>15</v>
      </c>
      <c r="D78" s="61">
        <v>23464810.618000001</v>
      </c>
      <c r="E78" s="64">
        <v>12816194.525</v>
      </c>
      <c r="F78" s="56">
        <v>10565715.457</v>
      </c>
      <c r="G78" s="57">
        <v>25856966.98</v>
      </c>
      <c r="H78" s="58">
        <v>19536944.151999999</v>
      </c>
      <c r="I78" s="65">
        <v>10469926.515000001</v>
      </c>
      <c r="J78" s="56">
        <v>17588007.215</v>
      </c>
      <c r="K78" s="56"/>
    </row>
    <row r="79" spans="1:11" ht="15" customHeight="1" x14ac:dyDescent="0.25">
      <c r="A79" s="9" t="s">
        <v>46</v>
      </c>
      <c r="B79" s="9">
        <v>6085</v>
      </c>
      <c r="C79" s="19" t="s">
        <v>82</v>
      </c>
      <c r="D79" s="61">
        <v>231697.52900000001</v>
      </c>
      <c r="E79" s="64">
        <v>97404.827000000005</v>
      </c>
      <c r="F79" s="56">
        <v>159861.008</v>
      </c>
      <c r="G79" s="57">
        <v>117197.378</v>
      </c>
      <c r="H79" s="58">
        <v>49763.499000000003</v>
      </c>
      <c r="I79" s="65">
        <v>50847.11</v>
      </c>
      <c r="J79" s="56">
        <v>134001.476</v>
      </c>
      <c r="K79" s="56">
        <v>5125.442</v>
      </c>
    </row>
    <row r="80" spans="1:11" ht="15" customHeight="1" x14ac:dyDescent="0.25">
      <c r="A80" s="9" t="s">
        <v>46</v>
      </c>
      <c r="B80" s="9">
        <v>6085</v>
      </c>
      <c r="C80" s="19" t="s">
        <v>83</v>
      </c>
      <c r="D80" s="61">
        <v>233706.00200000001</v>
      </c>
      <c r="E80" s="64"/>
      <c r="F80" s="56">
        <v>73836.308000000005</v>
      </c>
      <c r="G80" s="57">
        <v>231207.16500000001</v>
      </c>
      <c r="H80" s="58">
        <v>78158.111999999994</v>
      </c>
      <c r="I80" s="65">
        <v>7049.0119999999997</v>
      </c>
      <c r="J80" s="56">
        <v>47154.258999999998</v>
      </c>
      <c r="K80" s="56">
        <v>348762.071</v>
      </c>
    </row>
    <row r="81" spans="1:11" ht="15" customHeight="1" x14ac:dyDescent="0.25">
      <c r="A81" s="9" t="s">
        <v>46</v>
      </c>
      <c r="B81" s="9">
        <v>6085</v>
      </c>
      <c r="C81" s="9">
        <v>17</v>
      </c>
      <c r="D81" s="61">
        <v>15556096.481000001</v>
      </c>
      <c r="E81" s="64">
        <v>19837911.975000001</v>
      </c>
      <c r="F81" s="56">
        <v>16498362.673</v>
      </c>
      <c r="G81" s="57">
        <v>22912353.463</v>
      </c>
      <c r="H81" s="58">
        <v>16980665.384</v>
      </c>
      <c r="I81" s="65">
        <v>12827962.75</v>
      </c>
      <c r="J81" s="56">
        <v>16496348.243000001</v>
      </c>
      <c r="K81" s="56">
        <v>13442637.674000001</v>
      </c>
    </row>
    <row r="82" spans="1:11" ht="15" customHeight="1" x14ac:dyDescent="0.25">
      <c r="A82" s="9" t="s">
        <v>46</v>
      </c>
      <c r="B82" s="9">
        <v>6085</v>
      </c>
      <c r="C82" s="9">
        <v>18</v>
      </c>
      <c r="D82" s="61">
        <v>21847152.715</v>
      </c>
      <c r="E82" s="64">
        <v>17196890.870000001</v>
      </c>
      <c r="F82" s="56">
        <v>27095992.618999999</v>
      </c>
      <c r="G82" s="57">
        <v>17919963.690000001</v>
      </c>
      <c r="H82" s="58">
        <v>18606754.363000002</v>
      </c>
      <c r="I82" s="65">
        <v>10987856.362</v>
      </c>
      <c r="J82" s="56">
        <v>14593155.774</v>
      </c>
      <c r="K82" s="56">
        <v>13956894.472999999</v>
      </c>
    </row>
    <row r="83" spans="1:11" ht="15" customHeight="1" x14ac:dyDescent="0.25">
      <c r="A83" s="9" t="s">
        <v>47</v>
      </c>
      <c r="B83" s="9">
        <v>7335</v>
      </c>
      <c r="C83" s="19" t="s">
        <v>84</v>
      </c>
      <c r="D83" s="61">
        <v>38069.875</v>
      </c>
      <c r="E83" s="64">
        <v>23679.05</v>
      </c>
      <c r="F83" s="56">
        <v>53705.125</v>
      </c>
      <c r="G83" s="57">
        <v>98590.675000000003</v>
      </c>
      <c r="H83" s="58">
        <v>16369.308999999999</v>
      </c>
      <c r="I83" s="65">
        <v>34566.230000000003</v>
      </c>
      <c r="J83" s="56">
        <v>69398.937000000005</v>
      </c>
      <c r="K83" s="56">
        <v>88473.502999999997</v>
      </c>
    </row>
    <row r="84" spans="1:11" ht="15" customHeight="1" x14ac:dyDescent="0.25">
      <c r="A84" s="9" t="s">
        <v>47</v>
      </c>
      <c r="B84" s="9">
        <v>7335</v>
      </c>
      <c r="C84" s="19" t="s">
        <v>85</v>
      </c>
      <c r="D84" s="61">
        <v>38410.375</v>
      </c>
      <c r="E84" s="64">
        <v>23629.15</v>
      </c>
      <c r="F84" s="56">
        <v>51458.574999999997</v>
      </c>
      <c r="G84" s="57">
        <v>90194.2</v>
      </c>
      <c r="H84" s="58">
        <v>16836.363000000001</v>
      </c>
      <c r="I84" s="65">
        <v>36686.826999999997</v>
      </c>
      <c r="J84" s="56">
        <v>63273.962</v>
      </c>
      <c r="K84" s="56">
        <v>87471.895999999993</v>
      </c>
    </row>
    <row r="85" spans="1:11" ht="15" customHeight="1" x14ac:dyDescent="0.25">
      <c r="A85" s="9" t="s">
        <v>48</v>
      </c>
      <c r="B85" s="9">
        <v>6166</v>
      </c>
      <c r="C85" s="19" t="s">
        <v>86</v>
      </c>
      <c r="D85" s="61">
        <v>60707900.627999999</v>
      </c>
      <c r="E85" s="64">
        <v>54531864.652000003</v>
      </c>
      <c r="F85" s="56">
        <v>47277543.483999997</v>
      </c>
      <c r="G85" s="57">
        <v>62038449.178000003</v>
      </c>
      <c r="H85" s="58">
        <v>39774255.262000002</v>
      </c>
      <c r="I85" s="65">
        <v>17463214.851</v>
      </c>
      <c r="J85" s="56">
        <v>29450461.504999999</v>
      </c>
      <c r="K85" s="56">
        <v>28842930.318999998</v>
      </c>
    </row>
    <row r="86" spans="1:11" ht="15" customHeight="1" x14ac:dyDescent="0.25">
      <c r="A86" s="9" t="s">
        <v>48</v>
      </c>
      <c r="B86" s="9">
        <v>6166</v>
      </c>
      <c r="C86" s="19" t="s">
        <v>87</v>
      </c>
      <c r="D86" s="61">
        <v>66917045.123999998</v>
      </c>
      <c r="E86" s="64">
        <v>64146200.287</v>
      </c>
      <c r="F86" s="56">
        <v>61652954.531000003</v>
      </c>
      <c r="G86" s="57">
        <v>56766810.259999998</v>
      </c>
      <c r="H86" s="58">
        <v>40224541.284999996</v>
      </c>
      <c r="I86" s="62">
        <v>24332338.114999998</v>
      </c>
      <c r="J86" s="56">
        <v>23954195.557</v>
      </c>
      <c r="K86" s="56">
        <v>38136481.851999998</v>
      </c>
    </row>
    <row r="87" spans="1:11" ht="15" customHeight="1" x14ac:dyDescent="0.25">
      <c r="A87" s="11" t="s">
        <v>49</v>
      </c>
      <c r="B87" s="11">
        <v>57794</v>
      </c>
      <c r="C87" s="11" t="s">
        <v>88</v>
      </c>
      <c r="D87" s="61"/>
      <c r="E87" s="64"/>
      <c r="F87" s="56"/>
      <c r="G87" s="57">
        <v>13395982.799000001</v>
      </c>
      <c r="H87" s="58">
        <v>18949216.550999999</v>
      </c>
      <c r="I87" s="62">
        <v>15831687.415999999</v>
      </c>
      <c r="J87" s="56">
        <v>15048816.699999999</v>
      </c>
      <c r="K87" s="56">
        <v>17221841.98</v>
      </c>
    </row>
    <row r="88" spans="1:11" ht="15" customHeight="1" x14ac:dyDescent="0.25">
      <c r="A88" s="11" t="s">
        <v>49</v>
      </c>
      <c r="B88" s="11">
        <v>57794</v>
      </c>
      <c r="C88" s="11" t="s">
        <v>89</v>
      </c>
      <c r="D88" s="61"/>
      <c r="E88" s="64"/>
      <c r="F88" s="56"/>
      <c r="G88" s="57">
        <v>12990487.956</v>
      </c>
      <c r="H88" s="58">
        <v>18854737.741999999</v>
      </c>
      <c r="I88" s="62">
        <v>16119573.183</v>
      </c>
      <c r="J88" s="56">
        <v>15199754.960999999</v>
      </c>
      <c r="K88" s="56">
        <v>17101326.837000001</v>
      </c>
    </row>
    <row r="89" spans="1:11" ht="15" customHeight="1" x14ac:dyDescent="0.25">
      <c r="A89" s="9" t="s">
        <v>50</v>
      </c>
      <c r="B89" s="9">
        <v>55364</v>
      </c>
      <c r="C89" s="19" t="s">
        <v>90</v>
      </c>
      <c r="D89" s="61">
        <v>11887547.300000001</v>
      </c>
      <c r="E89" s="56">
        <v>13802357.283</v>
      </c>
      <c r="F89" s="56">
        <v>13060908.684</v>
      </c>
      <c r="G89" s="57">
        <v>10995108.476</v>
      </c>
      <c r="H89" s="58">
        <v>13303360.75</v>
      </c>
      <c r="I89" s="62">
        <v>12007962.922</v>
      </c>
      <c r="J89" s="56">
        <v>10417671.636</v>
      </c>
      <c r="K89" s="56">
        <v>12304670.131999999</v>
      </c>
    </row>
    <row r="90" spans="1:11" ht="15" customHeight="1" x14ac:dyDescent="0.25">
      <c r="A90" s="9" t="s">
        <v>50</v>
      </c>
      <c r="B90" s="9">
        <v>55364</v>
      </c>
      <c r="C90" s="19" t="s">
        <v>91</v>
      </c>
      <c r="D90" s="61">
        <v>12002352.908</v>
      </c>
      <c r="E90" s="56">
        <v>13825946.802999999</v>
      </c>
      <c r="F90" s="56">
        <v>12734597.119000001</v>
      </c>
      <c r="G90" s="57">
        <v>10687450.949999999</v>
      </c>
      <c r="H90" s="58">
        <v>12828917.627</v>
      </c>
      <c r="I90" s="62">
        <v>11708178.403999999</v>
      </c>
      <c r="J90" s="56">
        <v>10260456.869000001</v>
      </c>
      <c r="K90" s="56">
        <v>12383299.177999999</v>
      </c>
    </row>
    <row r="91" spans="1:11" ht="15" customHeight="1" x14ac:dyDescent="0.25">
      <c r="A91" s="8" t="s">
        <v>51</v>
      </c>
      <c r="B91" s="8">
        <v>55111</v>
      </c>
      <c r="C91" s="8">
        <v>1</v>
      </c>
      <c r="D91" s="55">
        <v>205850.35500000001</v>
      </c>
      <c r="E91" s="56">
        <v>226020.084</v>
      </c>
      <c r="F91" s="56">
        <v>128922.489</v>
      </c>
      <c r="G91" s="57">
        <v>449262.32400000002</v>
      </c>
      <c r="H91" s="58">
        <v>197673.00200000001</v>
      </c>
      <c r="I91" s="62">
        <v>317166.63400000002</v>
      </c>
      <c r="J91" s="56">
        <v>456904.53499999997</v>
      </c>
      <c r="K91" s="56">
        <v>811973.87199999997</v>
      </c>
    </row>
    <row r="92" spans="1:11" ht="15" customHeight="1" x14ac:dyDescent="0.25">
      <c r="A92" s="8" t="s">
        <v>51</v>
      </c>
      <c r="B92" s="8">
        <v>55111</v>
      </c>
      <c r="C92" s="8">
        <v>2</v>
      </c>
      <c r="D92" s="55">
        <v>209137.84899999999</v>
      </c>
      <c r="E92" s="56">
        <v>314930.35200000001</v>
      </c>
      <c r="F92" s="56">
        <v>61575.811000000002</v>
      </c>
      <c r="G92" s="57">
        <v>397056.54200000002</v>
      </c>
      <c r="H92" s="58">
        <v>184705.77499999999</v>
      </c>
      <c r="I92" s="62">
        <v>308412.76799999998</v>
      </c>
      <c r="J92" s="56">
        <v>485977.34399999998</v>
      </c>
      <c r="K92" s="56">
        <v>757008.71400000004</v>
      </c>
    </row>
    <row r="93" spans="1:11" ht="15" customHeight="1" x14ac:dyDescent="0.25">
      <c r="A93" s="8" t="s">
        <v>51</v>
      </c>
      <c r="B93" s="8">
        <v>55111</v>
      </c>
      <c r="C93" s="8">
        <v>3</v>
      </c>
      <c r="D93" s="55">
        <v>180877.133</v>
      </c>
      <c r="E93" s="56">
        <v>167728.79</v>
      </c>
      <c r="F93" s="56">
        <v>92416.778000000006</v>
      </c>
      <c r="G93" s="57">
        <v>378163.31199999998</v>
      </c>
      <c r="H93" s="58">
        <v>209719.44899999999</v>
      </c>
      <c r="I93" s="62">
        <v>306982.89399999997</v>
      </c>
      <c r="J93" s="56">
        <v>410124.625</v>
      </c>
      <c r="K93" s="56">
        <v>737720.79200000002</v>
      </c>
    </row>
    <row r="94" spans="1:11" ht="15" customHeight="1" x14ac:dyDescent="0.25">
      <c r="A94" s="8" t="s">
        <v>51</v>
      </c>
      <c r="B94" s="8">
        <v>55111</v>
      </c>
      <c r="C94" s="8">
        <v>4</v>
      </c>
      <c r="D94" s="55">
        <v>233649.56599999999</v>
      </c>
      <c r="E94" s="56">
        <v>272331.81599999999</v>
      </c>
      <c r="F94" s="56">
        <v>99165.054000000004</v>
      </c>
      <c r="G94" s="57">
        <v>355672.52600000001</v>
      </c>
      <c r="H94" s="58">
        <v>106575.17600000001</v>
      </c>
      <c r="I94" s="62">
        <v>274094.96100000001</v>
      </c>
      <c r="J94" s="56">
        <v>420424.16800000001</v>
      </c>
      <c r="K94" s="56">
        <v>799695.93500000006</v>
      </c>
    </row>
    <row r="95" spans="1:11" ht="15" customHeight="1" x14ac:dyDescent="0.25">
      <c r="A95" s="8" t="s">
        <v>51</v>
      </c>
      <c r="B95" s="8">
        <v>55111</v>
      </c>
      <c r="C95" s="8">
        <v>5</v>
      </c>
      <c r="D95" s="55">
        <v>105670.03599999999</v>
      </c>
      <c r="E95" s="56">
        <v>312117.07400000002</v>
      </c>
      <c r="F95" s="56">
        <v>124187.677</v>
      </c>
      <c r="G95" s="57">
        <v>382679.66800000001</v>
      </c>
      <c r="H95" s="58">
        <v>125177.13499999999</v>
      </c>
      <c r="I95" s="62">
        <v>216948.848</v>
      </c>
      <c r="J95" s="56">
        <v>417413.83899999998</v>
      </c>
      <c r="K95" s="56">
        <v>803914.04099999997</v>
      </c>
    </row>
    <row r="96" spans="1:11" ht="15" customHeight="1" x14ac:dyDescent="0.25">
      <c r="A96" s="8" t="s">
        <v>51</v>
      </c>
      <c r="B96" s="8">
        <v>55111</v>
      </c>
      <c r="C96" s="8">
        <v>6</v>
      </c>
      <c r="D96" s="55">
        <v>191137.90400000001</v>
      </c>
      <c r="E96" s="56">
        <v>242001.592</v>
      </c>
      <c r="F96" s="56">
        <v>106183.076</v>
      </c>
      <c r="G96" s="57">
        <v>465977.61900000001</v>
      </c>
      <c r="H96" s="58">
        <v>193148.97500000001</v>
      </c>
      <c r="I96" s="62">
        <v>123945.073</v>
      </c>
      <c r="J96" s="56">
        <v>426693.13500000001</v>
      </c>
      <c r="K96" s="56">
        <v>772730.98800000001</v>
      </c>
    </row>
    <row r="97" spans="1:11" ht="15" customHeight="1" x14ac:dyDescent="0.25">
      <c r="A97" s="8" t="s">
        <v>51</v>
      </c>
      <c r="B97" s="8">
        <v>55111</v>
      </c>
      <c r="C97" s="8">
        <v>7</v>
      </c>
      <c r="D97" s="55">
        <v>224587.90900000001</v>
      </c>
      <c r="E97" s="56">
        <v>205115.965</v>
      </c>
      <c r="F97" s="56">
        <v>125045.636</v>
      </c>
      <c r="G97" s="57">
        <v>426394.84399999998</v>
      </c>
      <c r="H97" s="58">
        <v>175177.87</v>
      </c>
      <c r="I97" s="62">
        <v>301141.799</v>
      </c>
      <c r="J97" s="56">
        <v>278963.783</v>
      </c>
      <c r="K97" s="56">
        <v>685269.31299999997</v>
      </c>
    </row>
    <row r="98" spans="1:11" ht="15" customHeight="1" x14ac:dyDescent="0.25">
      <c r="A98" s="8" t="s">
        <v>51</v>
      </c>
      <c r="B98" s="8">
        <v>55111</v>
      </c>
      <c r="C98" s="8">
        <v>8</v>
      </c>
      <c r="D98" s="55">
        <v>131735.53200000001</v>
      </c>
      <c r="E98" s="56">
        <v>191610.46299999999</v>
      </c>
      <c r="F98" s="56">
        <v>50910.932999999997</v>
      </c>
      <c r="G98" s="57">
        <v>284201.95699999999</v>
      </c>
      <c r="H98" s="58">
        <v>128363.406</v>
      </c>
      <c r="I98" s="62">
        <v>287123.587</v>
      </c>
      <c r="J98" s="56">
        <v>408676.61800000002</v>
      </c>
      <c r="K98" s="56">
        <v>698147.93</v>
      </c>
    </row>
    <row r="99" spans="1:11" ht="15" customHeight="1" x14ac:dyDescent="0.25">
      <c r="A99" s="9" t="s">
        <v>52</v>
      </c>
      <c r="B99" s="9">
        <v>57842</v>
      </c>
      <c r="C99" s="9">
        <v>1</v>
      </c>
      <c r="D99" s="61">
        <v>9471807.7689999994</v>
      </c>
      <c r="E99" s="56">
        <v>4292074.54</v>
      </c>
      <c r="F99" s="56">
        <v>581127.28</v>
      </c>
      <c r="G99" s="57">
        <v>993208.30500000005</v>
      </c>
      <c r="H99" s="58">
        <v>910801.54599999997</v>
      </c>
      <c r="I99" s="62">
        <v>1235512.162</v>
      </c>
      <c r="J99" s="56">
        <v>617830.58700000006</v>
      </c>
      <c r="K99" s="56">
        <v>1198557.352</v>
      </c>
    </row>
    <row r="100" spans="1:11" ht="15" customHeight="1" x14ac:dyDescent="0.25">
      <c r="A100" s="9" t="s">
        <v>53</v>
      </c>
      <c r="B100" s="9">
        <v>55224</v>
      </c>
      <c r="C100" s="19" t="s">
        <v>92</v>
      </c>
      <c r="D100" s="61">
        <v>239665.622</v>
      </c>
      <c r="E100" s="56">
        <v>467713.63799999998</v>
      </c>
      <c r="F100" s="56">
        <v>273237.00199999998</v>
      </c>
      <c r="G100" s="57">
        <v>926431.08200000005</v>
      </c>
      <c r="H100" s="58">
        <v>485067.57199999999</v>
      </c>
      <c r="I100" s="62">
        <v>492788.04</v>
      </c>
      <c r="J100" s="56">
        <v>647084.03799999994</v>
      </c>
      <c r="K100" s="56">
        <v>218665.38</v>
      </c>
    </row>
    <row r="101" spans="1:11" ht="15" customHeight="1" x14ac:dyDescent="0.25">
      <c r="A101" s="9" t="s">
        <v>53</v>
      </c>
      <c r="B101" s="9">
        <v>55224</v>
      </c>
      <c r="C101" s="19" t="s">
        <v>93</v>
      </c>
      <c r="D101" s="61">
        <v>245175.80900000001</v>
      </c>
      <c r="E101" s="56">
        <v>561684.92099999997</v>
      </c>
      <c r="F101" s="56">
        <v>316296.47700000001</v>
      </c>
      <c r="G101" s="57">
        <v>784822.04799999995</v>
      </c>
      <c r="H101" s="58">
        <v>461467.35700000002</v>
      </c>
      <c r="I101" s="62">
        <v>523012.14500000002</v>
      </c>
      <c r="J101" s="56">
        <v>691313.91099999996</v>
      </c>
      <c r="K101" s="56">
        <v>162213.11799999999</v>
      </c>
    </row>
    <row r="102" spans="1:11" ht="15" customHeight="1" x14ac:dyDescent="0.25">
      <c r="A102" s="9" t="s">
        <v>53</v>
      </c>
      <c r="B102" s="9">
        <v>55224</v>
      </c>
      <c r="C102" s="19" t="s">
        <v>94</v>
      </c>
      <c r="D102" s="61">
        <v>47695.561999999998</v>
      </c>
      <c r="E102" s="56">
        <v>36229.031999999999</v>
      </c>
      <c r="F102" s="56">
        <v>243101.69500000001</v>
      </c>
      <c r="G102" s="57">
        <v>722538.94299999997</v>
      </c>
      <c r="H102" s="58">
        <v>321841.99099999998</v>
      </c>
      <c r="I102" s="62">
        <v>507934.62599999999</v>
      </c>
      <c r="J102" s="56">
        <v>571436.66599999997</v>
      </c>
      <c r="K102" s="56">
        <v>236641.226</v>
      </c>
    </row>
    <row r="103" spans="1:11" ht="15" customHeight="1" x14ac:dyDescent="0.25">
      <c r="A103" s="9" t="s">
        <v>53</v>
      </c>
      <c r="B103" s="9">
        <v>55224</v>
      </c>
      <c r="C103" s="19" t="s">
        <v>95</v>
      </c>
      <c r="D103" s="61">
        <v>286168.05</v>
      </c>
      <c r="E103" s="56">
        <v>493104.505</v>
      </c>
      <c r="F103" s="56">
        <v>228410.36499999999</v>
      </c>
      <c r="G103" s="57">
        <v>275838.83899999998</v>
      </c>
      <c r="H103" s="58">
        <v>351839.19</v>
      </c>
      <c r="I103" s="62">
        <v>508116.81900000002</v>
      </c>
      <c r="J103" s="56">
        <v>591658.53599999996</v>
      </c>
      <c r="K103" s="56">
        <v>212609.128</v>
      </c>
    </row>
    <row r="104" spans="1:11" ht="15" customHeight="1" x14ac:dyDescent="0.25">
      <c r="A104" s="9" t="s">
        <v>54</v>
      </c>
      <c r="B104" s="9">
        <v>1040</v>
      </c>
      <c r="C104" s="9">
        <v>1</v>
      </c>
      <c r="D104" s="61">
        <v>230957.65100000001</v>
      </c>
      <c r="E104" s="56">
        <v>300701.27600000001</v>
      </c>
      <c r="F104" s="56">
        <v>163077.239</v>
      </c>
      <c r="G104" s="57">
        <v>168421.06400000001</v>
      </c>
      <c r="H104" s="58">
        <v>165489.71900000001</v>
      </c>
      <c r="I104" s="62">
        <v>127130.823</v>
      </c>
      <c r="J104" s="56">
        <v>122829.162</v>
      </c>
      <c r="K104" s="56">
        <v>210566.02799999999</v>
      </c>
    </row>
    <row r="105" spans="1:11" ht="15" customHeight="1" x14ac:dyDescent="0.25">
      <c r="A105" s="9" t="s">
        <v>54</v>
      </c>
      <c r="B105" s="9">
        <v>1040</v>
      </c>
      <c r="C105" s="9">
        <v>2</v>
      </c>
      <c r="D105" s="61">
        <v>460253.23800000001</v>
      </c>
      <c r="E105" s="56">
        <v>584376.24800000002</v>
      </c>
      <c r="F105" s="56">
        <v>336619.049</v>
      </c>
      <c r="G105" s="57">
        <v>392937.11300000001</v>
      </c>
      <c r="H105" s="58">
        <v>358394.92</v>
      </c>
      <c r="I105" s="62">
        <v>334054.28100000002</v>
      </c>
      <c r="J105" s="56">
        <v>275113.53899999999</v>
      </c>
      <c r="K105" s="56">
        <v>498631.84700000001</v>
      </c>
    </row>
    <row r="106" spans="1:11" ht="15" customHeight="1" x14ac:dyDescent="0.25">
      <c r="A106" s="12" t="s">
        <v>55</v>
      </c>
      <c r="B106" s="12">
        <v>55259</v>
      </c>
      <c r="C106" s="20" t="s">
        <v>96</v>
      </c>
      <c r="D106" s="61">
        <v>13100852.247</v>
      </c>
      <c r="E106" s="56">
        <v>13131627.912</v>
      </c>
      <c r="F106" s="56">
        <v>9985251.3829999994</v>
      </c>
      <c r="G106" s="57">
        <v>11093795.98</v>
      </c>
      <c r="H106" s="58">
        <v>12274844.946</v>
      </c>
      <c r="I106" s="62">
        <v>12829433.977</v>
      </c>
      <c r="J106" s="56">
        <v>13229689.922</v>
      </c>
      <c r="K106" s="56">
        <v>11186153.939999999</v>
      </c>
    </row>
    <row r="107" spans="1:11" ht="15" customHeight="1" x14ac:dyDescent="0.25">
      <c r="A107" s="12" t="s">
        <v>55</v>
      </c>
      <c r="B107" s="12">
        <v>55259</v>
      </c>
      <c r="C107" s="20" t="s">
        <v>97</v>
      </c>
      <c r="D107" s="61">
        <v>10325141.017999999</v>
      </c>
      <c r="E107" s="56">
        <v>12663525.247</v>
      </c>
      <c r="F107" s="56">
        <v>9671555.6970000006</v>
      </c>
      <c r="G107" s="57">
        <v>11667143.77</v>
      </c>
      <c r="H107" s="58">
        <v>12088049.017000001</v>
      </c>
      <c r="I107" s="62">
        <v>13222029.439999999</v>
      </c>
      <c r="J107" s="56">
        <v>11440200.08</v>
      </c>
      <c r="K107" s="56">
        <v>12613220.861</v>
      </c>
    </row>
    <row r="108" spans="1:11" ht="15" customHeight="1" x14ac:dyDescent="0.25">
      <c r="A108" s="12" t="s">
        <v>56</v>
      </c>
      <c r="B108" s="9">
        <v>55148</v>
      </c>
      <c r="C108" s="9">
        <v>1</v>
      </c>
      <c r="D108" s="61">
        <v>123761.927</v>
      </c>
      <c r="E108" s="56">
        <v>181331.60200000001</v>
      </c>
      <c r="F108" s="56">
        <v>140390.12599999999</v>
      </c>
      <c r="G108" s="57">
        <v>408389.674</v>
      </c>
      <c r="H108" s="58">
        <v>192303.07500000001</v>
      </c>
      <c r="I108" s="66">
        <v>248726.79699999999</v>
      </c>
      <c r="J108" s="56">
        <v>533195.89800000004</v>
      </c>
      <c r="K108" s="56">
        <v>232029.24</v>
      </c>
    </row>
    <row r="109" spans="1:11" ht="15" customHeight="1" x14ac:dyDescent="0.25">
      <c r="A109" s="9" t="s">
        <v>56</v>
      </c>
      <c r="B109" s="9">
        <v>55148</v>
      </c>
      <c r="C109" s="9">
        <v>2</v>
      </c>
      <c r="D109" s="61">
        <v>87102.475999999995</v>
      </c>
      <c r="E109" s="56">
        <v>151231.76999999999</v>
      </c>
      <c r="F109" s="56">
        <v>129790.28</v>
      </c>
      <c r="G109" s="57">
        <v>339335.15100000001</v>
      </c>
      <c r="H109" s="58">
        <v>156321.34599999999</v>
      </c>
      <c r="I109" s="66">
        <v>217662.22200000001</v>
      </c>
      <c r="J109" s="56">
        <v>486848.73</v>
      </c>
      <c r="K109" s="56">
        <v>178938.51</v>
      </c>
    </row>
    <row r="110" spans="1:11" ht="15" customHeight="1" x14ac:dyDescent="0.25">
      <c r="A110" s="9" t="s">
        <v>56</v>
      </c>
      <c r="B110" s="9">
        <v>55148</v>
      </c>
      <c r="C110" s="9">
        <v>3</v>
      </c>
      <c r="D110" s="61">
        <v>89166.903000000006</v>
      </c>
      <c r="E110" s="56">
        <v>113584.675</v>
      </c>
      <c r="F110" s="56">
        <v>89058.817999999999</v>
      </c>
      <c r="G110" s="56">
        <v>327637.08899999998</v>
      </c>
      <c r="H110" s="58">
        <v>153879.41699999999</v>
      </c>
      <c r="I110" s="66">
        <v>246925.74400000001</v>
      </c>
      <c r="J110" s="56">
        <v>483015.18800000002</v>
      </c>
      <c r="K110" s="56">
        <v>174355.79699999999</v>
      </c>
    </row>
    <row r="111" spans="1:11" ht="15" customHeight="1" x14ac:dyDescent="0.25">
      <c r="A111" s="9" t="s">
        <v>56</v>
      </c>
      <c r="B111" s="9">
        <v>55148</v>
      </c>
      <c r="C111" s="9">
        <v>4</v>
      </c>
      <c r="D111" s="61">
        <v>110889.45699999999</v>
      </c>
      <c r="E111" s="56">
        <v>131820.43900000001</v>
      </c>
      <c r="F111" s="56">
        <v>145892.84700000001</v>
      </c>
      <c r="G111" s="56">
        <v>355516.34499999997</v>
      </c>
      <c r="H111" s="58">
        <v>168105.103</v>
      </c>
      <c r="I111" s="55">
        <v>223667.253</v>
      </c>
      <c r="J111" s="56">
        <v>505240.25</v>
      </c>
      <c r="K111" s="56">
        <v>223764.992</v>
      </c>
    </row>
    <row r="112" spans="1:11" ht="15" customHeight="1" x14ac:dyDescent="0.25">
      <c r="I112" s="68"/>
    </row>
    <row r="113" spans="8:9" x14ac:dyDescent="0.25">
      <c r="I113" s="68"/>
    </row>
    <row r="114" spans="8:9" x14ac:dyDescent="0.25">
      <c r="H114" s="69"/>
    </row>
    <row r="115" spans="8:9" x14ac:dyDescent="0.25">
      <c r="H115" s="69"/>
    </row>
  </sheetData>
  <pageMargins left="0.7" right="0.7" top="0.75" bottom="0.75" header="0.3" footer="0.3"/>
  <pageSetup orientation="portrait" horizontalDpi="204" verticalDpi="1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B02B9-7E2F-41B9-9CC6-F028C16DB65B}">
  <dimension ref="A1:L118"/>
  <sheetViews>
    <sheetView workbookViewId="0"/>
  </sheetViews>
  <sheetFormatPr defaultColWidth="10.85546875" defaultRowHeight="15" x14ac:dyDescent="0.25"/>
  <cols>
    <col min="1" max="1" width="34.85546875" bestFit="1" customWidth="1"/>
    <col min="2" max="2" width="11.42578125" customWidth="1"/>
    <col min="3" max="3" width="7.7109375" customWidth="1"/>
    <col min="4" max="5" width="12.28515625" customWidth="1"/>
    <col min="6" max="7" width="12.28515625" style="23" customWidth="1"/>
    <col min="8" max="8" width="12.28515625" style="73" customWidth="1"/>
    <col min="9" max="9" width="12.28515625" customWidth="1"/>
    <col min="10" max="11" width="10.85546875" style="84"/>
  </cols>
  <sheetData>
    <row r="1" spans="1:12" ht="76.5" customHeight="1" x14ac:dyDescent="0.25">
      <c r="A1" s="26" t="s">
        <v>0</v>
      </c>
      <c r="B1" s="6" t="s">
        <v>1</v>
      </c>
      <c r="C1" s="6" t="s">
        <v>2</v>
      </c>
      <c r="D1" s="6" t="s">
        <v>109</v>
      </c>
      <c r="E1" s="24" t="s">
        <v>110</v>
      </c>
      <c r="F1" s="6" t="s">
        <v>111</v>
      </c>
      <c r="G1" s="6" t="s">
        <v>112</v>
      </c>
      <c r="H1" s="2" t="s">
        <v>113</v>
      </c>
      <c r="I1" s="6" t="s">
        <v>114</v>
      </c>
      <c r="J1" s="83" t="s">
        <v>116</v>
      </c>
      <c r="K1" s="83" t="s">
        <v>117</v>
      </c>
      <c r="L1" s="6" t="s">
        <v>115</v>
      </c>
    </row>
    <row r="2" spans="1:12" ht="15" customHeight="1" x14ac:dyDescent="0.25">
      <c r="A2" s="8" t="s">
        <v>24</v>
      </c>
      <c r="B2" s="29">
        <v>6137</v>
      </c>
      <c r="C2" s="29">
        <v>1</v>
      </c>
      <c r="D2" s="56">
        <v>4461.9759999999997</v>
      </c>
      <c r="E2" s="57">
        <v>1673.5540000000001</v>
      </c>
      <c r="F2" s="71">
        <v>1867.0530000000001</v>
      </c>
      <c r="G2" s="72">
        <v>1948.0029999999999</v>
      </c>
      <c r="H2" s="56">
        <v>2060.7640000000001</v>
      </c>
      <c r="I2" s="56">
        <v>2167.8580000000002</v>
      </c>
      <c r="J2" s="81">
        <v>2372.2359999999999</v>
      </c>
      <c r="K2" s="81">
        <v>2623.4119999999998</v>
      </c>
      <c r="L2" s="56">
        <f>MAX(D2:K2)</f>
        <v>4461.9759999999997</v>
      </c>
    </row>
    <row r="3" spans="1:12" ht="15" customHeight="1" x14ac:dyDescent="0.25">
      <c r="A3" s="8" t="s">
        <v>24</v>
      </c>
      <c r="B3" s="8">
        <v>6137</v>
      </c>
      <c r="C3" s="8">
        <v>2</v>
      </c>
      <c r="D3" s="56">
        <v>2480.1289999999999</v>
      </c>
      <c r="E3" s="57">
        <v>2181.1260000000002</v>
      </c>
      <c r="F3" s="71">
        <v>1246.9090000000001</v>
      </c>
      <c r="G3" s="72">
        <v>1578.877</v>
      </c>
      <c r="H3" s="56">
        <v>1896.6089999999999</v>
      </c>
      <c r="I3" s="56">
        <v>1279.1130000000001</v>
      </c>
      <c r="J3" s="81">
        <v>1530.86</v>
      </c>
      <c r="K3" s="81">
        <v>1560.306</v>
      </c>
      <c r="L3" s="56">
        <f t="shared" ref="L3:L66" si="0">MAX(D3:K3)</f>
        <v>2480.1289999999999</v>
      </c>
    </row>
    <row r="4" spans="1:12" ht="15" customHeight="1" x14ac:dyDescent="0.25">
      <c r="A4" s="8" t="s">
        <v>24</v>
      </c>
      <c r="B4" s="8">
        <v>6137</v>
      </c>
      <c r="C4" s="8">
        <v>3</v>
      </c>
      <c r="D4" s="56">
        <v>4.2000000000000003E-2</v>
      </c>
      <c r="E4" s="57">
        <v>4.3999999999999997E-2</v>
      </c>
      <c r="F4" s="71">
        <v>8.5000000000000006E-2</v>
      </c>
      <c r="G4" s="72">
        <v>1.0589999999999999</v>
      </c>
      <c r="H4" s="56">
        <v>4.1000000000000002E-2</v>
      </c>
      <c r="I4" s="56">
        <v>6.0999999999999999E-2</v>
      </c>
      <c r="J4" s="81">
        <v>0.4</v>
      </c>
      <c r="K4" s="81">
        <v>0.17100000000000001</v>
      </c>
      <c r="L4" s="56">
        <f t="shared" si="0"/>
        <v>1.0589999999999999</v>
      </c>
    </row>
    <row r="5" spans="1:12" ht="15" customHeight="1" x14ac:dyDescent="0.25">
      <c r="A5" s="8" t="s">
        <v>24</v>
      </c>
      <c r="B5" s="8">
        <v>6137</v>
      </c>
      <c r="C5" s="8">
        <v>4</v>
      </c>
      <c r="D5" s="56">
        <v>9.5000000000000001E-2</v>
      </c>
      <c r="E5" s="57">
        <v>5.2999999999999999E-2</v>
      </c>
      <c r="F5" s="71">
        <v>0.06</v>
      </c>
      <c r="G5" s="72">
        <v>9.4E-2</v>
      </c>
      <c r="H5" s="56">
        <v>5.0999999999999997E-2</v>
      </c>
      <c r="I5" s="56">
        <v>4.3999999999999997E-2</v>
      </c>
      <c r="J5" s="81">
        <v>9.0999999999999998E-2</v>
      </c>
      <c r="K5" s="81">
        <v>0.157</v>
      </c>
      <c r="L5" s="56">
        <f t="shared" si="0"/>
        <v>0.157</v>
      </c>
    </row>
    <row r="6" spans="1:12" ht="15" customHeight="1" x14ac:dyDescent="0.25">
      <c r="A6" s="8" t="s">
        <v>25</v>
      </c>
      <c r="B6" s="8">
        <v>6705</v>
      </c>
      <c r="C6" s="8">
        <v>4</v>
      </c>
      <c r="D6" s="56">
        <v>967.84199999999998</v>
      </c>
      <c r="E6" s="57">
        <v>1787.864</v>
      </c>
      <c r="F6" s="71">
        <v>1505.3019999999999</v>
      </c>
      <c r="G6" s="72">
        <v>1233.633</v>
      </c>
      <c r="H6" s="56">
        <v>648.33799999999997</v>
      </c>
      <c r="I6" s="56">
        <v>443.56</v>
      </c>
      <c r="J6" s="11">
        <v>535.81600000000003</v>
      </c>
      <c r="K6" s="11">
        <v>817.41899999999998</v>
      </c>
      <c r="L6" s="56">
        <f t="shared" si="0"/>
        <v>1787.864</v>
      </c>
    </row>
    <row r="7" spans="1:12" ht="15" customHeight="1" x14ac:dyDescent="0.25">
      <c r="A7" s="8" t="s">
        <v>26</v>
      </c>
      <c r="B7" s="8">
        <v>7336</v>
      </c>
      <c r="C7" s="22" t="s">
        <v>58</v>
      </c>
      <c r="D7" s="73">
        <v>1.2E-2</v>
      </c>
      <c r="E7" s="57">
        <v>8.0000000000000002E-3</v>
      </c>
      <c r="F7" s="71">
        <v>0.01</v>
      </c>
      <c r="G7" s="72">
        <v>7.0000000000000001E-3</v>
      </c>
      <c r="H7" s="56">
        <v>0.189</v>
      </c>
      <c r="I7" s="56">
        <v>7.0000000000000001E-3</v>
      </c>
      <c r="J7" s="11">
        <v>2.1999999999999999E-2</v>
      </c>
      <c r="K7" s="11">
        <v>5.6000000000000001E-2</v>
      </c>
      <c r="L7" s="56">
        <f t="shared" si="0"/>
        <v>0.189</v>
      </c>
    </row>
    <row r="8" spans="1:12" ht="15" customHeight="1" x14ac:dyDescent="0.25">
      <c r="A8" s="8" t="s">
        <v>26</v>
      </c>
      <c r="B8" s="8">
        <v>7336</v>
      </c>
      <c r="C8" s="22" t="s">
        <v>59</v>
      </c>
      <c r="D8" s="56">
        <v>1.4999999999999999E-2</v>
      </c>
      <c r="E8" s="57">
        <v>8.9999999999999993E-3</v>
      </c>
      <c r="F8" s="71">
        <v>8.0000000000000002E-3</v>
      </c>
      <c r="G8" s="72">
        <v>7.0000000000000001E-3</v>
      </c>
      <c r="H8" s="56">
        <v>0.13400000000000001</v>
      </c>
      <c r="I8" s="56">
        <v>1.0999999999999999E-2</v>
      </c>
      <c r="J8" s="11">
        <v>1.9E-2</v>
      </c>
      <c r="K8" s="11">
        <v>5.8000000000000003E-2</v>
      </c>
      <c r="L8" s="56">
        <f t="shared" si="0"/>
        <v>0.13400000000000001</v>
      </c>
    </row>
    <row r="9" spans="1:12" ht="15" customHeight="1" x14ac:dyDescent="0.25">
      <c r="A9" s="8" t="s">
        <v>26</v>
      </c>
      <c r="B9" s="8">
        <v>7336</v>
      </c>
      <c r="C9" s="22" t="s">
        <v>60</v>
      </c>
      <c r="D9" s="56">
        <v>2.5999999999999999E-2</v>
      </c>
      <c r="E9" s="57">
        <v>3.5000000000000003E-2</v>
      </c>
      <c r="F9" s="71">
        <v>2.8000000000000001E-2</v>
      </c>
      <c r="G9" s="72">
        <v>0.04</v>
      </c>
      <c r="H9" s="56">
        <v>0.40799999999999997</v>
      </c>
      <c r="I9" s="56">
        <v>3.3000000000000002E-2</v>
      </c>
      <c r="J9" s="11">
        <v>6.0999999999999999E-2</v>
      </c>
      <c r="K9" s="11">
        <v>0.104</v>
      </c>
      <c r="L9" s="56">
        <f t="shared" si="0"/>
        <v>0.40799999999999997</v>
      </c>
    </row>
    <row r="10" spans="1:12" ht="15" customHeight="1" x14ac:dyDescent="0.25">
      <c r="A10" s="9" t="s">
        <v>27</v>
      </c>
      <c r="B10" s="8">
        <v>995</v>
      </c>
      <c r="C10" s="22">
        <v>10</v>
      </c>
      <c r="D10" s="56">
        <v>3.0000000000000001E-3</v>
      </c>
      <c r="E10" s="57">
        <v>8.0000000000000002E-3</v>
      </c>
      <c r="F10" s="71"/>
      <c r="G10" s="72">
        <v>1E-3</v>
      </c>
      <c r="H10" s="74"/>
      <c r="I10" s="56"/>
      <c r="J10" s="81"/>
      <c r="K10" s="81"/>
      <c r="L10" s="56">
        <f t="shared" si="0"/>
        <v>8.0000000000000002E-3</v>
      </c>
    </row>
    <row r="11" spans="1:12" ht="15" customHeight="1" x14ac:dyDescent="0.25">
      <c r="A11" s="8" t="s">
        <v>27</v>
      </c>
      <c r="B11" s="8">
        <v>995</v>
      </c>
      <c r="C11" s="22">
        <v>7</v>
      </c>
      <c r="D11" s="56">
        <v>227.82599999999999</v>
      </c>
      <c r="E11" s="57">
        <v>311.30700000000002</v>
      </c>
      <c r="F11" s="71">
        <v>192.24100000000001</v>
      </c>
      <c r="G11" s="72">
        <v>52.475000000000001</v>
      </c>
      <c r="H11" s="74"/>
      <c r="I11" s="56"/>
      <c r="J11" s="81"/>
      <c r="K11" s="81"/>
      <c r="L11" s="56">
        <f t="shared" si="0"/>
        <v>311.30700000000002</v>
      </c>
    </row>
    <row r="12" spans="1:12" ht="15" customHeight="1" x14ac:dyDescent="0.25">
      <c r="A12" s="8" t="s">
        <v>27</v>
      </c>
      <c r="B12" s="8">
        <v>995</v>
      </c>
      <c r="C12" s="22">
        <v>8</v>
      </c>
      <c r="D12" s="56">
        <v>286.947</v>
      </c>
      <c r="E12" s="57">
        <v>496.44200000000001</v>
      </c>
      <c r="F12" s="71">
        <v>352.84500000000003</v>
      </c>
      <c r="G12" s="72">
        <v>0.69599999999999995</v>
      </c>
      <c r="H12" s="74"/>
      <c r="I12" s="56"/>
      <c r="J12" s="81"/>
      <c r="K12" s="81"/>
      <c r="L12" s="56">
        <f t="shared" si="0"/>
        <v>496.44200000000001</v>
      </c>
    </row>
    <row r="13" spans="1:12" ht="15" customHeight="1" x14ac:dyDescent="0.25">
      <c r="A13" s="8" t="s">
        <v>28</v>
      </c>
      <c r="B13" s="8">
        <v>1011</v>
      </c>
      <c r="C13" s="22">
        <v>2</v>
      </c>
      <c r="D13" s="56">
        <v>4.5999999999999999E-2</v>
      </c>
      <c r="E13" s="57">
        <v>3.4000000000000002E-2</v>
      </c>
      <c r="F13" s="71">
        <v>1.6E-2</v>
      </c>
      <c r="G13" s="72">
        <v>0.03</v>
      </c>
      <c r="H13" s="74"/>
      <c r="I13" s="56"/>
      <c r="J13" s="81"/>
      <c r="K13" s="81"/>
      <c r="L13" s="56">
        <f t="shared" si="0"/>
        <v>4.5999999999999999E-2</v>
      </c>
    </row>
    <row r="14" spans="1:12" ht="15" customHeight="1" x14ac:dyDescent="0.25">
      <c r="A14" s="8" t="s">
        <v>29</v>
      </c>
      <c r="B14" s="8">
        <v>1001</v>
      </c>
      <c r="C14" s="22">
        <v>1</v>
      </c>
      <c r="D14" s="56">
        <v>1350.6</v>
      </c>
      <c r="E14" s="57">
        <v>1052.481</v>
      </c>
      <c r="F14" s="71">
        <v>1226.1569999999999</v>
      </c>
      <c r="G14" s="72">
        <v>1511.7840000000001</v>
      </c>
      <c r="H14" s="56">
        <v>1251.4269999999999</v>
      </c>
      <c r="I14" s="56">
        <v>740.16200000000003</v>
      </c>
      <c r="J14" s="11">
        <v>1028.72</v>
      </c>
      <c r="K14" s="11">
        <v>546.44100000000003</v>
      </c>
      <c r="L14" s="56">
        <f t="shared" si="0"/>
        <v>1511.7840000000001</v>
      </c>
    </row>
    <row r="15" spans="1:12" ht="15" customHeight="1" x14ac:dyDescent="0.25">
      <c r="A15" s="8" t="s">
        <v>29</v>
      </c>
      <c r="B15" s="8">
        <v>1001</v>
      </c>
      <c r="C15" s="22">
        <v>2</v>
      </c>
      <c r="D15" s="56">
        <v>481.37799999999999</v>
      </c>
      <c r="E15" s="57">
        <v>1468.1310000000001</v>
      </c>
      <c r="F15" s="71">
        <v>688.02599999999995</v>
      </c>
      <c r="G15" s="72">
        <v>1144.3699999999999</v>
      </c>
      <c r="H15" s="56">
        <v>550.56799999999998</v>
      </c>
      <c r="I15" s="56">
        <v>1160.56</v>
      </c>
      <c r="J15" s="11">
        <v>1203.289</v>
      </c>
      <c r="K15" s="11">
        <v>1119.473</v>
      </c>
      <c r="L15" s="56">
        <f t="shared" si="0"/>
        <v>1468.1310000000001</v>
      </c>
    </row>
    <row r="16" spans="1:12" ht="15" customHeight="1" x14ac:dyDescent="0.25">
      <c r="A16" s="8" t="s">
        <v>29</v>
      </c>
      <c r="B16" s="8">
        <v>1001</v>
      </c>
      <c r="C16" s="22">
        <v>4</v>
      </c>
      <c r="D16" s="56">
        <v>3.6999999999999998E-2</v>
      </c>
      <c r="E16" s="57">
        <v>2E-3</v>
      </c>
      <c r="F16" s="71">
        <v>1E-3</v>
      </c>
      <c r="G16" s="72">
        <v>1E-3</v>
      </c>
      <c r="H16" s="56">
        <v>5.7000000000000002E-2</v>
      </c>
      <c r="I16" s="56">
        <v>5.1999999999999998E-2</v>
      </c>
      <c r="J16" s="11">
        <v>8.6999999999999994E-2</v>
      </c>
      <c r="K16" s="11">
        <v>5.5E-2</v>
      </c>
      <c r="L16" s="56">
        <f t="shared" si="0"/>
        <v>8.6999999999999994E-2</v>
      </c>
    </row>
    <row r="17" spans="1:12" ht="15" customHeight="1" x14ac:dyDescent="0.25">
      <c r="A17" s="8" t="s">
        <v>30</v>
      </c>
      <c r="B17" s="8">
        <v>983</v>
      </c>
      <c r="C17" s="22">
        <v>1</v>
      </c>
      <c r="D17" s="56">
        <v>935.10599999999999</v>
      </c>
      <c r="E17" s="57">
        <v>751.93</v>
      </c>
      <c r="F17" s="71">
        <v>848.70799999999997</v>
      </c>
      <c r="G17" s="72">
        <v>925.81600000000003</v>
      </c>
      <c r="H17" s="56">
        <v>670.04399999999998</v>
      </c>
      <c r="I17" s="56">
        <v>454.17500000000001</v>
      </c>
      <c r="J17" s="11">
        <v>490.45100000000002</v>
      </c>
      <c r="K17" s="11">
        <v>408.35199999999998</v>
      </c>
      <c r="L17" s="56">
        <f t="shared" si="0"/>
        <v>935.10599999999999</v>
      </c>
    </row>
    <row r="18" spans="1:12" ht="15" customHeight="1" x14ac:dyDescent="0.25">
      <c r="A18" s="8" t="s">
        <v>30</v>
      </c>
      <c r="B18" s="8">
        <v>983</v>
      </c>
      <c r="C18" s="22">
        <v>2</v>
      </c>
      <c r="D18" s="56">
        <v>732.1</v>
      </c>
      <c r="E18" s="57">
        <v>863.83100000000002</v>
      </c>
      <c r="F18" s="71">
        <v>841.41099999999994</v>
      </c>
      <c r="G18" s="72">
        <v>842.47199999999998</v>
      </c>
      <c r="H18" s="56">
        <v>782.21</v>
      </c>
      <c r="I18" s="56">
        <v>458.13299999999998</v>
      </c>
      <c r="J18" s="11">
        <v>461.35300000000001</v>
      </c>
      <c r="K18" s="11">
        <v>584.25400000000002</v>
      </c>
      <c r="L18" s="56">
        <f t="shared" si="0"/>
        <v>863.83100000000002</v>
      </c>
    </row>
    <row r="19" spans="1:12" ht="15" customHeight="1" x14ac:dyDescent="0.25">
      <c r="A19" s="8" t="s">
        <v>30</v>
      </c>
      <c r="B19" s="8">
        <v>983</v>
      </c>
      <c r="C19" s="22">
        <v>3</v>
      </c>
      <c r="D19" s="56">
        <v>792.024</v>
      </c>
      <c r="E19" s="57">
        <v>863.90099999999995</v>
      </c>
      <c r="F19" s="71">
        <v>619.78300000000002</v>
      </c>
      <c r="G19" s="72">
        <v>966.40899999999999</v>
      </c>
      <c r="H19" s="56">
        <v>756.6</v>
      </c>
      <c r="I19" s="56">
        <v>412.24900000000002</v>
      </c>
      <c r="J19" s="11">
        <v>459.56200000000001</v>
      </c>
      <c r="K19" s="11">
        <v>493.85399999999998</v>
      </c>
      <c r="L19" s="56">
        <f t="shared" si="0"/>
        <v>966.40899999999999</v>
      </c>
    </row>
    <row r="20" spans="1:12" ht="15" customHeight="1" x14ac:dyDescent="0.25">
      <c r="A20" s="8" t="s">
        <v>30</v>
      </c>
      <c r="B20" s="8">
        <v>983</v>
      </c>
      <c r="C20" s="22">
        <v>4</v>
      </c>
      <c r="D20" s="56">
        <v>629.67999999999995</v>
      </c>
      <c r="E20" s="57">
        <v>728.93499999999995</v>
      </c>
      <c r="F20" s="71">
        <v>1015.027</v>
      </c>
      <c r="G20" s="72">
        <v>854.09</v>
      </c>
      <c r="H20" s="56">
        <v>768.279</v>
      </c>
      <c r="I20" s="56">
        <v>449.33499999999998</v>
      </c>
      <c r="J20" s="11">
        <v>549.59299999999996</v>
      </c>
      <c r="K20" s="11">
        <v>738.30200000000002</v>
      </c>
      <c r="L20" s="56">
        <f t="shared" si="0"/>
        <v>1015.027</v>
      </c>
    </row>
    <row r="21" spans="1:12" ht="15" customHeight="1" x14ac:dyDescent="0.25">
      <c r="A21" s="8" t="s">
        <v>30</v>
      </c>
      <c r="B21" s="8">
        <v>983</v>
      </c>
      <c r="C21" s="22">
        <v>5</v>
      </c>
      <c r="D21" s="56">
        <v>780.79</v>
      </c>
      <c r="E21" s="57">
        <v>693.89099999999996</v>
      </c>
      <c r="F21" s="71">
        <v>988.74400000000003</v>
      </c>
      <c r="G21" s="72">
        <v>885.46299999999997</v>
      </c>
      <c r="H21" s="56">
        <v>719.15</v>
      </c>
      <c r="I21" s="56">
        <v>446.25900000000001</v>
      </c>
      <c r="J21" s="11">
        <v>575.08100000000002</v>
      </c>
      <c r="K21" s="11">
        <v>891.33399999999995</v>
      </c>
      <c r="L21" s="56">
        <f t="shared" si="0"/>
        <v>988.74400000000003</v>
      </c>
    </row>
    <row r="22" spans="1:12" ht="15" customHeight="1" x14ac:dyDescent="0.25">
      <c r="A22" s="8" t="s">
        <v>30</v>
      </c>
      <c r="B22" s="8">
        <v>983</v>
      </c>
      <c r="C22" s="22">
        <v>6</v>
      </c>
      <c r="D22" s="56">
        <v>574.54999999999995</v>
      </c>
      <c r="E22" s="57">
        <v>658.37</v>
      </c>
      <c r="F22" s="71">
        <v>546.34100000000001</v>
      </c>
      <c r="G22" s="72">
        <v>652.32399999999996</v>
      </c>
      <c r="H22" s="56">
        <v>494.851</v>
      </c>
      <c r="I22" s="56">
        <v>316.85399999999998</v>
      </c>
      <c r="J22" s="11">
        <v>370.46899999999999</v>
      </c>
      <c r="K22" s="11">
        <v>390.51299999999998</v>
      </c>
      <c r="L22" s="56">
        <f t="shared" si="0"/>
        <v>658.37</v>
      </c>
    </row>
    <row r="23" spans="1:12" ht="15" customHeight="1" x14ac:dyDescent="0.25">
      <c r="A23" s="9" t="s">
        <v>31</v>
      </c>
      <c r="B23" s="9">
        <v>1004</v>
      </c>
      <c r="C23" s="18" t="s">
        <v>61</v>
      </c>
      <c r="D23" s="57">
        <v>30.902000000000001</v>
      </c>
      <c r="E23" s="57">
        <v>26.343</v>
      </c>
      <c r="F23" s="71">
        <v>90.108999999999995</v>
      </c>
      <c r="G23" s="72">
        <v>25.978999999999999</v>
      </c>
      <c r="H23" s="56">
        <v>28.303999999999998</v>
      </c>
      <c r="I23" s="56">
        <v>28.716999999999999</v>
      </c>
      <c r="J23" s="11">
        <v>34.143999999999998</v>
      </c>
      <c r="K23" s="11">
        <v>25.841999999999999</v>
      </c>
      <c r="L23" s="56">
        <f t="shared" si="0"/>
        <v>90.108999999999995</v>
      </c>
    </row>
    <row r="24" spans="1:12" ht="15" customHeight="1" x14ac:dyDescent="0.25">
      <c r="A24" s="9" t="s">
        <v>31</v>
      </c>
      <c r="B24" s="9">
        <v>1004</v>
      </c>
      <c r="C24" s="18" t="s">
        <v>62</v>
      </c>
      <c r="D24" s="57">
        <v>29.881</v>
      </c>
      <c r="E24" s="57">
        <v>32.463000000000001</v>
      </c>
      <c r="F24" s="71">
        <v>94.436000000000007</v>
      </c>
      <c r="G24" s="72">
        <v>31.524999999999999</v>
      </c>
      <c r="H24" s="56">
        <v>26.742000000000001</v>
      </c>
      <c r="I24" s="56">
        <v>30.181999999999999</v>
      </c>
      <c r="J24" s="11">
        <v>32.716999999999999</v>
      </c>
      <c r="K24" s="11">
        <v>30.588999999999999</v>
      </c>
      <c r="L24" s="56">
        <f t="shared" si="0"/>
        <v>94.436000000000007</v>
      </c>
    </row>
    <row r="25" spans="1:12" ht="15" customHeight="1" x14ac:dyDescent="0.25">
      <c r="A25" s="9" t="s">
        <v>32</v>
      </c>
      <c r="B25" s="9">
        <v>1012</v>
      </c>
      <c r="C25" s="19">
        <v>2</v>
      </c>
      <c r="D25" s="57">
        <v>101.045</v>
      </c>
      <c r="E25" s="57">
        <v>145.84899999999999</v>
      </c>
      <c r="F25" s="71">
        <v>198.715</v>
      </c>
      <c r="G25" s="72">
        <v>251.858</v>
      </c>
      <c r="H25" s="56">
        <v>98.632000000000005</v>
      </c>
      <c r="I25" s="56">
        <v>58.124000000000002</v>
      </c>
      <c r="J25" s="11">
        <v>191.97200000000001</v>
      </c>
      <c r="K25" s="11">
        <v>87.040999999999997</v>
      </c>
      <c r="L25" s="56">
        <f t="shared" si="0"/>
        <v>251.858</v>
      </c>
    </row>
    <row r="26" spans="1:12" ht="15" customHeight="1" x14ac:dyDescent="0.25">
      <c r="A26" s="9" t="s">
        <v>32</v>
      </c>
      <c r="B26" s="9">
        <v>1012</v>
      </c>
      <c r="C26" s="19">
        <v>3</v>
      </c>
      <c r="D26" s="57">
        <v>1412.433</v>
      </c>
      <c r="E26" s="57">
        <v>1164.963</v>
      </c>
      <c r="F26" s="71">
        <v>1659.5650000000001</v>
      </c>
      <c r="G26" s="72">
        <v>1643.7560000000001</v>
      </c>
      <c r="H26" s="56">
        <v>951.58399999999995</v>
      </c>
      <c r="I26" s="57">
        <v>585.34799999999996</v>
      </c>
      <c r="J26" s="11">
        <v>1326.83</v>
      </c>
      <c r="K26" s="11">
        <v>490.82299999999998</v>
      </c>
      <c r="L26" s="56">
        <f t="shared" si="0"/>
        <v>1659.5650000000001</v>
      </c>
    </row>
    <row r="27" spans="1:12" ht="15" customHeight="1" x14ac:dyDescent="0.25">
      <c r="A27" s="9" t="s">
        <v>33</v>
      </c>
      <c r="B27" s="9">
        <v>7759</v>
      </c>
      <c r="C27" s="19" t="s">
        <v>63</v>
      </c>
      <c r="D27" s="57">
        <v>7.5999999999999998E-2</v>
      </c>
      <c r="E27" s="57">
        <v>0.17399999999999999</v>
      </c>
      <c r="F27" s="71">
        <v>0.14599999999999999</v>
      </c>
      <c r="G27" s="72">
        <v>0.248</v>
      </c>
      <c r="H27" s="56">
        <v>7.5999999999999998E-2</v>
      </c>
      <c r="I27" s="57">
        <v>0.17699999999999999</v>
      </c>
      <c r="J27" s="11">
        <v>0.28000000000000003</v>
      </c>
      <c r="K27" s="11">
        <v>0.35199999999999998</v>
      </c>
      <c r="L27" s="56">
        <f t="shared" si="0"/>
        <v>0.35199999999999998</v>
      </c>
    </row>
    <row r="28" spans="1:12" ht="15" customHeight="1" x14ac:dyDescent="0.25">
      <c r="A28" s="9" t="s">
        <v>33</v>
      </c>
      <c r="B28" s="9">
        <v>7759</v>
      </c>
      <c r="C28" s="19" t="s">
        <v>64</v>
      </c>
      <c r="D28" s="57">
        <v>0.16900000000000001</v>
      </c>
      <c r="E28" s="57">
        <v>0.23799999999999999</v>
      </c>
      <c r="F28" s="71">
        <v>0.155</v>
      </c>
      <c r="G28" s="72">
        <v>0.214</v>
      </c>
      <c r="H28" s="56">
        <v>0.122</v>
      </c>
      <c r="I28" s="57">
        <v>0.252</v>
      </c>
      <c r="J28" s="11">
        <v>0.27400000000000002</v>
      </c>
      <c r="K28" s="11">
        <v>0.11799999999999999</v>
      </c>
      <c r="L28" s="56">
        <f t="shared" si="0"/>
        <v>0.27400000000000002</v>
      </c>
    </row>
    <row r="29" spans="1:12" ht="15" customHeight="1" x14ac:dyDescent="0.25">
      <c r="A29" s="9" t="s">
        <v>33</v>
      </c>
      <c r="B29" s="9">
        <v>7759</v>
      </c>
      <c r="C29" s="19" t="s">
        <v>65</v>
      </c>
      <c r="D29" s="57">
        <v>0.158</v>
      </c>
      <c r="E29" s="57">
        <v>0.22800000000000001</v>
      </c>
      <c r="F29" s="71">
        <v>0.14199999999999999</v>
      </c>
      <c r="G29" s="72">
        <v>0.17299999999999999</v>
      </c>
      <c r="H29" s="56">
        <v>0.11600000000000001</v>
      </c>
      <c r="I29" s="56">
        <v>0.23599999999999999</v>
      </c>
      <c r="J29" s="11">
        <v>0.32700000000000001</v>
      </c>
      <c r="K29" s="11">
        <v>0.10100000000000001</v>
      </c>
      <c r="L29" s="56">
        <f t="shared" si="0"/>
        <v>0.32700000000000001</v>
      </c>
    </row>
    <row r="30" spans="1:12" ht="15" customHeight="1" x14ac:dyDescent="0.25">
      <c r="A30" s="9" t="s">
        <v>33</v>
      </c>
      <c r="B30" s="9">
        <v>7759</v>
      </c>
      <c r="C30" s="19" t="s">
        <v>66</v>
      </c>
      <c r="D30" s="57">
        <v>8.7999999999999995E-2</v>
      </c>
      <c r="E30" s="57">
        <v>0.184</v>
      </c>
      <c r="F30" s="71">
        <v>0.151</v>
      </c>
      <c r="G30" s="72">
        <v>0.25800000000000001</v>
      </c>
      <c r="H30" s="56">
        <v>0.13900000000000001</v>
      </c>
      <c r="I30" s="57">
        <v>0.2</v>
      </c>
      <c r="J30" s="11">
        <v>0.31900000000000001</v>
      </c>
      <c r="K30" s="11">
        <v>0.36</v>
      </c>
      <c r="L30" s="56">
        <f t="shared" si="0"/>
        <v>0.36</v>
      </c>
    </row>
    <row r="31" spans="1:12" ht="15" customHeight="1" x14ac:dyDescent="0.25">
      <c r="A31" s="9" t="s">
        <v>34</v>
      </c>
      <c r="B31" s="9">
        <v>6113</v>
      </c>
      <c r="C31" s="19">
        <v>1</v>
      </c>
      <c r="D31" s="57">
        <v>2391.0720000000001</v>
      </c>
      <c r="E31" s="57">
        <v>1807.1859999999999</v>
      </c>
      <c r="F31" s="71">
        <v>2201.7660000000001</v>
      </c>
      <c r="G31" s="72">
        <v>1804.202</v>
      </c>
      <c r="H31" s="56">
        <v>1070.4880000000001</v>
      </c>
      <c r="I31" s="57">
        <v>1039.3</v>
      </c>
      <c r="J31" s="11">
        <v>1349.348</v>
      </c>
      <c r="K31" s="11">
        <v>722.80399999999997</v>
      </c>
      <c r="L31" s="56">
        <f t="shared" si="0"/>
        <v>2391.0720000000001</v>
      </c>
    </row>
    <row r="32" spans="1:12" ht="15" customHeight="1" x14ac:dyDescent="0.25">
      <c r="A32" s="9" t="s">
        <v>34</v>
      </c>
      <c r="B32" s="9">
        <v>6113</v>
      </c>
      <c r="C32" s="19">
        <v>2</v>
      </c>
      <c r="D32" s="57">
        <v>2181.6239999999998</v>
      </c>
      <c r="E32" s="57">
        <v>2339.9290000000001</v>
      </c>
      <c r="F32" s="71">
        <v>2049.4679999999998</v>
      </c>
      <c r="G32" s="72">
        <v>1902.748</v>
      </c>
      <c r="H32" s="56">
        <v>1461.9690000000001</v>
      </c>
      <c r="I32" s="57">
        <v>1413.848</v>
      </c>
      <c r="J32" s="11">
        <v>953.9</v>
      </c>
      <c r="K32" s="11">
        <v>911.96100000000001</v>
      </c>
      <c r="L32" s="56">
        <f t="shared" si="0"/>
        <v>2339.9290000000001</v>
      </c>
    </row>
    <row r="33" spans="1:12" ht="15" customHeight="1" x14ac:dyDescent="0.25">
      <c r="A33" s="9" t="s">
        <v>34</v>
      </c>
      <c r="B33" s="9">
        <v>6113</v>
      </c>
      <c r="C33" s="19">
        <v>3</v>
      </c>
      <c r="D33" s="57">
        <v>1704.56</v>
      </c>
      <c r="E33" s="57">
        <v>2113.837</v>
      </c>
      <c r="F33" s="71">
        <v>1871.692</v>
      </c>
      <c r="G33" s="72">
        <v>1980.28</v>
      </c>
      <c r="H33" s="56">
        <v>772.09400000000005</v>
      </c>
      <c r="I33" s="57">
        <v>1046.7570000000001</v>
      </c>
      <c r="J33" s="11">
        <v>902.58699999999999</v>
      </c>
      <c r="K33" s="11">
        <v>720.16</v>
      </c>
      <c r="L33" s="56">
        <f t="shared" si="0"/>
        <v>2113.837</v>
      </c>
    </row>
    <row r="34" spans="1:12" ht="15" customHeight="1" x14ac:dyDescent="0.25">
      <c r="A34" s="9" t="s">
        <v>34</v>
      </c>
      <c r="B34" s="9">
        <v>6113</v>
      </c>
      <c r="C34" s="19">
        <v>4</v>
      </c>
      <c r="D34" s="57">
        <v>3440.3890000000001</v>
      </c>
      <c r="E34" s="57">
        <v>3206.8440000000001</v>
      </c>
      <c r="F34" s="71">
        <v>3194.1179999999999</v>
      </c>
      <c r="G34" s="72">
        <v>3486.3609999999999</v>
      </c>
      <c r="H34" s="56">
        <v>2092.6219999999998</v>
      </c>
      <c r="I34" s="57">
        <v>3435.1770000000001</v>
      </c>
      <c r="J34" s="11">
        <v>1886.452</v>
      </c>
      <c r="K34" s="11">
        <v>2008.9580000000001</v>
      </c>
      <c r="L34" s="56">
        <f t="shared" si="0"/>
        <v>3486.3609999999999</v>
      </c>
    </row>
    <row r="35" spans="1:12" ht="15" customHeight="1" x14ac:dyDescent="0.25">
      <c r="A35" s="9" t="s">
        <v>34</v>
      </c>
      <c r="B35" s="9">
        <v>6113</v>
      </c>
      <c r="C35" s="19">
        <v>5</v>
      </c>
      <c r="D35" s="57">
        <v>6380.3990000000003</v>
      </c>
      <c r="E35" s="57">
        <v>5494.9390000000003</v>
      </c>
      <c r="F35" s="71">
        <v>4330.9809999999998</v>
      </c>
      <c r="G35" s="72">
        <v>7039.3109999999997</v>
      </c>
      <c r="H35" s="56">
        <v>4269.1509999999998</v>
      </c>
      <c r="I35" s="57">
        <v>6458.2479999999996</v>
      </c>
      <c r="J35" s="11">
        <v>4017.8809999999999</v>
      </c>
      <c r="K35" s="11">
        <v>2792.3890000000001</v>
      </c>
      <c r="L35" s="56">
        <f t="shared" si="0"/>
        <v>7039.3109999999997</v>
      </c>
    </row>
    <row r="36" spans="1:12" ht="15" customHeight="1" x14ac:dyDescent="0.25">
      <c r="A36" s="9" t="s">
        <v>35</v>
      </c>
      <c r="B36" s="9">
        <v>7763</v>
      </c>
      <c r="C36" s="19">
        <v>1</v>
      </c>
      <c r="D36" s="57">
        <v>0.16500000000000001</v>
      </c>
      <c r="E36" s="57">
        <v>0.13600000000000001</v>
      </c>
      <c r="F36" s="71">
        <v>0.252</v>
      </c>
      <c r="G36" s="72">
        <v>0.30399999999999999</v>
      </c>
      <c r="H36" s="56">
        <v>0.23100000000000001</v>
      </c>
      <c r="I36" s="57">
        <v>0.23</v>
      </c>
      <c r="J36" s="11">
        <v>0.20100000000000001</v>
      </c>
      <c r="K36" s="11">
        <v>0.20100000000000001</v>
      </c>
      <c r="L36" s="56">
        <f t="shared" si="0"/>
        <v>0.30399999999999999</v>
      </c>
    </row>
    <row r="37" spans="1:12" ht="15" customHeight="1" x14ac:dyDescent="0.25">
      <c r="A37" s="9" t="s">
        <v>35</v>
      </c>
      <c r="B37" s="9">
        <v>7763</v>
      </c>
      <c r="C37" s="19">
        <v>2</v>
      </c>
      <c r="D37" s="57">
        <v>0.17899999999999999</v>
      </c>
      <c r="E37" s="57">
        <v>0.185</v>
      </c>
      <c r="F37" s="71">
        <v>0.28100000000000003</v>
      </c>
      <c r="G37" s="72">
        <v>0.311</v>
      </c>
      <c r="H37" s="56">
        <v>0.27100000000000002</v>
      </c>
      <c r="I37" s="57">
        <v>0.32800000000000001</v>
      </c>
      <c r="J37" s="11">
        <v>0.17299999999999999</v>
      </c>
      <c r="K37" s="11">
        <v>0.19700000000000001</v>
      </c>
      <c r="L37" s="56">
        <f t="shared" si="0"/>
        <v>0.32800000000000001</v>
      </c>
    </row>
    <row r="38" spans="1:12" ht="15" customHeight="1" x14ac:dyDescent="0.25">
      <c r="A38" s="9" t="s">
        <v>35</v>
      </c>
      <c r="B38" s="9">
        <v>7763</v>
      </c>
      <c r="C38" s="19">
        <v>3</v>
      </c>
      <c r="D38" s="57">
        <v>0.13700000000000001</v>
      </c>
      <c r="E38" s="57">
        <v>0.16500000000000001</v>
      </c>
      <c r="F38" s="71">
        <v>0.214</v>
      </c>
      <c r="G38" s="72">
        <v>0.314</v>
      </c>
      <c r="H38" s="56">
        <v>0.27300000000000002</v>
      </c>
      <c r="I38" s="57">
        <v>0.31900000000000001</v>
      </c>
      <c r="J38" s="11">
        <v>0.16400000000000001</v>
      </c>
      <c r="K38" s="11">
        <v>0.219</v>
      </c>
      <c r="L38" s="56">
        <f t="shared" si="0"/>
        <v>0.31900000000000001</v>
      </c>
    </row>
    <row r="39" spans="1:12" ht="15" customHeight="1" x14ac:dyDescent="0.25">
      <c r="A39" s="9" t="s">
        <v>36</v>
      </c>
      <c r="B39" s="9">
        <v>7948</v>
      </c>
      <c r="C39" s="19">
        <v>1</v>
      </c>
      <c r="D39" s="57">
        <v>1.7000000000000001E-2</v>
      </c>
      <c r="E39" s="57">
        <v>2.1000000000000001E-2</v>
      </c>
      <c r="F39" s="71">
        <v>1.7000000000000001E-2</v>
      </c>
      <c r="G39" s="72">
        <v>6.8000000000000005E-2</v>
      </c>
      <c r="H39" s="56">
        <v>0.02</v>
      </c>
      <c r="I39" s="57">
        <v>3.3000000000000002E-2</v>
      </c>
      <c r="J39" s="11">
        <v>6.6000000000000003E-2</v>
      </c>
      <c r="K39" s="11">
        <v>3.4000000000000002E-2</v>
      </c>
      <c r="L39" s="56">
        <f t="shared" si="0"/>
        <v>6.8000000000000005E-2</v>
      </c>
    </row>
    <row r="40" spans="1:12" ht="15" customHeight="1" x14ac:dyDescent="0.25">
      <c r="A40" s="9" t="s">
        <v>36</v>
      </c>
      <c r="B40" s="9">
        <v>7948</v>
      </c>
      <c r="C40" s="19">
        <v>2</v>
      </c>
      <c r="D40" s="57">
        <v>1.2E-2</v>
      </c>
      <c r="E40" s="57">
        <v>1.7999999999999999E-2</v>
      </c>
      <c r="F40" s="71">
        <v>1.9E-2</v>
      </c>
      <c r="G40" s="72">
        <v>7.8E-2</v>
      </c>
      <c r="H40" s="56">
        <v>2.5000000000000001E-2</v>
      </c>
      <c r="I40" s="57">
        <v>3.1E-2</v>
      </c>
      <c r="J40" s="11">
        <v>6.2E-2</v>
      </c>
      <c r="K40" s="11">
        <v>3.2000000000000001E-2</v>
      </c>
      <c r="L40" s="56">
        <f t="shared" si="0"/>
        <v>7.8E-2</v>
      </c>
    </row>
    <row r="41" spans="1:12" ht="15" customHeight="1" x14ac:dyDescent="0.25">
      <c r="A41" s="9" t="s">
        <v>36</v>
      </c>
      <c r="B41" s="9">
        <v>7948</v>
      </c>
      <c r="C41" s="19">
        <v>3</v>
      </c>
      <c r="D41" s="57">
        <v>1.0999999999999999E-2</v>
      </c>
      <c r="E41" s="57">
        <v>1.9E-2</v>
      </c>
      <c r="F41" s="71">
        <v>1.7999999999999999E-2</v>
      </c>
      <c r="G41" s="72">
        <v>7.0000000000000007E-2</v>
      </c>
      <c r="H41" s="56">
        <v>2.1999999999999999E-2</v>
      </c>
      <c r="I41" s="57">
        <v>2.7E-2</v>
      </c>
      <c r="J41" s="11">
        <v>5.5E-2</v>
      </c>
      <c r="K41" s="11">
        <v>3.2000000000000001E-2</v>
      </c>
      <c r="L41" s="56">
        <f t="shared" si="0"/>
        <v>7.0000000000000007E-2</v>
      </c>
    </row>
    <row r="42" spans="1:12" ht="15" customHeight="1" x14ac:dyDescent="0.25">
      <c r="A42" s="9" t="s">
        <v>36</v>
      </c>
      <c r="B42" s="9">
        <v>7948</v>
      </c>
      <c r="C42" s="19">
        <v>4</v>
      </c>
      <c r="D42" s="57">
        <v>8.9999999999999993E-3</v>
      </c>
      <c r="E42" s="57">
        <v>1.7999999999999999E-2</v>
      </c>
      <c r="F42" s="71">
        <v>1.7999999999999999E-2</v>
      </c>
      <c r="G42" s="72">
        <v>7.0999999999999994E-2</v>
      </c>
      <c r="H42" s="56">
        <v>2.1999999999999999E-2</v>
      </c>
      <c r="I42" s="57">
        <v>0.03</v>
      </c>
      <c r="J42" s="11">
        <v>6.6000000000000003E-2</v>
      </c>
      <c r="K42" s="11">
        <v>3.3000000000000002E-2</v>
      </c>
      <c r="L42" s="56">
        <f t="shared" si="0"/>
        <v>7.0999999999999994E-2</v>
      </c>
    </row>
    <row r="43" spans="1:12" ht="15" customHeight="1" x14ac:dyDescent="0.25">
      <c r="A43" s="9" t="s">
        <v>36</v>
      </c>
      <c r="B43" s="9">
        <v>7948</v>
      </c>
      <c r="C43" s="19">
        <v>5</v>
      </c>
      <c r="D43" s="57">
        <v>6.0000000000000001E-3</v>
      </c>
      <c r="E43" s="57">
        <v>1.6E-2</v>
      </c>
      <c r="F43" s="71">
        <v>2.8000000000000001E-2</v>
      </c>
      <c r="G43" s="72">
        <v>8.4000000000000005E-2</v>
      </c>
      <c r="H43" s="56">
        <v>2.1000000000000001E-2</v>
      </c>
      <c r="I43" s="57">
        <v>2.9000000000000001E-2</v>
      </c>
      <c r="J43" s="11">
        <v>5.8000000000000003E-2</v>
      </c>
      <c r="K43" s="11">
        <v>0.03</v>
      </c>
      <c r="L43" s="56">
        <f t="shared" si="0"/>
        <v>8.4000000000000005E-2</v>
      </c>
    </row>
    <row r="44" spans="1:12" ht="15" customHeight="1" x14ac:dyDescent="0.25">
      <c r="A44" s="9" t="s">
        <v>36</v>
      </c>
      <c r="B44" s="9">
        <v>7948</v>
      </c>
      <c r="C44" s="19">
        <v>6</v>
      </c>
      <c r="D44" s="57">
        <v>7.0000000000000001E-3</v>
      </c>
      <c r="E44" s="57">
        <v>2.5999999999999999E-2</v>
      </c>
      <c r="F44" s="71">
        <v>3.2000000000000001E-2</v>
      </c>
      <c r="G44" s="72">
        <v>9.1999999999999998E-2</v>
      </c>
      <c r="H44" s="56">
        <v>2.3E-2</v>
      </c>
      <c r="I44" s="57">
        <v>2.7E-2</v>
      </c>
      <c r="J44" s="11">
        <v>6.8000000000000005E-2</v>
      </c>
      <c r="K44" s="11">
        <v>3.2000000000000001E-2</v>
      </c>
      <c r="L44" s="56">
        <f t="shared" si="0"/>
        <v>9.1999999999999998E-2</v>
      </c>
    </row>
    <row r="45" spans="1:12" ht="15" customHeight="1" x14ac:dyDescent="0.25">
      <c r="A45" s="9" t="s">
        <v>37</v>
      </c>
      <c r="B45" s="9">
        <v>991</v>
      </c>
      <c r="C45" s="19" t="s">
        <v>63</v>
      </c>
      <c r="D45" s="57"/>
      <c r="E45" s="57"/>
      <c r="F45" s="71"/>
      <c r="G45" s="56">
        <v>3.0129999999999999</v>
      </c>
      <c r="H45" s="56">
        <v>5.0830000000000002</v>
      </c>
      <c r="I45" s="57">
        <v>4.9850000000000003</v>
      </c>
      <c r="J45" s="11">
        <v>1.4079999999999999</v>
      </c>
      <c r="K45" s="11">
        <v>4.298</v>
      </c>
      <c r="L45" s="56">
        <f t="shared" si="0"/>
        <v>5.0830000000000002</v>
      </c>
    </row>
    <row r="46" spans="1:12" ht="15" customHeight="1" x14ac:dyDescent="0.25">
      <c r="A46" s="9" t="s">
        <v>37</v>
      </c>
      <c r="B46" s="9">
        <v>991</v>
      </c>
      <c r="C46" s="19" t="s">
        <v>64</v>
      </c>
      <c r="D46" s="57"/>
      <c r="E46" s="57"/>
      <c r="F46" s="71"/>
      <c r="G46" s="73">
        <v>2.637</v>
      </c>
      <c r="H46" s="56">
        <v>5.24</v>
      </c>
      <c r="I46" s="57">
        <v>4.99</v>
      </c>
      <c r="J46" s="11">
        <v>1.456</v>
      </c>
      <c r="K46" s="11">
        <v>4.16</v>
      </c>
      <c r="L46" s="56">
        <f t="shared" si="0"/>
        <v>5.24</v>
      </c>
    </row>
    <row r="47" spans="1:12" ht="15" customHeight="1" x14ac:dyDescent="0.25">
      <c r="A47" s="9" t="s">
        <v>38</v>
      </c>
      <c r="B47" s="9">
        <v>990</v>
      </c>
      <c r="C47" s="19">
        <v>50</v>
      </c>
      <c r="D47" s="57">
        <v>6850.6090000000004</v>
      </c>
      <c r="E47" s="57">
        <v>1.2470000000000001</v>
      </c>
      <c r="F47" s="71">
        <v>0.45500000000000002</v>
      </c>
      <c r="G47" s="72">
        <v>0.34</v>
      </c>
      <c r="H47" s="56">
        <v>0.32200000000000001</v>
      </c>
      <c r="I47" s="57">
        <v>0.61699999999999999</v>
      </c>
      <c r="J47" s="11">
        <v>0.68899999999999995</v>
      </c>
      <c r="K47" s="11">
        <v>0.9</v>
      </c>
      <c r="L47" s="56">
        <f t="shared" si="0"/>
        <v>6850.6090000000004</v>
      </c>
    </row>
    <row r="48" spans="1:12" ht="15" customHeight="1" x14ac:dyDescent="0.25">
      <c r="A48" s="9" t="s">
        <v>38</v>
      </c>
      <c r="B48" s="9">
        <v>990</v>
      </c>
      <c r="C48" s="19">
        <v>60</v>
      </c>
      <c r="D48" s="57">
        <v>5826.85</v>
      </c>
      <c r="E48" s="57">
        <v>1.1200000000000001</v>
      </c>
      <c r="F48" s="71">
        <v>0.39900000000000002</v>
      </c>
      <c r="G48" s="72">
        <v>0.29799999999999999</v>
      </c>
      <c r="H48" s="56">
        <v>0.33800000000000002</v>
      </c>
      <c r="I48" s="57">
        <v>0.66500000000000004</v>
      </c>
      <c r="J48" s="11">
        <v>0.78200000000000003</v>
      </c>
      <c r="K48" s="11">
        <v>1.093</v>
      </c>
      <c r="L48" s="56">
        <f t="shared" si="0"/>
        <v>5826.85</v>
      </c>
    </row>
    <row r="49" spans="1:12" ht="15" customHeight="1" x14ac:dyDescent="0.25">
      <c r="A49" s="9" t="s">
        <v>38</v>
      </c>
      <c r="B49" s="9">
        <v>990</v>
      </c>
      <c r="C49" s="19">
        <v>70</v>
      </c>
      <c r="D49" s="57">
        <v>2251.1309999999999</v>
      </c>
      <c r="E49" s="57">
        <v>271.298</v>
      </c>
      <c r="F49" s="71">
        <v>2.2829999999999999</v>
      </c>
      <c r="G49" s="72">
        <v>2.7759999999999998</v>
      </c>
      <c r="H49" s="56">
        <v>2.3719999999999999</v>
      </c>
      <c r="I49" s="57">
        <v>3.3210000000000002</v>
      </c>
      <c r="J49" s="11">
        <v>3.036</v>
      </c>
      <c r="K49" s="11">
        <v>1.8280000000000001</v>
      </c>
      <c r="L49" s="56">
        <f t="shared" si="0"/>
        <v>2251.1309999999999</v>
      </c>
    </row>
    <row r="50" spans="1:12" ht="15" customHeight="1" x14ac:dyDescent="0.25">
      <c r="A50" s="9" t="s">
        <v>38</v>
      </c>
      <c r="B50" s="9">
        <v>990</v>
      </c>
      <c r="C50" s="19" t="s">
        <v>66</v>
      </c>
      <c r="D50" s="57">
        <v>0.223</v>
      </c>
      <c r="E50" s="57">
        <v>0.254</v>
      </c>
      <c r="F50" s="71">
        <v>0.20899999999999999</v>
      </c>
      <c r="G50" s="72">
        <v>0.39100000000000001</v>
      </c>
      <c r="H50" s="56">
        <v>8.5999999999999993E-2</v>
      </c>
      <c r="I50" s="57">
        <v>0.17399999999999999</v>
      </c>
      <c r="J50" s="11">
        <v>0.26400000000000001</v>
      </c>
      <c r="K50" s="11">
        <v>0.36899999999999999</v>
      </c>
      <c r="L50" s="56">
        <f t="shared" si="0"/>
        <v>0.39100000000000001</v>
      </c>
    </row>
    <row r="51" spans="1:12" ht="15" customHeight="1" x14ac:dyDescent="0.25">
      <c r="A51" s="9" t="s">
        <v>38</v>
      </c>
      <c r="B51" s="9">
        <v>990</v>
      </c>
      <c r="C51" s="19" t="s">
        <v>67</v>
      </c>
      <c r="D51" s="57">
        <v>0.23200000000000001</v>
      </c>
      <c r="E51" s="57">
        <v>0.27</v>
      </c>
      <c r="F51" s="71">
        <v>0.17699999999999999</v>
      </c>
      <c r="G51" s="72">
        <v>0.39400000000000002</v>
      </c>
      <c r="H51" s="56">
        <v>0.109</v>
      </c>
      <c r="I51" s="57">
        <v>0.157</v>
      </c>
      <c r="J51" s="11">
        <v>0.28199999999999997</v>
      </c>
      <c r="K51" s="11">
        <v>0.23699999999999999</v>
      </c>
      <c r="L51" s="56">
        <f t="shared" si="0"/>
        <v>0.39400000000000002</v>
      </c>
    </row>
    <row r="52" spans="1:12" ht="15" customHeight="1" x14ac:dyDescent="0.25">
      <c r="A52" s="9" t="s">
        <v>38</v>
      </c>
      <c r="B52" s="9">
        <v>990</v>
      </c>
      <c r="C52" s="19" t="s">
        <v>68</v>
      </c>
      <c r="D52" s="57">
        <v>0.68700000000000006</v>
      </c>
      <c r="E52" s="57">
        <v>0.54900000000000004</v>
      </c>
      <c r="F52" s="71">
        <v>0.77300000000000002</v>
      </c>
      <c r="G52" s="72">
        <v>0.46400000000000002</v>
      </c>
      <c r="H52" s="56">
        <v>0.35899999999999999</v>
      </c>
      <c r="I52" s="57">
        <v>0.52400000000000002</v>
      </c>
      <c r="J52" s="11">
        <v>0.48499999999999999</v>
      </c>
      <c r="K52" s="11">
        <v>0.44600000000000001</v>
      </c>
      <c r="L52" s="56">
        <f t="shared" si="0"/>
        <v>0.77300000000000002</v>
      </c>
    </row>
    <row r="53" spans="1:12" ht="15" customHeight="1" x14ac:dyDescent="0.25">
      <c r="A53" s="9" t="s">
        <v>39</v>
      </c>
      <c r="B53" s="9">
        <v>994</v>
      </c>
      <c r="C53" s="19">
        <v>1</v>
      </c>
      <c r="D53" s="57">
        <v>6666.0360000000001</v>
      </c>
      <c r="E53" s="57">
        <v>1249.1179999999999</v>
      </c>
      <c r="F53" s="71">
        <v>537.19399999999996</v>
      </c>
      <c r="G53" s="72">
        <v>626.01599999999996</v>
      </c>
      <c r="H53" s="56">
        <v>583.32399999999996</v>
      </c>
      <c r="I53" s="57">
        <v>230.238</v>
      </c>
      <c r="J53" s="11">
        <v>193.209</v>
      </c>
      <c r="K53" s="81"/>
      <c r="L53" s="56">
        <f t="shared" si="0"/>
        <v>6666.0360000000001</v>
      </c>
    </row>
    <row r="54" spans="1:12" ht="15" customHeight="1" x14ac:dyDescent="0.25">
      <c r="A54" s="9" t="s">
        <v>39</v>
      </c>
      <c r="B54" s="9">
        <v>994</v>
      </c>
      <c r="C54" s="19">
        <v>2</v>
      </c>
      <c r="D54" s="57">
        <v>11819.094999999999</v>
      </c>
      <c r="E54" s="57">
        <v>3083.3870000000002</v>
      </c>
      <c r="F54" s="71">
        <v>1311.4670000000001</v>
      </c>
      <c r="G54" s="72">
        <v>785.80899999999997</v>
      </c>
      <c r="H54" s="56">
        <v>1160.6410000000001</v>
      </c>
      <c r="I54" s="57">
        <v>631.52</v>
      </c>
      <c r="J54" s="11">
        <v>847.26900000000001</v>
      </c>
      <c r="K54" s="11">
        <v>931.45799999999997</v>
      </c>
      <c r="L54" s="56">
        <f t="shared" si="0"/>
        <v>11819.094999999999</v>
      </c>
    </row>
    <row r="55" spans="1:12" ht="15" customHeight="1" x14ac:dyDescent="0.25">
      <c r="A55" s="9" t="s">
        <v>39</v>
      </c>
      <c r="B55" s="9">
        <v>994</v>
      </c>
      <c r="C55" s="19">
        <v>3</v>
      </c>
      <c r="D55" s="57">
        <v>4432.3270000000002</v>
      </c>
      <c r="E55" s="57">
        <v>5094.1930000000002</v>
      </c>
      <c r="F55" s="71">
        <v>3230.739</v>
      </c>
      <c r="G55" s="72">
        <v>2324.4290000000001</v>
      </c>
      <c r="H55" s="56">
        <v>2374.7660000000001</v>
      </c>
      <c r="I55" s="57">
        <v>1392.7329999999999</v>
      </c>
      <c r="J55" s="11">
        <v>2198.4090000000001</v>
      </c>
      <c r="K55" s="11">
        <v>2175.3449999999998</v>
      </c>
      <c r="L55" s="56">
        <f t="shared" si="0"/>
        <v>5094.1930000000002</v>
      </c>
    </row>
    <row r="56" spans="1:12" ht="15" customHeight="1" x14ac:dyDescent="0.25">
      <c r="A56" s="9" t="s">
        <v>39</v>
      </c>
      <c r="B56" s="9">
        <v>994</v>
      </c>
      <c r="C56" s="19">
        <v>4</v>
      </c>
      <c r="D56" s="57">
        <v>4719.9809999999998</v>
      </c>
      <c r="E56" s="57">
        <v>3410.8150000000001</v>
      </c>
      <c r="F56" s="71">
        <v>2887.4780000000001</v>
      </c>
      <c r="G56" s="72">
        <v>2833.5549999999998</v>
      </c>
      <c r="H56" s="56">
        <v>2467.27</v>
      </c>
      <c r="I56" s="57">
        <v>2093.7910000000002</v>
      </c>
      <c r="J56" s="11">
        <v>2766.59</v>
      </c>
      <c r="K56" s="11">
        <v>2291.5360000000001</v>
      </c>
      <c r="L56" s="56">
        <f t="shared" si="0"/>
        <v>4719.9809999999998</v>
      </c>
    </row>
    <row r="57" spans="1:12" ht="15" customHeight="1" x14ac:dyDescent="0.25">
      <c r="A57" s="9" t="s">
        <v>40</v>
      </c>
      <c r="B57" s="9">
        <v>55502</v>
      </c>
      <c r="C57" s="19">
        <v>1</v>
      </c>
      <c r="D57" s="57">
        <v>3.7269999999999999</v>
      </c>
      <c r="E57" s="57">
        <v>4.3550000000000004</v>
      </c>
      <c r="F57" s="71">
        <v>3.8340000000000001</v>
      </c>
      <c r="G57" s="72">
        <v>3.6909999999999998</v>
      </c>
      <c r="H57" s="56">
        <v>4.6689999999999996</v>
      </c>
      <c r="I57" s="57">
        <v>4.7060000000000004</v>
      </c>
      <c r="J57" s="11">
        <v>4.3550000000000004</v>
      </c>
      <c r="K57" s="11">
        <v>4.6859999999999999</v>
      </c>
      <c r="L57" s="56">
        <f t="shared" si="0"/>
        <v>4.7060000000000004</v>
      </c>
    </row>
    <row r="58" spans="1:12" ht="15" customHeight="1" x14ac:dyDescent="0.25">
      <c r="A58" s="9" t="s">
        <v>40</v>
      </c>
      <c r="B58" s="9">
        <v>55502</v>
      </c>
      <c r="C58" s="19">
        <v>2</v>
      </c>
      <c r="D58" s="57">
        <v>3.5489999999999999</v>
      </c>
      <c r="E58" s="57">
        <v>4.1310000000000002</v>
      </c>
      <c r="F58" s="71">
        <v>3.931</v>
      </c>
      <c r="G58" s="72">
        <v>3.7130000000000001</v>
      </c>
      <c r="H58" s="56">
        <v>4.6749999999999998</v>
      </c>
      <c r="I58" s="57">
        <v>4.6760000000000002</v>
      </c>
      <c r="J58" s="11">
        <v>4.4039999999999999</v>
      </c>
      <c r="K58" s="11">
        <v>4.72</v>
      </c>
      <c r="L58" s="56">
        <f t="shared" si="0"/>
        <v>4.72</v>
      </c>
    </row>
    <row r="59" spans="1:12" ht="15" customHeight="1" x14ac:dyDescent="0.25">
      <c r="A59" s="9" t="s">
        <v>40</v>
      </c>
      <c r="B59" s="9">
        <v>55502</v>
      </c>
      <c r="C59" s="19">
        <v>3</v>
      </c>
      <c r="D59" s="57">
        <v>3.754</v>
      </c>
      <c r="E59" s="57">
        <v>4.0730000000000004</v>
      </c>
      <c r="F59" s="71">
        <v>4.1059999999999999</v>
      </c>
      <c r="G59" s="72">
        <v>4.149</v>
      </c>
      <c r="H59" s="56">
        <v>4.0449999999999999</v>
      </c>
      <c r="I59" s="57">
        <v>4.7960000000000003</v>
      </c>
      <c r="J59" s="11">
        <v>4.49</v>
      </c>
      <c r="K59" s="11">
        <v>4.742</v>
      </c>
      <c r="L59" s="56">
        <f t="shared" si="0"/>
        <v>4.7960000000000003</v>
      </c>
    </row>
    <row r="60" spans="1:12" ht="15" customHeight="1" x14ac:dyDescent="0.25">
      <c r="A60" s="9" t="s">
        <v>40</v>
      </c>
      <c r="B60" s="9">
        <v>55502</v>
      </c>
      <c r="C60" s="19">
        <v>4</v>
      </c>
      <c r="D60" s="57">
        <v>3.74</v>
      </c>
      <c r="E60" s="57">
        <v>4.1529999999999996</v>
      </c>
      <c r="F60" s="71">
        <v>4.0270000000000001</v>
      </c>
      <c r="G60" s="72">
        <v>4.194</v>
      </c>
      <c r="H60" s="56">
        <v>3.9809999999999999</v>
      </c>
      <c r="I60" s="57">
        <v>4.6829999999999998</v>
      </c>
      <c r="J60" s="11">
        <v>4.4370000000000003</v>
      </c>
      <c r="K60" s="11">
        <v>4.7380000000000004</v>
      </c>
      <c r="L60" s="56">
        <f t="shared" si="0"/>
        <v>4.7380000000000004</v>
      </c>
    </row>
    <row r="61" spans="1:12" ht="15" customHeight="1" x14ac:dyDescent="0.25">
      <c r="A61" s="9" t="s">
        <v>41</v>
      </c>
      <c r="B61" s="9">
        <v>6213</v>
      </c>
      <c r="C61" s="19" t="s">
        <v>69</v>
      </c>
      <c r="D61" s="57">
        <v>1229.261</v>
      </c>
      <c r="E61" s="57">
        <v>1814.1120000000001</v>
      </c>
      <c r="F61" s="71">
        <v>1126.4939999999999</v>
      </c>
      <c r="G61" s="72">
        <v>1999.1120000000001</v>
      </c>
      <c r="H61" s="56">
        <v>1672.2919999999999</v>
      </c>
      <c r="I61" s="57">
        <v>841.91399999999999</v>
      </c>
      <c r="J61" s="11">
        <v>1915.7929999999999</v>
      </c>
      <c r="K61" s="11">
        <v>2266.4349999999999</v>
      </c>
      <c r="L61" s="56">
        <f t="shared" si="0"/>
        <v>2266.4349999999999</v>
      </c>
    </row>
    <row r="62" spans="1:12" ht="15" customHeight="1" x14ac:dyDescent="0.25">
      <c r="A62" s="9" t="s">
        <v>41</v>
      </c>
      <c r="B62" s="9">
        <v>6213</v>
      </c>
      <c r="C62" s="19" t="s">
        <v>70</v>
      </c>
      <c r="D62" s="57">
        <v>1349.558</v>
      </c>
      <c r="E62" s="57">
        <v>1329.6969999999999</v>
      </c>
      <c r="F62" s="71">
        <v>1511.5920000000001</v>
      </c>
      <c r="G62" s="72">
        <v>1803.605</v>
      </c>
      <c r="H62" s="56">
        <v>1225.598</v>
      </c>
      <c r="I62" s="57">
        <v>745.96600000000001</v>
      </c>
      <c r="J62" s="11">
        <v>1951.0239999999999</v>
      </c>
      <c r="K62" s="11">
        <v>1738.48</v>
      </c>
      <c r="L62" s="56">
        <f t="shared" si="0"/>
        <v>1951.0239999999999</v>
      </c>
    </row>
    <row r="63" spans="1:12" ht="15" customHeight="1" x14ac:dyDescent="0.25">
      <c r="A63" s="9" t="s">
        <v>42</v>
      </c>
      <c r="B63" s="9">
        <v>997</v>
      </c>
      <c r="C63" s="19">
        <v>12</v>
      </c>
      <c r="D63" s="57">
        <v>10148.069</v>
      </c>
      <c r="E63" s="57">
        <v>1901.0319999999999</v>
      </c>
      <c r="F63" s="71">
        <v>601.351</v>
      </c>
      <c r="G63" s="72">
        <v>996.98400000000004</v>
      </c>
      <c r="H63" s="56">
        <v>485.25099999999998</v>
      </c>
      <c r="I63" s="57">
        <v>694.721</v>
      </c>
      <c r="J63" s="11">
        <v>658.88699999999994</v>
      </c>
      <c r="K63" s="11">
        <v>685.21900000000005</v>
      </c>
      <c r="L63" s="56">
        <f t="shared" si="0"/>
        <v>10148.069</v>
      </c>
    </row>
    <row r="64" spans="1:12" ht="15" customHeight="1" x14ac:dyDescent="0.25">
      <c r="A64" s="9" t="s">
        <v>43</v>
      </c>
      <c r="B64" s="9">
        <v>55229</v>
      </c>
      <c r="C64" s="19" t="s">
        <v>71</v>
      </c>
      <c r="D64" s="57">
        <v>3.6999999999999998E-2</v>
      </c>
      <c r="E64" s="57">
        <v>7.0999999999999994E-2</v>
      </c>
      <c r="F64" s="71">
        <v>0.71699999999999997</v>
      </c>
      <c r="G64" s="72">
        <v>0.11600000000000001</v>
      </c>
      <c r="H64" s="56">
        <v>5.0999999999999997E-2</v>
      </c>
      <c r="I64" s="57">
        <v>8.7999999999999995E-2</v>
      </c>
      <c r="J64" s="11">
        <v>1.1519999999999999</v>
      </c>
      <c r="K64" s="11">
        <v>0.183</v>
      </c>
      <c r="L64" s="56">
        <f t="shared" si="0"/>
        <v>1.1519999999999999</v>
      </c>
    </row>
    <row r="65" spans="1:12" ht="15" customHeight="1" x14ac:dyDescent="0.25">
      <c r="A65" s="9" t="s">
        <v>43</v>
      </c>
      <c r="B65" s="9">
        <v>55229</v>
      </c>
      <c r="C65" s="19" t="s">
        <v>72</v>
      </c>
      <c r="D65" s="57">
        <v>4.3999999999999997E-2</v>
      </c>
      <c r="E65" s="57">
        <v>3.3000000000000002E-2</v>
      </c>
      <c r="F65" s="71">
        <v>0.79200000000000004</v>
      </c>
      <c r="G65" s="72">
        <v>9.6000000000000002E-2</v>
      </c>
      <c r="H65" s="56">
        <v>0.13500000000000001</v>
      </c>
      <c r="I65" s="57">
        <v>0.10299999999999999</v>
      </c>
      <c r="J65" s="11">
        <v>1.1879999999999999</v>
      </c>
      <c r="K65" s="11">
        <v>9.4E-2</v>
      </c>
      <c r="L65" s="56">
        <f t="shared" si="0"/>
        <v>1.1879999999999999</v>
      </c>
    </row>
    <row r="66" spans="1:12" ht="15" customHeight="1" x14ac:dyDescent="0.25">
      <c r="A66" s="9" t="s">
        <v>43</v>
      </c>
      <c r="B66" s="9">
        <v>55229</v>
      </c>
      <c r="C66" s="19" t="s">
        <v>73</v>
      </c>
      <c r="D66" s="57">
        <v>3.9E-2</v>
      </c>
      <c r="E66" s="57">
        <v>6.4000000000000001E-2</v>
      </c>
      <c r="F66" s="71">
        <v>0.47099999999999997</v>
      </c>
      <c r="G66" s="72">
        <v>0.12</v>
      </c>
      <c r="H66" s="56">
        <v>7.3999999999999996E-2</v>
      </c>
      <c r="I66" s="57">
        <v>6.7000000000000004E-2</v>
      </c>
      <c r="J66" s="11">
        <v>1.448</v>
      </c>
      <c r="K66" s="11">
        <v>0.52400000000000002</v>
      </c>
      <c r="L66" s="56">
        <f t="shared" si="0"/>
        <v>1.448</v>
      </c>
    </row>
    <row r="67" spans="1:12" ht="15" customHeight="1" x14ac:dyDescent="0.25">
      <c r="A67" s="9" t="s">
        <v>43</v>
      </c>
      <c r="B67" s="9">
        <v>55229</v>
      </c>
      <c r="C67" s="19" t="s">
        <v>74</v>
      </c>
      <c r="D67" s="57">
        <v>3.5999999999999997E-2</v>
      </c>
      <c r="E67" s="57">
        <v>0.108</v>
      </c>
      <c r="F67" s="71">
        <v>0.35199999999999998</v>
      </c>
      <c r="G67" s="72">
        <v>0.11899999999999999</v>
      </c>
      <c r="H67" s="56">
        <v>0.17499999999999999</v>
      </c>
      <c r="I67" s="57">
        <v>6.7000000000000004E-2</v>
      </c>
      <c r="J67" s="11">
        <v>1.2310000000000001</v>
      </c>
      <c r="K67" s="11">
        <v>0.95199999999999996</v>
      </c>
      <c r="L67" s="56">
        <f t="shared" ref="L67:L111" si="1">MAX(D67:K67)</f>
        <v>1.2310000000000001</v>
      </c>
    </row>
    <row r="68" spans="1:12" ht="15" customHeight="1" x14ac:dyDescent="0.25">
      <c r="A68" s="9" t="s">
        <v>43</v>
      </c>
      <c r="B68" s="9">
        <v>55229</v>
      </c>
      <c r="C68" s="19" t="s">
        <v>75</v>
      </c>
      <c r="D68" s="57">
        <v>4.2000000000000003E-2</v>
      </c>
      <c r="E68" s="57">
        <v>6.8000000000000005E-2</v>
      </c>
      <c r="F68" s="71">
        <v>0.60899999999999999</v>
      </c>
      <c r="G68" s="72">
        <v>0.128</v>
      </c>
      <c r="H68" s="56">
        <v>0.54300000000000004</v>
      </c>
      <c r="I68" s="57">
        <v>0.1</v>
      </c>
      <c r="J68" s="11">
        <v>1.4970000000000001</v>
      </c>
      <c r="K68" s="11">
        <v>0.17100000000000001</v>
      </c>
      <c r="L68" s="56">
        <f t="shared" si="1"/>
        <v>1.4970000000000001</v>
      </c>
    </row>
    <row r="69" spans="1:12" ht="15" customHeight="1" x14ac:dyDescent="0.25">
      <c r="A69" s="9" t="s">
        <v>43</v>
      </c>
      <c r="B69" s="9">
        <v>55229</v>
      </c>
      <c r="C69" s="19" t="s">
        <v>76</v>
      </c>
      <c r="D69" s="57">
        <v>3.9E-2</v>
      </c>
      <c r="E69" s="57">
        <v>0.125</v>
      </c>
      <c r="F69" s="71">
        <v>0.57599999999999996</v>
      </c>
      <c r="G69" s="72">
        <v>0.107</v>
      </c>
      <c r="H69" s="56">
        <v>0.53200000000000003</v>
      </c>
      <c r="I69" s="57">
        <v>5.1999999999999998E-2</v>
      </c>
      <c r="J69" s="11">
        <v>1.411</v>
      </c>
      <c r="K69" s="11">
        <v>1.42</v>
      </c>
      <c r="L69" s="56">
        <f t="shared" si="1"/>
        <v>1.42</v>
      </c>
    </row>
    <row r="70" spans="1:12" ht="15" customHeight="1" x14ac:dyDescent="0.25">
      <c r="A70" s="9" t="s">
        <v>43</v>
      </c>
      <c r="B70" s="9">
        <v>55229</v>
      </c>
      <c r="C70" s="19" t="s">
        <v>77</v>
      </c>
      <c r="D70" s="57">
        <v>4.3999999999999997E-2</v>
      </c>
      <c r="E70" s="57">
        <v>7.0000000000000007E-2</v>
      </c>
      <c r="F70" s="71">
        <v>0.88</v>
      </c>
      <c r="G70" s="72">
        <v>0.14399999999999999</v>
      </c>
      <c r="H70" s="56">
        <v>6.9000000000000006E-2</v>
      </c>
      <c r="I70" s="57">
        <v>7.1999999999999995E-2</v>
      </c>
      <c r="J70" s="11">
        <v>1.4019999999999999</v>
      </c>
      <c r="K70" s="11">
        <v>0.70899999999999996</v>
      </c>
      <c r="L70" s="56">
        <f t="shared" si="1"/>
        <v>1.4019999999999999</v>
      </c>
    </row>
    <row r="71" spans="1:12" ht="15" customHeight="1" x14ac:dyDescent="0.25">
      <c r="A71" s="9" t="s">
        <v>43</v>
      </c>
      <c r="B71" s="9">
        <v>55229</v>
      </c>
      <c r="C71" s="19" t="s">
        <v>78</v>
      </c>
      <c r="D71" s="57">
        <v>2.7E-2</v>
      </c>
      <c r="E71" s="57">
        <v>0.104</v>
      </c>
      <c r="F71" s="71">
        <v>0.92400000000000004</v>
      </c>
      <c r="G71" s="72">
        <v>0.13600000000000001</v>
      </c>
      <c r="H71" s="56">
        <v>6.6000000000000003E-2</v>
      </c>
      <c r="I71" s="57">
        <v>7.0999999999999994E-2</v>
      </c>
      <c r="J71" s="11">
        <v>1.4690000000000001</v>
      </c>
      <c r="K71" s="11">
        <v>3.0550000000000002</v>
      </c>
      <c r="L71" s="56">
        <f t="shared" si="1"/>
        <v>3.0550000000000002</v>
      </c>
    </row>
    <row r="72" spans="1:12" ht="15" customHeight="1" x14ac:dyDescent="0.25">
      <c r="A72" s="9" t="s">
        <v>44</v>
      </c>
      <c r="B72" s="9">
        <v>1007</v>
      </c>
      <c r="C72" s="19" t="s">
        <v>79</v>
      </c>
      <c r="D72" s="57">
        <v>0.77900000000000003</v>
      </c>
      <c r="E72" s="57">
        <v>0.84899999999999998</v>
      </c>
      <c r="F72" s="71">
        <v>0.441</v>
      </c>
      <c r="G72" s="72">
        <v>1.018</v>
      </c>
      <c r="H72" s="56">
        <v>1.214</v>
      </c>
      <c r="I72" s="57">
        <v>1.2110000000000001</v>
      </c>
      <c r="J72" s="11">
        <v>1.125</v>
      </c>
      <c r="K72" s="11">
        <v>1.131</v>
      </c>
      <c r="L72" s="56">
        <f t="shared" si="1"/>
        <v>1.214</v>
      </c>
    </row>
    <row r="73" spans="1:12" ht="15" customHeight="1" x14ac:dyDescent="0.25">
      <c r="A73" s="9" t="s">
        <v>44</v>
      </c>
      <c r="B73" s="9">
        <v>1007</v>
      </c>
      <c r="C73" s="19" t="s">
        <v>80</v>
      </c>
      <c r="D73" s="57">
        <v>0.83899999999999997</v>
      </c>
      <c r="E73" s="57">
        <v>0.82799999999999996</v>
      </c>
      <c r="F73" s="71">
        <v>0.45800000000000002</v>
      </c>
      <c r="G73" s="72">
        <v>1.109</v>
      </c>
      <c r="H73" s="56">
        <v>1.2450000000000001</v>
      </c>
      <c r="I73" s="57">
        <v>1.4950000000000001</v>
      </c>
      <c r="J73" s="11">
        <v>0.94</v>
      </c>
      <c r="K73" s="11">
        <v>1.1539999999999999</v>
      </c>
      <c r="L73" s="56">
        <f t="shared" si="1"/>
        <v>1.4950000000000001</v>
      </c>
    </row>
    <row r="74" spans="1:12" ht="15" customHeight="1" x14ac:dyDescent="0.25">
      <c r="A74" s="9" t="s">
        <v>44</v>
      </c>
      <c r="B74" s="9">
        <v>1007</v>
      </c>
      <c r="C74" s="19" t="s">
        <v>81</v>
      </c>
      <c r="D74" s="57">
        <v>0.81899999999999995</v>
      </c>
      <c r="E74" s="57">
        <v>0.77800000000000002</v>
      </c>
      <c r="F74" s="71">
        <v>0.46700000000000003</v>
      </c>
      <c r="G74" s="72">
        <v>1.1919999999999999</v>
      </c>
      <c r="H74" s="56">
        <v>0.75</v>
      </c>
      <c r="I74" s="57">
        <v>1.075</v>
      </c>
      <c r="J74" s="11">
        <v>0.81699999999999995</v>
      </c>
      <c r="K74" s="11">
        <v>1.1870000000000001</v>
      </c>
      <c r="L74" s="56">
        <f t="shared" si="1"/>
        <v>1.1919999999999999</v>
      </c>
    </row>
    <row r="75" spans="1:12" ht="15" customHeight="1" x14ac:dyDescent="0.25">
      <c r="A75" s="9" t="s">
        <v>45</v>
      </c>
      <c r="B75" s="9">
        <v>1008</v>
      </c>
      <c r="C75" s="19">
        <v>2</v>
      </c>
      <c r="D75" s="57">
        <v>1133.297</v>
      </c>
      <c r="E75" s="57">
        <v>702.173</v>
      </c>
      <c r="F75" s="71">
        <v>461.89400000000001</v>
      </c>
      <c r="G75" s="72">
        <v>692.68899999999996</v>
      </c>
      <c r="H75" s="56">
        <v>90.325000000000003</v>
      </c>
      <c r="I75" s="57">
        <v>117.86799999999999</v>
      </c>
      <c r="J75" s="11">
        <v>48.899000000000001</v>
      </c>
      <c r="K75" s="81"/>
      <c r="L75" s="56">
        <f t="shared" si="1"/>
        <v>1133.297</v>
      </c>
    </row>
    <row r="76" spans="1:12" ht="15" customHeight="1" x14ac:dyDescent="0.25">
      <c r="A76" s="9" t="s">
        <v>45</v>
      </c>
      <c r="B76" s="9">
        <v>1008</v>
      </c>
      <c r="C76" s="19">
        <v>4</v>
      </c>
      <c r="D76" s="57">
        <v>1041.3920000000001</v>
      </c>
      <c r="E76" s="57">
        <v>755.17200000000003</v>
      </c>
      <c r="F76" s="71">
        <v>396.03199999999998</v>
      </c>
      <c r="G76" s="72">
        <v>456.25599999999997</v>
      </c>
      <c r="H76" s="56">
        <v>79.921000000000006</v>
      </c>
      <c r="I76" s="57">
        <v>128.19300000000001</v>
      </c>
      <c r="J76" s="11">
        <v>68.328999999999994</v>
      </c>
      <c r="K76" s="81"/>
      <c r="L76" s="56">
        <f t="shared" si="1"/>
        <v>1041.3920000000001</v>
      </c>
    </row>
    <row r="77" spans="1:12" ht="15" customHeight="1" x14ac:dyDescent="0.25">
      <c r="A77" s="9" t="s">
        <v>46</v>
      </c>
      <c r="B77" s="9">
        <v>6085</v>
      </c>
      <c r="C77" s="19">
        <v>14</v>
      </c>
      <c r="D77" s="57">
        <v>44.03</v>
      </c>
      <c r="E77" s="57">
        <v>58.131999999999998</v>
      </c>
      <c r="F77" s="71">
        <v>93.176000000000002</v>
      </c>
      <c r="G77" s="72">
        <v>163.464</v>
      </c>
      <c r="H77" s="56">
        <v>114.99</v>
      </c>
      <c r="I77" s="57">
        <v>17.178000000000001</v>
      </c>
      <c r="J77" s="81"/>
      <c r="K77" s="81"/>
      <c r="L77" s="56">
        <f t="shared" si="1"/>
        <v>163.464</v>
      </c>
    </row>
    <row r="78" spans="1:12" ht="15" customHeight="1" x14ac:dyDescent="0.25">
      <c r="A78" s="9" t="s">
        <v>46</v>
      </c>
      <c r="B78" s="9">
        <v>6085</v>
      </c>
      <c r="C78" s="19">
        <v>15</v>
      </c>
      <c r="D78" s="57">
        <v>133.97</v>
      </c>
      <c r="E78" s="57">
        <v>103.295</v>
      </c>
      <c r="F78" s="71">
        <v>82.518000000000001</v>
      </c>
      <c r="G78" s="72">
        <v>211.434</v>
      </c>
      <c r="H78" s="56">
        <v>131.73500000000001</v>
      </c>
      <c r="I78" s="57">
        <v>81.917000000000002</v>
      </c>
      <c r="J78" s="11">
        <v>112.864</v>
      </c>
      <c r="K78" s="81"/>
      <c r="L78" s="56">
        <f t="shared" si="1"/>
        <v>211.434</v>
      </c>
    </row>
    <row r="79" spans="1:12" ht="15" customHeight="1" x14ac:dyDescent="0.25">
      <c r="A79" s="9" t="s">
        <v>46</v>
      </c>
      <c r="B79" s="9">
        <v>6085</v>
      </c>
      <c r="C79" s="19" t="s">
        <v>82</v>
      </c>
      <c r="D79" s="57">
        <v>7.0000000000000007E-2</v>
      </c>
      <c r="E79" s="57">
        <v>2.9000000000000001E-2</v>
      </c>
      <c r="F79" s="71">
        <v>4.8000000000000001E-2</v>
      </c>
      <c r="G79" s="72">
        <v>3.5000000000000003E-2</v>
      </c>
      <c r="H79" s="56">
        <v>1.4999999999999999E-2</v>
      </c>
      <c r="I79" s="57">
        <v>1.4999999999999999E-2</v>
      </c>
      <c r="J79" s="11">
        <v>0.04</v>
      </c>
      <c r="K79" s="11">
        <v>2E-3</v>
      </c>
      <c r="L79" s="56">
        <f t="shared" si="1"/>
        <v>7.0000000000000007E-2</v>
      </c>
    </row>
    <row r="80" spans="1:12" ht="15" customHeight="1" x14ac:dyDescent="0.25">
      <c r="A80" s="9" t="s">
        <v>46</v>
      </c>
      <c r="B80" s="9">
        <v>6085</v>
      </c>
      <c r="C80" s="19" t="s">
        <v>83</v>
      </c>
      <c r="D80" s="57">
        <v>7.0000000000000007E-2</v>
      </c>
      <c r="E80" s="57"/>
      <c r="F80" s="71">
        <v>2.1999999999999999E-2</v>
      </c>
      <c r="G80" s="72">
        <v>6.9000000000000006E-2</v>
      </c>
      <c r="H80" s="56">
        <v>2.3E-2</v>
      </c>
      <c r="I80" s="57">
        <v>2E-3</v>
      </c>
      <c r="J80" s="11">
        <v>1.4E-2</v>
      </c>
      <c r="K80" s="11">
        <v>0.105</v>
      </c>
      <c r="L80" s="56">
        <f t="shared" si="1"/>
        <v>0.105</v>
      </c>
    </row>
    <row r="81" spans="1:12" ht="15" customHeight="1" x14ac:dyDescent="0.25">
      <c r="A81" s="9" t="s">
        <v>46</v>
      </c>
      <c r="B81" s="9">
        <v>6085</v>
      </c>
      <c r="C81" s="19">
        <v>17</v>
      </c>
      <c r="D81" s="57">
        <v>652.51</v>
      </c>
      <c r="E81" s="57">
        <v>753.32399999999996</v>
      </c>
      <c r="F81" s="71">
        <v>655.40499999999997</v>
      </c>
      <c r="G81" s="72">
        <v>643.91200000000003</v>
      </c>
      <c r="H81" s="56">
        <v>462.47</v>
      </c>
      <c r="I81" s="57">
        <v>403.73700000000002</v>
      </c>
      <c r="J81" s="11">
        <v>550.50300000000004</v>
      </c>
      <c r="K81" s="11">
        <v>317.67200000000003</v>
      </c>
      <c r="L81" s="56">
        <f t="shared" si="1"/>
        <v>753.32399999999996</v>
      </c>
    </row>
    <row r="82" spans="1:12" ht="15" customHeight="1" x14ac:dyDescent="0.25">
      <c r="A82" s="9" t="s">
        <v>46</v>
      </c>
      <c r="B82" s="9">
        <v>6085</v>
      </c>
      <c r="C82" s="19">
        <v>18</v>
      </c>
      <c r="D82" s="57">
        <v>858.30899999999997</v>
      </c>
      <c r="E82" s="57">
        <v>526.15899999999999</v>
      </c>
      <c r="F82" s="71">
        <v>739.26700000000005</v>
      </c>
      <c r="G82" s="72">
        <v>448.18900000000002</v>
      </c>
      <c r="H82" s="56">
        <v>458.35500000000002</v>
      </c>
      <c r="I82" s="57">
        <v>257.012</v>
      </c>
      <c r="J82" s="11">
        <v>354.82799999999997</v>
      </c>
      <c r="K82" s="11">
        <v>237.96899999999999</v>
      </c>
      <c r="L82" s="56">
        <f t="shared" si="1"/>
        <v>858.30899999999997</v>
      </c>
    </row>
    <row r="83" spans="1:12" ht="15" customHeight="1" x14ac:dyDescent="0.25">
      <c r="A83" s="9" t="s">
        <v>47</v>
      </c>
      <c r="B83" s="9">
        <v>7335</v>
      </c>
      <c r="C83" s="19" t="s">
        <v>84</v>
      </c>
      <c r="D83" s="57">
        <v>0.06</v>
      </c>
      <c r="E83" s="57">
        <v>7.0000000000000001E-3</v>
      </c>
      <c r="F83" s="71">
        <v>1.6E-2</v>
      </c>
      <c r="G83" s="72">
        <v>0.03</v>
      </c>
      <c r="H83" s="56">
        <v>3.9E-2</v>
      </c>
      <c r="I83" s="57">
        <v>0.20399999999999999</v>
      </c>
      <c r="J83" s="11">
        <v>2.1000000000000001E-2</v>
      </c>
      <c r="K83" s="11">
        <v>0.08</v>
      </c>
      <c r="L83" s="56">
        <f t="shared" si="1"/>
        <v>0.20399999999999999</v>
      </c>
    </row>
    <row r="84" spans="1:12" ht="15" customHeight="1" x14ac:dyDescent="0.25">
      <c r="A84" s="9" t="s">
        <v>47</v>
      </c>
      <c r="B84" s="9">
        <v>7335</v>
      </c>
      <c r="C84" s="19" t="s">
        <v>85</v>
      </c>
      <c r="D84" s="57">
        <v>6.9000000000000006E-2</v>
      </c>
      <c r="E84" s="57">
        <v>1.7999999999999999E-2</v>
      </c>
      <c r="F84" s="71">
        <v>1.4999999999999999E-2</v>
      </c>
      <c r="G84" s="72">
        <v>2.7E-2</v>
      </c>
      <c r="H84" s="56">
        <v>8.6999999999999994E-2</v>
      </c>
      <c r="I84" s="57">
        <v>0.248</v>
      </c>
      <c r="J84" s="11">
        <v>1.9E-2</v>
      </c>
      <c r="K84" s="11">
        <v>8.2000000000000003E-2</v>
      </c>
      <c r="L84" s="56">
        <f t="shared" si="1"/>
        <v>0.248</v>
      </c>
    </row>
    <row r="85" spans="1:12" ht="15" customHeight="1" x14ac:dyDescent="0.25">
      <c r="A85" s="9" t="s">
        <v>48</v>
      </c>
      <c r="B85" s="9">
        <v>6166</v>
      </c>
      <c r="C85" s="19" t="s">
        <v>86</v>
      </c>
      <c r="D85" s="57">
        <v>13802.960999999999</v>
      </c>
      <c r="E85" s="57">
        <v>11401.495000000001</v>
      </c>
      <c r="F85" s="71">
        <v>8576.973</v>
      </c>
      <c r="G85" s="72">
        <v>10386.5</v>
      </c>
      <c r="H85" s="56">
        <v>7076.1390000000001</v>
      </c>
      <c r="I85" s="57">
        <v>2890.99</v>
      </c>
      <c r="J85" s="11">
        <v>1512.3019999999999</v>
      </c>
      <c r="K85" s="11">
        <v>1665.5050000000001</v>
      </c>
      <c r="L85" s="56">
        <f t="shared" si="1"/>
        <v>13802.960999999999</v>
      </c>
    </row>
    <row r="86" spans="1:12" ht="15" customHeight="1" x14ac:dyDescent="0.25">
      <c r="A86" s="9" t="s">
        <v>48</v>
      </c>
      <c r="B86" s="9">
        <v>6166</v>
      </c>
      <c r="C86" s="19" t="s">
        <v>87</v>
      </c>
      <c r="D86" s="57">
        <v>16086.097</v>
      </c>
      <c r="E86" s="57">
        <v>12939.6</v>
      </c>
      <c r="F86" s="71">
        <v>12206.645</v>
      </c>
      <c r="G86" s="72">
        <v>10854.365</v>
      </c>
      <c r="H86" s="56">
        <v>7265.299</v>
      </c>
      <c r="I86" s="57">
        <v>3922.2429999999999</v>
      </c>
      <c r="J86" s="11">
        <v>1299.7070000000001</v>
      </c>
      <c r="K86" s="11">
        <v>2060.3780000000002</v>
      </c>
      <c r="L86" s="56">
        <f t="shared" si="1"/>
        <v>16086.097</v>
      </c>
    </row>
    <row r="87" spans="1:12" ht="15" customHeight="1" x14ac:dyDescent="0.25">
      <c r="A87" s="11" t="s">
        <v>49</v>
      </c>
      <c r="B87" s="11">
        <v>57794</v>
      </c>
      <c r="C87" s="11" t="s">
        <v>88</v>
      </c>
      <c r="D87" s="56"/>
      <c r="E87" s="56"/>
      <c r="F87" s="56"/>
      <c r="G87" s="56">
        <v>4.0190000000000001</v>
      </c>
      <c r="H87" s="56">
        <v>5.6849999999999996</v>
      </c>
      <c r="I87" s="57">
        <v>4.75</v>
      </c>
      <c r="J87" s="11">
        <v>4.5149999999999997</v>
      </c>
      <c r="K87" s="11">
        <v>5.1669999999999998</v>
      </c>
      <c r="L87" s="56">
        <f t="shared" si="1"/>
        <v>5.6849999999999996</v>
      </c>
    </row>
    <row r="88" spans="1:12" ht="15" customHeight="1" x14ac:dyDescent="0.25">
      <c r="A88" s="11" t="s">
        <v>49</v>
      </c>
      <c r="B88" s="11">
        <v>57794</v>
      </c>
      <c r="C88" s="11" t="s">
        <v>89</v>
      </c>
      <c r="D88" s="56"/>
      <c r="E88" s="56"/>
      <c r="F88" s="56"/>
      <c r="G88" s="56">
        <v>3.8969999999999998</v>
      </c>
      <c r="H88" s="56">
        <v>5.657</v>
      </c>
      <c r="I88" s="57">
        <v>4.8360000000000003</v>
      </c>
      <c r="J88" s="11">
        <v>4.5599999999999996</v>
      </c>
      <c r="K88" s="11">
        <v>5.1310000000000002</v>
      </c>
      <c r="L88" s="56">
        <f t="shared" si="1"/>
        <v>5.657</v>
      </c>
    </row>
    <row r="89" spans="1:12" ht="15" customHeight="1" x14ac:dyDescent="0.25">
      <c r="A89" s="30" t="s">
        <v>50</v>
      </c>
      <c r="B89" s="30">
        <v>55364</v>
      </c>
      <c r="C89" s="31" t="s">
        <v>90</v>
      </c>
      <c r="D89" s="75">
        <v>3.5659999999999998</v>
      </c>
      <c r="E89" s="75">
        <v>4.141</v>
      </c>
      <c r="F89" s="76">
        <v>3.919</v>
      </c>
      <c r="G89" s="77">
        <v>3.2989999999999999</v>
      </c>
      <c r="H89" s="78">
        <v>3.9910000000000001</v>
      </c>
      <c r="I89" s="75">
        <v>3.6030000000000002</v>
      </c>
      <c r="J89" s="11">
        <v>3.125</v>
      </c>
      <c r="K89" s="11">
        <v>3.6920000000000002</v>
      </c>
      <c r="L89" s="56">
        <f t="shared" si="1"/>
        <v>4.141</v>
      </c>
    </row>
    <row r="90" spans="1:12" ht="15" customHeight="1" x14ac:dyDescent="0.25">
      <c r="A90" s="9" t="s">
        <v>50</v>
      </c>
      <c r="B90" s="9">
        <v>55364</v>
      </c>
      <c r="C90" s="19" t="s">
        <v>91</v>
      </c>
      <c r="D90" s="57">
        <v>3.601</v>
      </c>
      <c r="E90" s="57">
        <v>4.1479999999999997</v>
      </c>
      <c r="F90" s="71">
        <v>3.8210000000000002</v>
      </c>
      <c r="G90" s="72">
        <v>3.206</v>
      </c>
      <c r="H90" s="56">
        <v>3.8490000000000002</v>
      </c>
      <c r="I90" s="57">
        <v>3.5129999999999999</v>
      </c>
      <c r="J90" s="11">
        <v>3.0779999999999998</v>
      </c>
      <c r="K90" s="11">
        <v>3.7149999999999999</v>
      </c>
      <c r="L90" s="56">
        <f t="shared" si="1"/>
        <v>4.1479999999999997</v>
      </c>
    </row>
    <row r="91" spans="1:12" ht="15" customHeight="1" x14ac:dyDescent="0.25">
      <c r="A91" s="32" t="s">
        <v>51</v>
      </c>
      <c r="B91" s="8">
        <v>55111</v>
      </c>
      <c r="C91" s="22">
        <v>1</v>
      </c>
      <c r="D91" s="56">
        <v>6.2E-2</v>
      </c>
      <c r="E91" s="57">
        <v>6.8000000000000005E-2</v>
      </c>
      <c r="F91" s="71">
        <v>3.9E-2</v>
      </c>
      <c r="G91" s="72">
        <v>0.13500000000000001</v>
      </c>
      <c r="H91" s="56">
        <v>5.8999999999999997E-2</v>
      </c>
      <c r="I91" s="57">
        <v>9.5000000000000001E-2</v>
      </c>
      <c r="J91" s="11">
        <v>0.13700000000000001</v>
      </c>
      <c r="K91" s="11">
        <v>0.24399999999999999</v>
      </c>
      <c r="L91" s="56">
        <f t="shared" si="1"/>
        <v>0.24399999999999999</v>
      </c>
    </row>
    <row r="92" spans="1:12" ht="15" customHeight="1" x14ac:dyDescent="0.25">
      <c r="A92" s="32" t="s">
        <v>51</v>
      </c>
      <c r="B92" s="8">
        <v>55111</v>
      </c>
      <c r="C92" s="22">
        <v>2</v>
      </c>
      <c r="D92" s="56">
        <v>6.3E-2</v>
      </c>
      <c r="E92" s="57">
        <v>9.4E-2</v>
      </c>
      <c r="F92" s="71">
        <v>1.7999999999999999E-2</v>
      </c>
      <c r="G92" s="72">
        <v>0.11899999999999999</v>
      </c>
      <c r="H92" s="56">
        <v>5.5E-2</v>
      </c>
      <c r="I92" s="57">
        <v>9.2999999999999999E-2</v>
      </c>
      <c r="J92" s="11">
        <v>0.14599999999999999</v>
      </c>
      <c r="K92" s="11">
        <v>0.22700000000000001</v>
      </c>
      <c r="L92" s="56">
        <f t="shared" si="1"/>
        <v>0.22700000000000001</v>
      </c>
    </row>
    <row r="93" spans="1:12" ht="15" customHeight="1" x14ac:dyDescent="0.25">
      <c r="A93" s="32" t="s">
        <v>51</v>
      </c>
      <c r="B93" s="8">
        <v>55111</v>
      </c>
      <c r="C93" s="22">
        <v>3</v>
      </c>
      <c r="D93" s="56">
        <v>5.3999999999999999E-2</v>
      </c>
      <c r="E93" s="57">
        <v>0.05</v>
      </c>
      <c r="F93" s="71">
        <v>2.8000000000000001E-2</v>
      </c>
      <c r="G93" s="72">
        <v>0.113</v>
      </c>
      <c r="H93" s="56">
        <v>6.3E-2</v>
      </c>
      <c r="I93" s="57">
        <v>9.1999999999999998E-2</v>
      </c>
      <c r="J93" s="11">
        <v>0.123</v>
      </c>
      <c r="K93" s="11">
        <v>0.221</v>
      </c>
      <c r="L93" s="56">
        <f t="shared" si="1"/>
        <v>0.221</v>
      </c>
    </row>
    <row r="94" spans="1:12" ht="15" customHeight="1" x14ac:dyDescent="0.25">
      <c r="A94" s="32" t="s">
        <v>51</v>
      </c>
      <c r="B94" s="8">
        <v>55111</v>
      </c>
      <c r="C94" s="22">
        <v>4</v>
      </c>
      <c r="D94" s="56">
        <v>7.0000000000000007E-2</v>
      </c>
      <c r="E94" s="57">
        <v>8.2000000000000003E-2</v>
      </c>
      <c r="F94" s="71">
        <v>0.03</v>
      </c>
      <c r="G94" s="72">
        <v>0.107</v>
      </c>
      <c r="H94" s="56">
        <v>3.2000000000000001E-2</v>
      </c>
      <c r="I94" s="57">
        <v>8.2000000000000003E-2</v>
      </c>
      <c r="J94" s="11">
        <v>0.126</v>
      </c>
      <c r="K94" s="11">
        <v>0.24</v>
      </c>
      <c r="L94" s="56">
        <f t="shared" si="1"/>
        <v>0.24</v>
      </c>
    </row>
    <row r="95" spans="1:12" ht="15" customHeight="1" x14ac:dyDescent="0.25">
      <c r="A95" s="32" t="s">
        <v>51</v>
      </c>
      <c r="B95" s="8">
        <v>55111</v>
      </c>
      <c r="C95" s="22">
        <v>5</v>
      </c>
      <c r="D95" s="56">
        <v>3.2000000000000001E-2</v>
      </c>
      <c r="E95" s="57">
        <v>9.4E-2</v>
      </c>
      <c r="F95" s="71">
        <v>3.6999999999999998E-2</v>
      </c>
      <c r="G95" s="72">
        <v>0.115</v>
      </c>
      <c r="H95" s="56">
        <v>3.7999999999999999E-2</v>
      </c>
      <c r="I95" s="57">
        <v>6.5000000000000002E-2</v>
      </c>
      <c r="J95" s="11">
        <v>0.125</v>
      </c>
      <c r="K95" s="11">
        <v>0.24099999999999999</v>
      </c>
      <c r="L95" s="56">
        <f t="shared" si="1"/>
        <v>0.24099999999999999</v>
      </c>
    </row>
    <row r="96" spans="1:12" ht="15" customHeight="1" x14ac:dyDescent="0.25">
      <c r="A96" s="32" t="s">
        <v>51</v>
      </c>
      <c r="B96" s="8">
        <v>55111</v>
      </c>
      <c r="C96" s="22">
        <v>6</v>
      </c>
      <c r="D96" s="56">
        <v>5.7000000000000002E-2</v>
      </c>
      <c r="E96" s="57">
        <v>7.2999999999999995E-2</v>
      </c>
      <c r="F96" s="71">
        <v>3.2000000000000001E-2</v>
      </c>
      <c r="G96" s="72">
        <v>0.14000000000000001</v>
      </c>
      <c r="H96" s="56">
        <v>5.8000000000000003E-2</v>
      </c>
      <c r="I96" s="57">
        <v>3.6999999999999998E-2</v>
      </c>
      <c r="J96" s="11">
        <v>0.128</v>
      </c>
      <c r="K96" s="11">
        <v>0.23200000000000001</v>
      </c>
      <c r="L96" s="56">
        <f t="shared" si="1"/>
        <v>0.23200000000000001</v>
      </c>
    </row>
    <row r="97" spans="1:12" ht="15" customHeight="1" x14ac:dyDescent="0.25">
      <c r="A97" s="32" t="s">
        <v>51</v>
      </c>
      <c r="B97" s="8">
        <v>55111</v>
      </c>
      <c r="C97" s="22">
        <v>7</v>
      </c>
      <c r="D97" s="56">
        <v>6.7000000000000004E-2</v>
      </c>
      <c r="E97" s="57">
        <v>6.2E-2</v>
      </c>
      <c r="F97" s="71">
        <v>3.7999999999999999E-2</v>
      </c>
      <c r="G97" s="72">
        <v>0.128</v>
      </c>
      <c r="H97" s="56">
        <v>5.2999999999999999E-2</v>
      </c>
      <c r="I97" s="57">
        <v>0.09</v>
      </c>
      <c r="J97" s="11">
        <v>8.4000000000000005E-2</v>
      </c>
      <c r="K97" s="11">
        <v>0.20599999999999999</v>
      </c>
      <c r="L97" s="56">
        <f t="shared" si="1"/>
        <v>0.20599999999999999</v>
      </c>
    </row>
    <row r="98" spans="1:12" ht="15" customHeight="1" x14ac:dyDescent="0.25">
      <c r="A98" s="32" t="s">
        <v>51</v>
      </c>
      <c r="B98" s="8">
        <v>55111</v>
      </c>
      <c r="C98" s="22">
        <v>8</v>
      </c>
      <c r="D98" s="56">
        <v>0.04</v>
      </c>
      <c r="E98" s="57">
        <v>5.7000000000000002E-2</v>
      </c>
      <c r="F98" s="71">
        <v>1.4999999999999999E-2</v>
      </c>
      <c r="G98" s="72">
        <v>8.5000000000000006E-2</v>
      </c>
      <c r="H98" s="56">
        <v>3.9E-2</v>
      </c>
      <c r="I98" s="57">
        <v>8.5999999999999993E-2</v>
      </c>
      <c r="J98" s="11">
        <v>0.123</v>
      </c>
      <c r="K98" s="11">
        <v>0.20899999999999999</v>
      </c>
      <c r="L98" s="56">
        <f t="shared" si="1"/>
        <v>0.20899999999999999</v>
      </c>
    </row>
    <row r="99" spans="1:12" ht="15" customHeight="1" x14ac:dyDescent="0.25">
      <c r="A99" s="9" t="s">
        <v>52</v>
      </c>
      <c r="B99" s="9">
        <v>57842</v>
      </c>
      <c r="C99" s="19">
        <v>1</v>
      </c>
      <c r="D99" s="57">
        <v>514.577</v>
      </c>
      <c r="E99" s="57">
        <v>241.142</v>
      </c>
      <c r="F99" s="71">
        <v>0.17399999999999999</v>
      </c>
      <c r="G99" s="72">
        <v>0.29799999999999999</v>
      </c>
      <c r="H99" s="56">
        <v>0.27300000000000002</v>
      </c>
      <c r="I99" s="57">
        <v>0.371</v>
      </c>
      <c r="J99" s="11">
        <v>0.185</v>
      </c>
      <c r="K99" s="11">
        <v>0.36</v>
      </c>
      <c r="L99" s="56">
        <f t="shared" si="1"/>
        <v>514.577</v>
      </c>
    </row>
    <row r="100" spans="1:12" ht="15" customHeight="1" x14ac:dyDescent="0.25">
      <c r="A100" s="9" t="s">
        <v>53</v>
      </c>
      <c r="B100" s="9">
        <v>55224</v>
      </c>
      <c r="C100" s="19" t="s">
        <v>92</v>
      </c>
      <c r="D100" s="57">
        <v>7.1999999999999995E-2</v>
      </c>
      <c r="E100" s="57">
        <v>0.14000000000000001</v>
      </c>
      <c r="F100" s="71">
        <v>8.2000000000000003E-2</v>
      </c>
      <c r="G100" s="72">
        <v>0.27800000000000002</v>
      </c>
      <c r="H100" s="56">
        <v>0.14599999999999999</v>
      </c>
      <c r="I100" s="56">
        <v>0.14799999999999999</v>
      </c>
      <c r="J100" s="11">
        <v>0.19400000000000001</v>
      </c>
      <c r="K100" s="11">
        <v>6.6000000000000003E-2</v>
      </c>
      <c r="L100" s="56">
        <f t="shared" si="1"/>
        <v>0.27800000000000002</v>
      </c>
    </row>
    <row r="101" spans="1:12" ht="15" customHeight="1" x14ac:dyDescent="0.25">
      <c r="A101" s="9" t="s">
        <v>53</v>
      </c>
      <c r="B101" s="8">
        <v>55224</v>
      </c>
      <c r="C101" s="22" t="s">
        <v>93</v>
      </c>
      <c r="D101" s="56">
        <v>7.3999999999999996E-2</v>
      </c>
      <c r="E101" s="57">
        <v>0.16900000000000001</v>
      </c>
      <c r="F101" s="71">
        <v>9.5000000000000001E-2</v>
      </c>
      <c r="G101" s="72">
        <v>0.23499999999999999</v>
      </c>
      <c r="H101" s="56">
        <v>0.13800000000000001</v>
      </c>
      <c r="I101" s="56">
        <v>0.157</v>
      </c>
      <c r="J101" s="11">
        <v>0.20699999999999999</v>
      </c>
      <c r="K101" s="11">
        <v>4.9000000000000002E-2</v>
      </c>
      <c r="L101" s="56">
        <f t="shared" si="1"/>
        <v>0.23499999999999999</v>
      </c>
    </row>
    <row r="102" spans="1:12" ht="15" customHeight="1" x14ac:dyDescent="0.25">
      <c r="A102" s="9" t="s">
        <v>53</v>
      </c>
      <c r="B102" s="8">
        <v>55224</v>
      </c>
      <c r="C102" s="22" t="s">
        <v>94</v>
      </c>
      <c r="D102" s="56">
        <v>1.4E-2</v>
      </c>
      <c r="E102" s="57">
        <v>1.0999999999999999E-2</v>
      </c>
      <c r="F102" s="71">
        <v>7.2999999999999995E-2</v>
      </c>
      <c r="G102" s="72">
        <v>0.217</v>
      </c>
      <c r="H102" s="56">
        <v>9.7000000000000003E-2</v>
      </c>
      <c r="I102" s="57">
        <v>0.152</v>
      </c>
      <c r="J102" s="11">
        <v>0.17100000000000001</v>
      </c>
      <c r="K102" s="11">
        <v>7.0999999999999994E-2</v>
      </c>
      <c r="L102" s="56">
        <f t="shared" si="1"/>
        <v>0.217</v>
      </c>
    </row>
    <row r="103" spans="1:12" ht="15" customHeight="1" x14ac:dyDescent="0.25">
      <c r="A103" s="9" t="s">
        <v>53</v>
      </c>
      <c r="B103" s="8">
        <v>55224</v>
      </c>
      <c r="C103" s="22" t="s">
        <v>95</v>
      </c>
      <c r="D103" s="56">
        <v>8.5999999999999993E-2</v>
      </c>
      <c r="E103" s="57">
        <v>0.14799999999999999</v>
      </c>
      <c r="F103" s="71">
        <v>6.9000000000000006E-2</v>
      </c>
      <c r="G103" s="72">
        <v>8.3000000000000004E-2</v>
      </c>
      <c r="H103" s="56">
        <v>0.106</v>
      </c>
      <c r="I103" s="57">
        <v>0.152</v>
      </c>
      <c r="J103" s="11">
        <v>0.17699999999999999</v>
      </c>
      <c r="K103" s="11">
        <v>6.4000000000000001E-2</v>
      </c>
      <c r="L103" s="56">
        <f t="shared" si="1"/>
        <v>0.17699999999999999</v>
      </c>
    </row>
    <row r="104" spans="1:12" ht="15" customHeight="1" x14ac:dyDescent="0.25">
      <c r="A104" s="9" t="s">
        <v>54</v>
      </c>
      <c r="B104" s="8">
        <v>1040</v>
      </c>
      <c r="C104" s="8">
        <v>1</v>
      </c>
      <c r="D104" s="56">
        <v>468.77699999999999</v>
      </c>
      <c r="E104" s="57">
        <v>572.49400000000003</v>
      </c>
      <c r="F104" s="71">
        <v>278.90199999999999</v>
      </c>
      <c r="G104" s="72">
        <v>270.33300000000003</v>
      </c>
      <c r="H104" s="56">
        <v>223.298</v>
      </c>
      <c r="I104" s="57">
        <v>122.479</v>
      </c>
      <c r="J104" s="11">
        <v>157.84100000000001</v>
      </c>
      <c r="K104" s="11">
        <v>263.31700000000001</v>
      </c>
      <c r="L104" s="56">
        <f t="shared" si="1"/>
        <v>572.49400000000003</v>
      </c>
    </row>
    <row r="105" spans="1:12" ht="15" customHeight="1" x14ac:dyDescent="0.25">
      <c r="A105" s="9" t="s">
        <v>54</v>
      </c>
      <c r="B105" s="8">
        <v>1040</v>
      </c>
      <c r="C105" s="8">
        <v>2</v>
      </c>
      <c r="D105" s="56">
        <v>923.13</v>
      </c>
      <c r="E105" s="57">
        <v>1154.1469999999999</v>
      </c>
      <c r="F105" s="71">
        <v>558.096</v>
      </c>
      <c r="G105" s="72">
        <v>610.07500000000005</v>
      </c>
      <c r="H105" s="56">
        <v>471.14</v>
      </c>
      <c r="I105" s="57">
        <v>317.32299999999998</v>
      </c>
      <c r="J105" s="11">
        <v>352.49299999999999</v>
      </c>
      <c r="K105" s="11">
        <v>613.68399999999997</v>
      </c>
      <c r="L105" s="56">
        <f t="shared" si="1"/>
        <v>1154.1469999999999</v>
      </c>
    </row>
    <row r="106" spans="1:12" ht="15" customHeight="1" x14ac:dyDescent="0.25">
      <c r="A106" s="12" t="s">
        <v>55</v>
      </c>
      <c r="B106" s="13">
        <v>55259</v>
      </c>
      <c r="C106" s="33" t="s">
        <v>96</v>
      </c>
      <c r="D106" s="56">
        <v>3.93</v>
      </c>
      <c r="E106" s="57">
        <v>3.94</v>
      </c>
      <c r="F106" s="71">
        <v>2.996</v>
      </c>
      <c r="G106" s="72">
        <v>3.3279999999999998</v>
      </c>
      <c r="H106" s="56">
        <v>3.6829999999999998</v>
      </c>
      <c r="I106" s="57">
        <v>3.8490000000000002</v>
      </c>
      <c r="J106" s="11">
        <v>3.9689999999999999</v>
      </c>
      <c r="K106" s="11">
        <v>3.3559999999999999</v>
      </c>
      <c r="L106" s="56">
        <f t="shared" si="1"/>
        <v>3.9689999999999999</v>
      </c>
    </row>
    <row r="107" spans="1:12" ht="15" customHeight="1" x14ac:dyDescent="0.25">
      <c r="A107" s="12" t="s">
        <v>55</v>
      </c>
      <c r="B107" s="13">
        <v>55259</v>
      </c>
      <c r="C107" s="33" t="s">
        <v>97</v>
      </c>
      <c r="D107" s="56">
        <v>3.0979999999999999</v>
      </c>
      <c r="E107" s="57">
        <v>3.7989999999999999</v>
      </c>
      <c r="F107" s="71">
        <v>2.9020000000000001</v>
      </c>
      <c r="G107" s="72">
        <v>3.5</v>
      </c>
      <c r="H107" s="56">
        <v>3.6269999999999998</v>
      </c>
      <c r="I107" s="57">
        <v>3.9670000000000001</v>
      </c>
      <c r="J107" s="11">
        <v>3.4319999999999999</v>
      </c>
      <c r="K107" s="11">
        <v>3.7839999999999998</v>
      </c>
      <c r="L107" s="56">
        <f t="shared" si="1"/>
        <v>3.9670000000000001</v>
      </c>
    </row>
    <row r="108" spans="1:12" ht="15" customHeight="1" x14ac:dyDescent="0.25">
      <c r="A108" s="8" t="s">
        <v>56</v>
      </c>
      <c r="B108" s="8">
        <v>55148</v>
      </c>
      <c r="C108" s="8">
        <v>1</v>
      </c>
      <c r="D108" s="56">
        <v>3.6999999999999998E-2</v>
      </c>
      <c r="E108" s="57">
        <v>5.3999999999999999E-2</v>
      </c>
      <c r="F108" s="71">
        <v>4.2000000000000003E-2</v>
      </c>
      <c r="G108" s="72">
        <v>0.123</v>
      </c>
      <c r="H108" s="56">
        <v>5.8000000000000003E-2</v>
      </c>
      <c r="I108" s="56">
        <v>7.4999999999999997E-2</v>
      </c>
      <c r="J108" s="11">
        <v>0.16</v>
      </c>
      <c r="K108" s="11">
        <v>7.0000000000000007E-2</v>
      </c>
      <c r="L108" s="56">
        <f t="shared" si="1"/>
        <v>0.16</v>
      </c>
    </row>
    <row r="109" spans="1:12" ht="15" customHeight="1" x14ac:dyDescent="0.25">
      <c r="A109" s="8" t="s">
        <v>56</v>
      </c>
      <c r="B109" s="8">
        <v>55148</v>
      </c>
      <c r="C109" s="8">
        <v>2</v>
      </c>
      <c r="D109" s="56">
        <v>2.5999999999999999E-2</v>
      </c>
      <c r="E109" s="57">
        <v>4.4999999999999998E-2</v>
      </c>
      <c r="F109" s="71">
        <v>3.9E-2</v>
      </c>
      <c r="G109" s="72">
        <v>0.10199999999999999</v>
      </c>
      <c r="H109" s="56">
        <v>4.7E-2</v>
      </c>
      <c r="I109" s="56">
        <v>6.5000000000000002E-2</v>
      </c>
      <c r="J109" s="11">
        <v>0.14599999999999999</v>
      </c>
      <c r="K109" s="11">
        <v>5.3999999999999999E-2</v>
      </c>
      <c r="L109" s="56">
        <f t="shared" si="1"/>
        <v>0.14599999999999999</v>
      </c>
    </row>
    <row r="110" spans="1:12" ht="15" customHeight="1" x14ac:dyDescent="0.25">
      <c r="A110" s="8" t="s">
        <v>56</v>
      </c>
      <c r="B110" s="8">
        <v>55148</v>
      </c>
      <c r="C110" s="8">
        <v>3</v>
      </c>
      <c r="D110" s="56">
        <v>2.7E-2</v>
      </c>
      <c r="E110" s="57">
        <v>3.4000000000000002E-2</v>
      </c>
      <c r="F110" s="71">
        <v>2.7E-2</v>
      </c>
      <c r="G110" s="72">
        <v>9.8000000000000004E-2</v>
      </c>
      <c r="H110" s="56">
        <v>4.5999999999999999E-2</v>
      </c>
      <c r="I110" s="56">
        <v>7.3999999999999996E-2</v>
      </c>
      <c r="J110" s="11">
        <v>0.14499999999999999</v>
      </c>
      <c r="K110" s="11">
        <v>5.1999999999999998E-2</v>
      </c>
      <c r="L110" s="56">
        <f t="shared" si="1"/>
        <v>0.14499999999999999</v>
      </c>
    </row>
    <row r="111" spans="1:12" ht="15" customHeight="1" x14ac:dyDescent="0.25">
      <c r="A111" s="8" t="s">
        <v>56</v>
      </c>
      <c r="B111" s="8">
        <v>55148</v>
      </c>
      <c r="C111" s="8">
        <v>4</v>
      </c>
      <c r="D111" s="56">
        <v>3.3000000000000002E-2</v>
      </c>
      <c r="E111" s="57">
        <v>0.04</v>
      </c>
      <c r="F111" s="71">
        <v>4.3999999999999997E-2</v>
      </c>
      <c r="G111" s="72">
        <v>0.107</v>
      </c>
      <c r="H111" s="56">
        <v>0.05</v>
      </c>
      <c r="I111" s="56">
        <v>6.7000000000000004E-2</v>
      </c>
      <c r="J111" s="11">
        <v>0.152</v>
      </c>
      <c r="K111" s="11">
        <v>6.7000000000000004E-2</v>
      </c>
      <c r="L111" s="56">
        <f t="shared" si="1"/>
        <v>0.152</v>
      </c>
    </row>
    <row r="112" spans="1:12" ht="15" customHeight="1" x14ac:dyDescent="0.25">
      <c r="H112" s="79"/>
      <c r="I112" s="73"/>
    </row>
    <row r="113" spans="8:9" ht="15" customHeight="1" x14ac:dyDescent="0.25">
      <c r="H113" s="79"/>
      <c r="I113" s="73"/>
    </row>
    <row r="114" spans="8:9" ht="15" customHeight="1" x14ac:dyDescent="0.25">
      <c r="H114" s="79"/>
      <c r="I114" s="73"/>
    </row>
    <row r="115" spans="8:9" ht="15" customHeight="1" x14ac:dyDescent="0.25">
      <c r="H115" s="79"/>
      <c r="I115" s="73"/>
    </row>
    <row r="116" spans="8:9" x14ac:dyDescent="0.25">
      <c r="H116" s="79"/>
    </row>
    <row r="117" spans="8:9" x14ac:dyDescent="0.25">
      <c r="H117" s="79"/>
    </row>
    <row r="118" spans="8:9" x14ac:dyDescent="0.25">
      <c r="H118" s="79"/>
    </row>
  </sheetData>
  <pageMargins left="0.7" right="0.7" top="0.75" bottom="0.75" header="0.3" footer="0.3"/>
  <pageSetup orientation="portrait" horizontalDpi="204" verticalDpi="1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3AE9D-7B80-4E45-A46E-7D6FF1D545AC}">
  <dimension ref="A1:L121"/>
  <sheetViews>
    <sheetView zoomScale="110" zoomScaleNormal="110" workbookViewId="0"/>
  </sheetViews>
  <sheetFormatPr defaultColWidth="10.140625" defaultRowHeight="15" x14ac:dyDescent="0.25"/>
  <cols>
    <col min="1" max="1" width="34.85546875" bestFit="1" customWidth="1"/>
    <col min="2" max="2" width="11.42578125" customWidth="1"/>
    <col min="3" max="3" width="7.42578125" customWidth="1"/>
    <col min="4" max="6" width="12.28515625" style="73" customWidth="1"/>
    <col min="7" max="7" width="12.28515625" customWidth="1"/>
    <col min="8" max="8" width="12.28515625" style="82" customWidth="1"/>
    <col min="9" max="9" width="12.28515625" customWidth="1"/>
  </cols>
  <sheetData>
    <row r="1" spans="1:12" ht="75.75" customHeight="1" x14ac:dyDescent="0.25">
      <c r="A1" s="26" t="s">
        <v>0</v>
      </c>
      <c r="B1" s="6" t="s">
        <v>1</v>
      </c>
      <c r="C1" s="6" t="s">
        <v>2</v>
      </c>
      <c r="D1" s="2" t="s">
        <v>118</v>
      </c>
      <c r="E1" s="34" t="s">
        <v>119</v>
      </c>
      <c r="F1" s="2" t="s">
        <v>120</v>
      </c>
      <c r="G1" s="6" t="s">
        <v>121</v>
      </c>
      <c r="H1" s="35" t="s">
        <v>122</v>
      </c>
      <c r="I1" s="6" t="s">
        <v>123</v>
      </c>
      <c r="J1" s="6" t="s">
        <v>124</v>
      </c>
      <c r="K1" s="6" t="s">
        <v>125</v>
      </c>
      <c r="L1" s="6" t="s">
        <v>115</v>
      </c>
    </row>
    <row r="2" spans="1:12" ht="15" customHeight="1" x14ac:dyDescent="0.25">
      <c r="A2" s="8" t="s">
        <v>24</v>
      </c>
      <c r="B2" s="8">
        <v>6137</v>
      </c>
      <c r="C2" s="8">
        <v>1</v>
      </c>
      <c r="D2" s="56">
        <v>1215.665</v>
      </c>
      <c r="E2" s="56">
        <v>677.19899999999996</v>
      </c>
      <c r="F2" s="14">
        <v>775.79600000000005</v>
      </c>
      <c r="G2" s="14">
        <v>1033.0060000000001</v>
      </c>
      <c r="H2" s="11">
        <v>1127.2550000000001</v>
      </c>
      <c r="I2" s="11">
        <v>1006.059</v>
      </c>
      <c r="J2" s="11">
        <v>992.93200000000002</v>
      </c>
      <c r="K2" s="11">
        <v>875.15300000000002</v>
      </c>
      <c r="L2" s="56">
        <f>MAX(D2:K2)</f>
        <v>1215.665</v>
      </c>
    </row>
    <row r="3" spans="1:12" ht="15" customHeight="1" x14ac:dyDescent="0.25">
      <c r="A3" s="8" t="s">
        <v>24</v>
      </c>
      <c r="B3" s="8">
        <v>6137</v>
      </c>
      <c r="C3" s="8">
        <v>2</v>
      </c>
      <c r="D3" s="56">
        <v>911.06399999999996</v>
      </c>
      <c r="E3" s="56">
        <v>999.33900000000006</v>
      </c>
      <c r="F3" s="14">
        <v>816.46500000000003</v>
      </c>
      <c r="G3" s="14">
        <v>1078.5350000000001</v>
      </c>
      <c r="H3" s="11">
        <v>1286.8019999999999</v>
      </c>
      <c r="I3" s="11">
        <v>1040.9090000000001</v>
      </c>
      <c r="J3" s="11">
        <v>1007.711</v>
      </c>
      <c r="K3" s="11">
        <v>943.29300000000001</v>
      </c>
      <c r="L3" s="56">
        <f t="shared" ref="L3:L66" si="0">MAX(D3:K3)</f>
        <v>1286.8019999999999</v>
      </c>
    </row>
    <row r="4" spans="1:12" ht="15" customHeight="1" x14ac:dyDescent="0.25">
      <c r="A4" s="8" t="s">
        <v>24</v>
      </c>
      <c r="B4" s="8">
        <v>6137</v>
      </c>
      <c r="C4" s="8">
        <v>3</v>
      </c>
      <c r="D4" s="56">
        <v>8.4169999999999998</v>
      </c>
      <c r="E4" s="56">
        <v>15.183999999999999</v>
      </c>
      <c r="F4" s="14">
        <v>10.407999999999999</v>
      </c>
      <c r="G4" s="14">
        <v>12.196999999999999</v>
      </c>
      <c r="H4" s="11">
        <v>7.0220000000000002</v>
      </c>
      <c r="I4" s="11">
        <v>9.7780000000000005</v>
      </c>
      <c r="J4" s="11">
        <v>20.887</v>
      </c>
      <c r="K4" s="11">
        <v>36.957999999999998</v>
      </c>
      <c r="L4" s="56">
        <f t="shared" si="0"/>
        <v>36.957999999999998</v>
      </c>
    </row>
    <row r="5" spans="1:12" ht="15" customHeight="1" x14ac:dyDescent="0.25">
      <c r="A5" s="8" t="s">
        <v>24</v>
      </c>
      <c r="B5" s="8">
        <v>6137</v>
      </c>
      <c r="C5" s="8">
        <v>4</v>
      </c>
      <c r="D5" s="56">
        <v>3.496</v>
      </c>
      <c r="E5" s="56">
        <v>2.31</v>
      </c>
      <c r="F5" s="14">
        <v>2.6930000000000001</v>
      </c>
      <c r="G5" s="14">
        <v>4.3570000000000002</v>
      </c>
      <c r="H5" s="11">
        <v>2.4329999999999998</v>
      </c>
      <c r="I5" s="11">
        <v>1.599</v>
      </c>
      <c r="J5" s="11">
        <v>3.04</v>
      </c>
      <c r="K5" s="11">
        <v>6.4960000000000004</v>
      </c>
      <c r="L5" s="56">
        <f t="shared" si="0"/>
        <v>6.4960000000000004</v>
      </c>
    </row>
    <row r="6" spans="1:12" ht="15" customHeight="1" x14ac:dyDescent="0.25">
      <c r="A6" s="8" t="s">
        <v>25</v>
      </c>
      <c r="B6" s="8">
        <v>6705</v>
      </c>
      <c r="C6" s="8">
        <v>4</v>
      </c>
      <c r="D6" s="56">
        <v>3319.33</v>
      </c>
      <c r="E6" s="56">
        <v>3058.2489999999998</v>
      </c>
      <c r="F6" s="14">
        <v>1929.521</v>
      </c>
      <c r="G6" s="14">
        <v>3028.05</v>
      </c>
      <c r="H6" s="11">
        <v>3136.393</v>
      </c>
      <c r="I6" s="11">
        <v>3786.2330000000002</v>
      </c>
      <c r="J6" s="11">
        <v>2433.154</v>
      </c>
      <c r="K6" s="11">
        <v>2001.645</v>
      </c>
      <c r="L6" s="56">
        <f t="shared" si="0"/>
        <v>3786.2330000000002</v>
      </c>
    </row>
    <row r="7" spans="1:12" ht="15" customHeight="1" x14ac:dyDescent="0.25">
      <c r="A7" s="8" t="s">
        <v>26</v>
      </c>
      <c r="B7" s="8">
        <v>7336</v>
      </c>
      <c r="C7" s="22" t="s">
        <v>58</v>
      </c>
      <c r="D7" s="56">
        <v>2.395</v>
      </c>
      <c r="E7" s="56">
        <v>1.6140000000000001</v>
      </c>
      <c r="F7" s="14">
        <v>2.1920000000000002</v>
      </c>
      <c r="G7" s="14">
        <v>1.462</v>
      </c>
      <c r="H7" s="11">
        <v>1.599</v>
      </c>
      <c r="I7" s="11">
        <v>1.4239999999999999</v>
      </c>
      <c r="J7" s="11">
        <v>2.992</v>
      </c>
      <c r="K7" s="11">
        <v>5.8140000000000001</v>
      </c>
      <c r="L7" s="56">
        <f t="shared" si="0"/>
        <v>5.8140000000000001</v>
      </c>
    </row>
    <row r="8" spans="1:12" ht="15" customHeight="1" x14ac:dyDescent="0.25">
      <c r="A8" s="8" t="s">
        <v>26</v>
      </c>
      <c r="B8" s="8">
        <v>7336</v>
      </c>
      <c r="C8" s="22" t="s">
        <v>59</v>
      </c>
      <c r="D8" s="56">
        <v>2.1970000000000001</v>
      </c>
      <c r="E8" s="56">
        <v>1.577</v>
      </c>
      <c r="F8" s="14">
        <v>1.742</v>
      </c>
      <c r="G8" s="14">
        <v>1.355</v>
      </c>
      <c r="H8" s="11">
        <v>1.208</v>
      </c>
      <c r="I8" s="11">
        <v>2.0920000000000001</v>
      </c>
      <c r="J8" s="11">
        <v>3.2010000000000001</v>
      </c>
      <c r="K8" s="11">
        <v>6.8570000000000002</v>
      </c>
      <c r="L8" s="56">
        <f t="shared" si="0"/>
        <v>6.8570000000000002</v>
      </c>
    </row>
    <row r="9" spans="1:12" ht="15" customHeight="1" x14ac:dyDescent="0.25">
      <c r="A9" s="8" t="s">
        <v>26</v>
      </c>
      <c r="B9" s="8">
        <v>7336</v>
      </c>
      <c r="C9" s="22" t="s">
        <v>60</v>
      </c>
      <c r="D9" s="56">
        <v>1.089</v>
      </c>
      <c r="E9" s="56">
        <v>1.9159999999999999</v>
      </c>
      <c r="F9" s="14">
        <v>0.97399999999999998</v>
      </c>
      <c r="G9" s="14">
        <v>2.2120000000000002</v>
      </c>
      <c r="H9" s="11">
        <v>1.2569999999999999</v>
      </c>
      <c r="I9" s="11">
        <v>1.33</v>
      </c>
      <c r="J9" s="11">
        <v>2.9049999999999998</v>
      </c>
      <c r="K9" s="11">
        <v>5.7220000000000004</v>
      </c>
      <c r="L9" s="56">
        <f t="shared" si="0"/>
        <v>5.7220000000000004</v>
      </c>
    </row>
    <row r="10" spans="1:12" ht="15" customHeight="1" x14ac:dyDescent="0.25">
      <c r="A10" s="8" t="s">
        <v>27</v>
      </c>
      <c r="B10" s="8">
        <v>995</v>
      </c>
      <c r="C10" s="8">
        <v>10</v>
      </c>
      <c r="D10" s="56">
        <v>0.86799999999999999</v>
      </c>
      <c r="E10" s="56">
        <v>2.7170000000000001</v>
      </c>
      <c r="F10" s="14">
        <v>0.11799999999999999</v>
      </c>
      <c r="G10" s="14">
        <v>0.42499999999999999</v>
      </c>
      <c r="H10" s="11"/>
      <c r="I10" s="11"/>
      <c r="J10" s="11"/>
      <c r="K10" s="11"/>
      <c r="L10" s="56">
        <f t="shared" si="0"/>
        <v>2.7170000000000001</v>
      </c>
    </row>
    <row r="11" spans="1:12" ht="15" customHeight="1" x14ac:dyDescent="0.25">
      <c r="A11" s="8" t="s">
        <v>27</v>
      </c>
      <c r="B11" s="8">
        <v>995</v>
      </c>
      <c r="C11" s="8">
        <v>7</v>
      </c>
      <c r="D11" s="56">
        <v>539.78399999999999</v>
      </c>
      <c r="E11" s="56">
        <v>611.20799999999997</v>
      </c>
      <c r="F11" s="14">
        <v>532.93100000000004</v>
      </c>
      <c r="G11" s="14">
        <v>192.202</v>
      </c>
      <c r="H11" s="11"/>
      <c r="I11" s="11"/>
      <c r="J11" s="11"/>
      <c r="K11" s="11"/>
      <c r="L11" s="56">
        <f t="shared" si="0"/>
        <v>611.20799999999997</v>
      </c>
    </row>
    <row r="12" spans="1:12" ht="15" customHeight="1" x14ac:dyDescent="0.25">
      <c r="A12" s="8" t="s">
        <v>27</v>
      </c>
      <c r="B12" s="8">
        <v>995</v>
      </c>
      <c r="C12" s="8">
        <v>8</v>
      </c>
      <c r="D12" s="56">
        <v>531.67999999999995</v>
      </c>
      <c r="E12" s="56">
        <v>731.31899999999996</v>
      </c>
      <c r="F12" s="14">
        <v>635.39599999999996</v>
      </c>
      <c r="G12" s="14">
        <v>3.6110000000000002</v>
      </c>
      <c r="H12" s="80"/>
      <c r="I12" s="11"/>
      <c r="J12" s="11"/>
      <c r="K12" s="11"/>
      <c r="L12" s="56">
        <f t="shared" si="0"/>
        <v>731.31899999999996</v>
      </c>
    </row>
    <row r="13" spans="1:12" ht="15" customHeight="1" x14ac:dyDescent="0.25">
      <c r="A13" s="9" t="s">
        <v>28</v>
      </c>
      <c r="B13" s="9">
        <v>1011</v>
      </c>
      <c r="C13" s="9">
        <v>2</v>
      </c>
      <c r="D13" s="57">
        <v>15.385999999999999</v>
      </c>
      <c r="E13" s="56">
        <v>13.042</v>
      </c>
      <c r="F13" s="14">
        <v>6.6150000000000002</v>
      </c>
      <c r="G13" s="14">
        <v>12.391999999999999</v>
      </c>
      <c r="H13" s="80"/>
      <c r="I13" s="11"/>
      <c r="J13" s="11"/>
      <c r="K13" s="11"/>
      <c r="L13" s="56">
        <f t="shared" si="0"/>
        <v>15.385999999999999</v>
      </c>
    </row>
    <row r="14" spans="1:12" ht="15" customHeight="1" x14ac:dyDescent="0.25">
      <c r="A14" s="9" t="s">
        <v>29</v>
      </c>
      <c r="B14" s="9">
        <v>1001</v>
      </c>
      <c r="C14" s="9">
        <v>1</v>
      </c>
      <c r="D14" s="57">
        <v>6772.0839999999998</v>
      </c>
      <c r="E14" s="56">
        <v>5322.1019999999999</v>
      </c>
      <c r="F14" s="14">
        <v>4201.384</v>
      </c>
      <c r="G14" s="14">
        <v>4696.9340000000002</v>
      </c>
      <c r="H14" s="11">
        <v>2833.9549999999999</v>
      </c>
      <c r="I14" s="11">
        <v>1946.569</v>
      </c>
      <c r="J14" s="11">
        <v>2484.0549999999998</v>
      </c>
      <c r="K14" s="11">
        <v>2001.1279999999999</v>
      </c>
      <c r="L14" s="56">
        <f t="shared" si="0"/>
        <v>6772.0839999999998</v>
      </c>
    </row>
    <row r="15" spans="1:12" ht="15" customHeight="1" x14ac:dyDescent="0.25">
      <c r="A15" s="9" t="s">
        <v>29</v>
      </c>
      <c r="B15" s="9">
        <v>1001</v>
      </c>
      <c r="C15" s="9">
        <v>2</v>
      </c>
      <c r="D15" s="57">
        <v>3732.2660000000001</v>
      </c>
      <c r="E15" s="56">
        <v>7047.3440000000001</v>
      </c>
      <c r="F15" s="14">
        <v>2859.7649999999999</v>
      </c>
      <c r="G15" s="14">
        <v>4280.018</v>
      </c>
      <c r="H15" s="11">
        <v>1568.5309999999999</v>
      </c>
      <c r="I15" s="11">
        <v>2698.9690000000001</v>
      </c>
      <c r="J15" s="11">
        <v>1613.6559999999999</v>
      </c>
      <c r="K15" s="11">
        <v>2271.0590000000002</v>
      </c>
      <c r="L15" s="56">
        <f t="shared" si="0"/>
        <v>7047.3440000000001</v>
      </c>
    </row>
    <row r="16" spans="1:12" ht="15" customHeight="1" x14ac:dyDescent="0.25">
      <c r="A16" s="9" t="s">
        <v>29</v>
      </c>
      <c r="B16" s="9">
        <v>1001</v>
      </c>
      <c r="C16" s="9">
        <v>4</v>
      </c>
      <c r="D16" s="57">
        <v>3.7919999999999998</v>
      </c>
      <c r="E16" s="56">
        <v>0.155</v>
      </c>
      <c r="F16" s="14">
        <v>0.14599999999999999</v>
      </c>
      <c r="G16" s="14">
        <v>0.155</v>
      </c>
      <c r="H16" s="11">
        <v>5.9859999999999998</v>
      </c>
      <c r="I16" s="11">
        <v>4.4459999999999997</v>
      </c>
      <c r="J16" s="11">
        <v>8.5960000000000001</v>
      </c>
      <c r="K16" s="11">
        <v>4.415</v>
      </c>
      <c r="L16" s="56">
        <f t="shared" si="0"/>
        <v>8.5960000000000001</v>
      </c>
    </row>
    <row r="17" spans="1:12" ht="15" customHeight="1" x14ac:dyDescent="0.25">
      <c r="A17" s="9" t="s">
        <v>30</v>
      </c>
      <c r="B17" s="9">
        <v>983</v>
      </c>
      <c r="C17" s="9">
        <v>1</v>
      </c>
      <c r="D17" s="57">
        <v>992.18899999999996</v>
      </c>
      <c r="E17" s="56">
        <v>1187.751</v>
      </c>
      <c r="F17" s="14">
        <v>796.31299999999999</v>
      </c>
      <c r="G17" s="14">
        <v>753.15300000000002</v>
      </c>
      <c r="H17" s="11">
        <v>721.95500000000004</v>
      </c>
      <c r="I17" s="11">
        <v>783.16600000000005</v>
      </c>
      <c r="J17" s="11">
        <v>621.15</v>
      </c>
      <c r="K17" s="11">
        <v>333.74599999999998</v>
      </c>
      <c r="L17" s="56">
        <f t="shared" si="0"/>
        <v>1187.751</v>
      </c>
    </row>
    <row r="18" spans="1:12" ht="15" customHeight="1" x14ac:dyDescent="0.25">
      <c r="A18" s="9" t="s">
        <v>30</v>
      </c>
      <c r="B18" s="9">
        <v>983</v>
      </c>
      <c r="C18" s="9">
        <v>2</v>
      </c>
      <c r="D18" s="57">
        <v>753.63099999999997</v>
      </c>
      <c r="E18" s="56">
        <v>1469.7950000000001</v>
      </c>
      <c r="F18" s="14">
        <v>803.87900000000002</v>
      </c>
      <c r="G18" s="14">
        <v>630.05399999999997</v>
      </c>
      <c r="H18" s="11">
        <v>834.95399999999995</v>
      </c>
      <c r="I18" s="11">
        <v>856.07299999999998</v>
      </c>
      <c r="J18" s="11">
        <v>556.93299999999999</v>
      </c>
      <c r="K18" s="11">
        <v>643.68799999999999</v>
      </c>
      <c r="L18" s="56">
        <f t="shared" si="0"/>
        <v>1469.7950000000001</v>
      </c>
    </row>
    <row r="19" spans="1:12" ht="15" customHeight="1" x14ac:dyDescent="0.25">
      <c r="A19" s="9" t="s">
        <v>30</v>
      </c>
      <c r="B19" s="9">
        <v>983</v>
      </c>
      <c r="C19" s="9">
        <v>3</v>
      </c>
      <c r="D19" s="57">
        <v>933.4</v>
      </c>
      <c r="E19" s="56">
        <v>1329.4559999999999</v>
      </c>
      <c r="F19" s="14">
        <v>517.97900000000004</v>
      </c>
      <c r="G19" s="14">
        <v>730.44799999999998</v>
      </c>
      <c r="H19" s="11">
        <v>749.75699999999995</v>
      </c>
      <c r="I19" s="11">
        <v>772.48099999999999</v>
      </c>
      <c r="J19" s="11">
        <v>547.27200000000005</v>
      </c>
      <c r="K19" s="11">
        <v>561.27599999999995</v>
      </c>
      <c r="L19" s="56">
        <f t="shared" si="0"/>
        <v>1329.4559999999999</v>
      </c>
    </row>
    <row r="20" spans="1:12" ht="15" customHeight="1" x14ac:dyDescent="0.25">
      <c r="A20" s="9" t="s">
        <v>30</v>
      </c>
      <c r="B20" s="9">
        <v>983</v>
      </c>
      <c r="C20" s="9">
        <v>4</v>
      </c>
      <c r="D20" s="57">
        <v>1197.1400000000001</v>
      </c>
      <c r="E20" s="56">
        <v>1875.9580000000001</v>
      </c>
      <c r="F20" s="14">
        <v>1306.5999999999999</v>
      </c>
      <c r="G20" s="14">
        <v>1246.9880000000001</v>
      </c>
      <c r="H20" s="11">
        <v>1110.0260000000001</v>
      </c>
      <c r="I20" s="11">
        <v>1018.803</v>
      </c>
      <c r="J20" s="11">
        <v>828.56399999999996</v>
      </c>
      <c r="K20" s="11">
        <v>950.87800000000004</v>
      </c>
      <c r="L20" s="56">
        <f t="shared" si="0"/>
        <v>1875.9580000000001</v>
      </c>
    </row>
    <row r="21" spans="1:12" ht="15" customHeight="1" x14ac:dyDescent="0.25">
      <c r="A21" s="9" t="s">
        <v>30</v>
      </c>
      <c r="B21" s="9">
        <v>983</v>
      </c>
      <c r="C21" s="9">
        <v>5</v>
      </c>
      <c r="D21" s="57">
        <v>1568.009</v>
      </c>
      <c r="E21" s="56">
        <v>1727.5340000000001</v>
      </c>
      <c r="F21" s="14">
        <v>1269.819</v>
      </c>
      <c r="G21" s="14">
        <v>1344.5509999999999</v>
      </c>
      <c r="H21" s="11">
        <v>1053.835</v>
      </c>
      <c r="I21" s="11">
        <v>1058.33</v>
      </c>
      <c r="J21" s="11">
        <v>923.51300000000003</v>
      </c>
      <c r="K21" s="11">
        <v>1195.546</v>
      </c>
      <c r="L21" s="56">
        <f t="shared" si="0"/>
        <v>1727.5340000000001</v>
      </c>
    </row>
    <row r="22" spans="1:12" ht="15" customHeight="1" x14ac:dyDescent="0.25">
      <c r="A22" s="9" t="s">
        <v>30</v>
      </c>
      <c r="B22" s="9">
        <v>983</v>
      </c>
      <c r="C22" s="9">
        <v>6</v>
      </c>
      <c r="D22" s="57">
        <v>1311.1959999999999</v>
      </c>
      <c r="E22" s="56">
        <v>1764.9110000000001</v>
      </c>
      <c r="F22" s="14">
        <v>1067.6420000000001</v>
      </c>
      <c r="G22" s="14">
        <v>1434.2850000000001</v>
      </c>
      <c r="H22" s="11">
        <v>904.88</v>
      </c>
      <c r="I22" s="11">
        <v>812.06</v>
      </c>
      <c r="J22" s="11">
        <v>821.63199999999995</v>
      </c>
      <c r="K22" s="11">
        <v>863.02700000000004</v>
      </c>
      <c r="L22" s="56">
        <f t="shared" si="0"/>
        <v>1764.9110000000001</v>
      </c>
    </row>
    <row r="23" spans="1:12" ht="15" customHeight="1" x14ac:dyDescent="0.25">
      <c r="A23" s="9" t="s">
        <v>31</v>
      </c>
      <c r="B23" s="9">
        <v>1004</v>
      </c>
      <c r="C23" s="18" t="s">
        <v>61</v>
      </c>
      <c r="D23" s="57">
        <v>392.745</v>
      </c>
      <c r="E23" s="56">
        <v>416.798</v>
      </c>
      <c r="F23" s="14">
        <v>450.923</v>
      </c>
      <c r="G23" s="14">
        <v>416.755</v>
      </c>
      <c r="H23" s="11">
        <v>360.94499999999999</v>
      </c>
      <c r="I23" s="11">
        <v>259.68799999999999</v>
      </c>
      <c r="J23" s="11">
        <v>363.995</v>
      </c>
      <c r="K23" s="11">
        <v>411.36</v>
      </c>
      <c r="L23" s="56">
        <f t="shared" si="0"/>
        <v>450.923</v>
      </c>
    </row>
    <row r="24" spans="1:12" ht="15" customHeight="1" x14ac:dyDescent="0.25">
      <c r="A24" s="9" t="s">
        <v>31</v>
      </c>
      <c r="B24" s="9">
        <v>1004</v>
      </c>
      <c r="C24" s="18" t="s">
        <v>62</v>
      </c>
      <c r="D24" s="57">
        <v>448.47399999999999</v>
      </c>
      <c r="E24" s="56">
        <v>344.69400000000002</v>
      </c>
      <c r="F24" s="14">
        <v>387.2</v>
      </c>
      <c r="G24" s="14">
        <v>450.59399999999999</v>
      </c>
      <c r="H24" s="11">
        <v>408.24299999999999</v>
      </c>
      <c r="I24" s="11">
        <v>272.92599999999999</v>
      </c>
      <c r="J24" s="11">
        <v>408.56099999999998</v>
      </c>
      <c r="K24" s="11">
        <v>415.238</v>
      </c>
      <c r="L24" s="56">
        <f t="shared" si="0"/>
        <v>450.59399999999999</v>
      </c>
    </row>
    <row r="25" spans="1:12" ht="15" customHeight="1" x14ac:dyDescent="0.25">
      <c r="A25" s="9" t="s">
        <v>32</v>
      </c>
      <c r="B25" s="9">
        <v>1012</v>
      </c>
      <c r="C25" s="9">
        <v>2</v>
      </c>
      <c r="D25" s="57">
        <v>92.539000000000001</v>
      </c>
      <c r="E25" s="56">
        <v>364.113</v>
      </c>
      <c r="F25" s="14">
        <v>215.839</v>
      </c>
      <c r="G25" s="14">
        <v>296.78100000000001</v>
      </c>
      <c r="H25" s="11">
        <v>147.072</v>
      </c>
      <c r="I25" s="11">
        <v>130.59700000000001</v>
      </c>
      <c r="J25" s="11">
        <v>247.83699999999999</v>
      </c>
      <c r="K25" s="11">
        <v>185.66900000000001</v>
      </c>
      <c r="L25" s="56">
        <f t="shared" si="0"/>
        <v>364.113</v>
      </c>
    </row>
    <row r="26" spans="1:12" ht="15" customHeight="1" x14ac:dyDescent="0.25">
      <c r="A26" s="9" t="s">
        <v>32</v>
      </c>
      <c r="B26" s="9">
        <v>1012</v>
      </c>
      <c r="C26" s="9">
        <v>3</v>
      </c>
      <c r="D26" s="57">
        <v>777.77</v>
      </c>
      <c r="E26" s="56">
        <v>744.33399999999995</v>
      </c>
      <c r="F26" s="14">
        <v>1124.0989999999999</v>
      </c>
      <c r="G26" s="14">
        <v>1232.25</v>
      </c>
      <c r="H26" s="11">
        <v>855.85500000000002</v>
      </c>
      <c r="I26" s="11">
        <v>585.697</v>
      </c>
      <c r="J26" s="11">
        <v>1337.318</v>
      </c>
      <c r="K26" s="11">
        <v>467.35700000000003</v>
      </c>
      <c r="L26" s="56">
        <f t="shared" si="0"/>
        <v>1337.318</v>
      </c>
    </row>
    <row r="27" spans="1:12" ht="15" customHeight="1" x14ac:dyDescent="0.25">
      <c r="A27" s="9" t="s">
        <v>33</v>
      </c>
      <c r="B27" s="9">
        <v>7759</v>
      </c>
      <c r="C27" s="19" t="s">
        <v>63</v>
      </c>
      <c r="D27" s="57">
        <v>2.8330000000000002</v>
      </c>
      <c r="E27" s="56">
        <v>6.6529999999999996</v>
      </c>
      <c r="F27" s="14">
        <v>5.82</v>
      </c>
      <c r="G27" s="14">
        <v>10.055</v>
      </c>
      <c r="H27" s="11">
        <v>3.0550000000000002</v>
      </c>
      <c r="I27" s="11">
        <v>6.98</v>
      </c>
      <c r="J27" s="11">
        <v>11.827</v>
      </c>
      <c r="K27" s="11">
        <v>14.013999999999999</v>
      </c>
      <c r="L27" s="56">
        <f t="shared" si="0"/>
        <v>14.013999999999999</v>
      </c>
    </row>
    <row r="28" spans="1:12" ht="15" customHeight="1" x14ac:dyDescent="0.25">
      <c r="A28" s="9" t="s">
        <v>33</v>
      </c>
      <c r="B28" s="9">
        <v>7759</v>
      </c>
      <c r="C28" s="19" t="s">
        <v>64</v>
      </c>
      <c r="D28" s="57">
        <v>7.085</v>
      </c>
      <c r="E28" s="56">
        <v>10.382</v>
      </c>
      <c r="F28" s="14">
        <v>6.6550000000000002</v>
      </c>
      <c r="G28" s="14">
        <v>9.4429999999999996</v>
      </c>
      <c r="H28" s="11">
        <v>5.3659999999999997</v>
      </c>
      <c r="I28" s="11">
        <v>11.052</v>
      </c>
      <c r="J28" s="11">
        <v>12.000999999999999</v>
      </c>
      <c r="K28" s="11">
        <v>5.2460000000000004</v>
      </c>
      <c r="L28" s="56">
        <f t="shared" si="0"/>
        <v>12.000999999999999</v>
      </c>
    </row>
    <row r="29" spans="1:12" ht="15" customHeight="1" x14ac:dyDescent="0.25">
      <c r="A29" s="9" t="s">
        <v>33</v>
      </c>
      <c r="B29" s="9">
        <v>7759</v>
      </c>
      <c r="C29" s="19" t="s">
        <v>65</v>
      </c>
      <c r="D29" s="57">
        <v>5.6950000000000003</v>
      </c>
      <c r="E29" s="56">
        <v>8.0470000000000006</v>
      </c>
      <c r="F29" s="14">
        <v>5.8449999999999998</v>
      </c>
      <c r="G29" s="14">
        <v>7.9349999999999996</v>
      </c>
      <c r="H29" s="11">
        <v>5.8579999999999997</v>
      </c>
      <c r="I29" s="11">
        <v>12.137</v>
      </c>
      <c r="J29" s="11">
        <v>16.725000000000001</v>
      </c>
      <c r="K29" s="11">
        <v>4.8529999999999998</v>
      </c>
      <c r="L29" s="56">
        <f t="shared" si="0"/>
        <v>16.725000000000001</v>
      </c>
    </row>
    <row r="30" spans="1:12" ht="15" customHeight="1" x14ac:dyDescent="0.25">
      <c r="A30" s="9" t="s">
        <v>33</v>
      </c>
      <c r="B30" s="9">
        <v>7759</v>
      </c>
      <c r="C30" s="19" t="s">
        <v>66</v>
      </c>
      <c r="D30" s="57">
        <v>3.2930000000000001</v>
      </c>
      <c r="E30" s="56">
        <v>6.9450000000000003</v>
      </c>
      <c r="F30" s="14">
        <v>6.234</v>
      </c>
      <c r="G30" s="14">
        <v>11.02</v>
      </c>
      <c r="H30" s="11">
        <v>6.1509999999999998</v>
      </c>
      <c r="I30" s="11">
        <v>8.4420000000000002</v>
      </c>
      <c r="J30" s="11">
        <v>13.487</v>
      </c>
      <c r="K30" s="11">
        <v>15.271000000000001</v>
      </c>
      <c r="L30" s="56">
        <f t="shared" si="0"/>
        <v>15.271000000000001</v>
      </c>
    </row>
    <row r="31" spans="1:12" ht="15" customHeight="1" x14ac:dyDescent="0.25">
      <c r="A31" s="9" t="s">
        <v>34</v>
      </c>
      <c r="B31" s="9">
        <v>6113</v>
      </c>
      <c r="C31" s="9">
        <v>1</v>
      </c>
      <c r="D31" s="57">
        <v>1832.777</v>
      </c>
      <c r="E31" s="56">
        <v>1886.5129999999999</v>
      </c>
      <c r="F31" s="14">
        <v>2509.2559999999999</v>
      </c>
      <c r="G31" s="14">
        <v>2550.5129999999999</v>
      </c>
      <c r="H31" s="11">
        <v>2009.752</v>
      </c>
      <c r="I31" s="11">
        <v>1076.8710000000001</v>
      </c>
      <c r="J31" s="11">
        <v>1252.5940000000001</v>
      </c>
      <c r="K31" s="11">
        <v>1047.933</v>
      </c>
      <c r="L31" s="56">
        <f t="shared" si="0"/>
        <v>2550.5129999999999</v>
      </c>
    </row>
    <row r="32" spans="1:12" ht="15" customHeight="1" x14ac:dyDescent="0.25">
      <c r="A32" s="9" t="s">
        <v>34</v>
      </c>
      <c r="B32" s="9">
        <v>6113</v>
      </c>
      <c r="C32" s="9">
        <v>2</v>
      </c>
      <c r="D32" s="57">
        <v>2216.4389999999999</v>
      </c>
      <c r="E32" s="56">
        <v>2953.1120000000001</v>
      </c>
      <c r="F32" s="14">
        <v>1604.65</v>
      </c>
      <c r="G32" s="14">
        <v>1817.6479999999999</v>
      </c>
      <c r="H32" s="11">
        <v>1593.3140000000001</v>
      </c>
      <c r="I32" s="11">
        <v>2826.9360000000001</v>
      </c>
      <c r="J32" s="11">
        <v>882.82899999999995</v>
      </c>
      <c r="K32" s="11">
        <v>1111.329</v>
      </c>
      <c r="L32" s="56">
        <f t="shared" si="0"/>
        <v>2953.1120000000001</v>
      </c>
    </row>
    <row r="33" spans="1:12" ht="15" customHeight="1" x14ac:dyDescent="0.25">
      <c r="A33" s="9" t="s">
        <v>34</v>
      </c>
      <c r="B33" s="9">
        <v>6113</v>
      </c>
      <c r="C33" s="9">
        <v>3</v>
      </c>
      <c r="D33" s="57">
        <v>2051.12</v>
      </c>
      <c r="E33" s="56">
        <v>3018.7359999999999</v>
      </c>
      <c r="F33" s="14">
        <v>2207.6570000000002</v>
      </c>
      <c r="G33" s="14">
        <v>2060.2950000000001</v>
      </c>
      <c r="H33" s="11">
        <v>1458.2639999999999</v>
      </c>
      <c r="I33" s="11">
        <v>1966.211</v>
      </c>
      <c r="J33" s="11">
        <v>713.46500000000003</v>
      </c>
      <c r="K33" s="11">
        <v>757.46600000000001</v>
      </c>
      <c r="L33" s="56">
        <f t="shared" si="0"/>
        <v>3018.7359999999999</v>
      </c>
    </row>
    <row r="34" spans="1:12" ht="15" customHeight="1" x14ac:dyDescent="0.25">
      <c r="A34" s="9" t="s">
        <v>34</v>
      </c>
      <c r="B34" s="9">
        <v>6113</v>
      </c>
      <c r="C34" s="9">
        <v>4</v>
      </c>
      <c r="D34" s="57">
        <v>1647.527</v>
      </c>
      <c r="E34" s="56">
        <v>2059.0070000000001</v>
      </c>
      <c r="F34" s="14">
        <v>2282.922</v>
      </c>
      <c r="G34" s="14">
        <v>1720.3589999999999</v>
      </c>
      <c r="H34" s="11">
        <v>1625.6669999999999</v>
      </c>
      <c r="I34" s="11">
        <v>1888.777</v>
      </c>
      <c r="J34" s="11">
        <v>933.53300000000002</v>
      </c>
      <c r="K34" s="11">
        <v>963.67700000000002</v>
      </c>
      <c r="L34" s="56">
        <f t="shared" si="0"/>
        <v>2282.922</v>
      </c>
    </row>
    <row r="35" spans="1:12" ht="15" customHeight="1" x14ac:dyDescent="0.25">
      <c r="A35" s="9" t="s">
        <v>34</v>
      </c>
      <c r="B35" s="9">
        <v>6113</v>
      </c>
      <c r="C35" s="9">
        <v>5</v>
      </c>
      <c r="D35" s="57">
        <v>3086.087</v>
      </c>
      <c r="E35" s="56">
        <v>3272.77</v>
      </c>
      <c r="F35" s="14">
        <v>2780.66</v>
      </c>
      <c r="G35" s="14">
        <v>2106.777</v>
      </c>
      <c r="H35" s="11">
        <v>1433.6790000000001</v>
      </c>
      <c r="I35" s="11">
        <v>1786.2059999999999</v>
      </c>
      <c r="J35" s="11">
        <v>987.65</v>
      </c>
      <c r="K35" s="11">
        <v>1192.6120000000001</v>
      </c>
      <c r="L35" s="56">
        <f t="shared" si="0"/>
        <v>3272.77</v>
      </c>
    </row>
    <row r="36" spans="1:12" ht="15" customHeight="1" x14ac:dyDescent="0.25">
      <c r="A36" s="9" t="s">
        <v>35</v>
      </c>
      <c r="B36" s="9">
        <v>7763</v>
      </c>
      <c r="C36" s="9">
        <v>1</v>
      </c>
      <c r="D36" s="57">
        <v>23.835999999999999</v>
      </c>
      <c r="E36" s="56">
        <v>19.361000000000001</v>
      </c>
      <c r="F36" s="14">
        <v>36.630000000000003</v>
      </c>
      <c r="G36" s="14">
        <v>43.728000000000002</v>
      </c>
      <c r="H36" s="11">
        <v>32.805</v>
      </c>
      <c r="I36" s="11">
        <v>32.784999999999997</v>
      </c>
      <c r="J36" s="11">
        <v>29.338000000000001</v>
      </c>
      <c r="K36" s="11">
        <v>29.46</v>
      </c>
      <c r="L36" s="56">
        <f t="shared" si="0"/>
        <v>43.728000000000002</v>
      </c>
    </row>
    <row r="37" spans="1:12" ht="15" customHeight="1" x14ac:dyDescent="0.25">
      <c r="A37" s="9" t="s">
        <v>35</v>
      </c>
      <c r="B37" s="9">
        <v>7763</v>
      </c>
      <c r="C37" s="9">
        <v>2</v>
      </c>
      <c r="D37" s="57">
        <v>25.803999999999998</v>
      </c>
      <c r="E37" s="56">
        <v>26.530999999999999</v>
      </c>
      <c r="F37" s="14">
        <v>41.01</v>
      </c>
      <c r="G37" s="14">
        <v>44.506</v>
      </c>
      <c r="H37" s="11">
        <v>37.209000000000003</v>
      </c>
      <c r="I37" s="11">
        <v>46.545000000000002</v>
      </c>
      <c r="J37" s="11">
        <v>25.417999999999999</v>
      </c>
      <c r="K37" s="11">
        <v>30.734000000000002</v>
      </c>
      <c r="L37" s="56">
        <f t="shared" si="0"/>
        <v>46.545000000000002</v>
      </c>
    </row>
    <row r="38" spans="1:12" ht="15" customHeight="1" x14ac:dyDescent="0.25">
      <c r="A38" s="9" t="s">
        <v>35</v>
      </c>
      <c r="B38" s="9">
        <v>7763</v>
      </c>
      <c r="C38" s="9">
        <v>3</v>
      </c>
      <c r="D38" s="57">
        <v>18.972000000000001</v>
      </c>
      <c r="E38" s="56">
        <v>23.422999999999998</v>
      </c>
      <c r="F38" s="14">
        <v>31.661999999999999</v>
      </c>
      <c r="G38" s="14">
        <v>45.481000000000002</v>
      </c>
      <c r="H38" s="11">
        <v>38.149000000000001</v>
      </c>
      <c r="I38" s="11">
        <v>45.686</v>
      </c>
      <c r="J38" s="11">
        <v>24.204999999999998</v>
      </c>
      <c r="K38" s="11">
        <v>31.759</v>
      </c>
      <c r="L38" s="56">
        <f t="shared" si="0"/>
        <v>45.686</v>
      </c>
    </row>
    <row r="39" spans="1:12" ht="15" customHeight="1" x14ac:dyDescent="0.25">
      <c r="A39" s="9" t="s">
        <v>36</v>
      </c>
      <c r="B39" s="9">
        <v>7948</v>
      </c>
      <c r="C39" s="9">
        <v>1</v>
      </c>
      <c r="D39" s="57">
        <v>2.4140000000000001</v>
      </c>
      <c r="E39" s="56">
        <v>3.3759999999999999</v>
      </c>
      <c r="F39" s="14">
        <v>2.66</v>
      </c>
      <c r="G39" s="14">
        <v>10.714</v>
      </c>
      <c r="H39" s="11">
        <v>3.1949999999999998</v>
      </c>
      <c r="I39" s="11">
        <v>4.7809999999999997</v>
      </c>
      <c r="J39" s="11">
        <v>9.58</v>
      </c>
      <c r="K39" s="11">
        <v>4.9210000000000003</v>
      </c>
      <c r="L39" s="56">
        <f t="shared" si="0"/>
        <v>10.714</v>
      </c>
    </row>
    <row r="40" spans="1:12" ht="15" customHeight="1" x14ac:dyDescent="0.25">
      <c r="A40" s="9" t="s">
        <v>36</v>
      </c>
      <c r="B40" s="9">
        <v>7948</v>
      </c>
      <c r="C40" s="9">
        <v>2</v>
      </c>
      <c r="D40" s="57">
        <v>1.5760000000000001</v>
      </c>
      <c r="E40" s="56">
        <v>2.57</v>
      </c>
      <c r="F40" s="14">
        <v>2.677</v>
      </c>
      <c r="G40" s="14">
        <v>10.986000000000001</v>
      </c>
      <c r="H40" s="11">
        <v>3.431</v>
      </c>
      <c r="I40" s="11">
        <v>4.0359999999999996</v>
      </c>
      <c r="J40" s="11">
        <v>8.0389999999999997</v>
      </c>
      <c r="K40" s="11">
        <v>4.1589999999999998</v>
      </c>
      <c r="L40" s="56">
        <f t="shared" si="0"/>
        <v>10.986000000000001</v>
      </c>
    </row>
    <row r="41" spans="1:12" ht="15" customHeight="1" x14ac:dyDescent="0.25">
      <c r="A41" s="9" t="s">
        <v>36</v>
      </c>
      <c r="B41" s="9">
        <v>7948</v>
      </c>
      <c r="C41" s="9">
        <v>3</v>
      </c>
      <c r="D41" s="57">
        <v>1.5620000000000001</v>
      </c>
      <c r="E41" s="56">
        <v>2.7789999999999999</v>
      </c>
      <c r="F41" s="14">
        <v>2.548</v>
      </c>
      <c r="G41" s="14">
        <v>10.206</v>
      </c>
      <c r="H41" s="11">
        <v>3.181</v>
      </c>
      <c r="I41" s="11">
        <v>4.0739999999999998</v>
      </c>
      <c r="J41" s="11">
        <v>8.4830000000000005</v>
      </c>
      <c r="K41" s="11">
        <v>4.9550000000000001</v>
      </c>
      <c r="L41" s="56">
        <f t="shared" si="0"/>
        <v>10.206</v>
      </c>
    </row>
    <row r="42" spans="1:12" ht="15" customHeight="1" x14ac:dyDescent="0.25">
      <c r="A42" s="9" t="s">
        <v>36</v>
      </c>
      <c r="B42" s="9">
        <v>7948</v>
      </c>
      <c r="C42" s="9">
        <v>4</v>
      </c>
      <c r="D42" s="57">
        <v>1.423</v>
      </c>
      <c r="E42" s="56">
        <v>2.7469999999999999</v>
      </c>
      <c r="F42" s="14">
        <v>2.7189999999999999</v>
      </c>
      <c r="G42" s="14">
        <v>10.869</v>
      </c>
      <c r="H42" s="11">
        <v>3.4390000000000001</v>
      </c>
      <c r="I42" s="11">
        <v>4.4539999999999997</v>
      </c>
      <c r="J42" s="11">
        <v>9.827</v>
      </c>
      <c r="K42" s="11">
        <v>4.8810000000000002</v>
      </c>
      <c r="L42" s="56">
        <f t="shared" si="0"/>
        <v>10.869</v>
      </c>
    </row>
    <row r="43" spans="1:12" ht="15" customHeight="1" x14ac:dyDescent="0.25">
      <c r="A43" s="9" t="s">
        <v>36</v>
      </c>
      <c r="B43" s="9">
        <v>7948</v>
      </c>
      <c r="C43" s="9">
        <v>5</v>
      </c>
      <c r="D43" s="57">
        <v>0.996</v>
      </c>
      <c r="E43" s="56">
        <v>2.4990000000000001</v>
      </c>
      <c r="F43" s="14">
        <v>4.2030000000000003</v>
      </c>
      <c r="G43" s="14">
        <v>12.919</v>
      </c>
      <c r="H43" s="11">
        <v>3.274</v>
      </c>
      <c r="I43" s="11">
        <v>4.1399999999999997</v>
      </c>
      <c r="J43" s="11">
        <v>8.3640000000000008</v>
      </c>
      <c r="K43" s="11">
        <v>4.2789999999999999</v>
      </c>
      <c r="L43" s="56">
        <f t="shared" si="0"/>
        <v>12.919</v>
      </c>
    </row>
    <row r="44" spans="1:12" ht="15" customHeight="1" x14ac:dyDescent="0.25">
      <c r="A44" s="9" t="s">
        <v>36</v>
      </c>
      <c r="B44" s="9">
        <v>7948</v>
      </c>
      <c r="C44" s="9">
        <v>6</v>
      </c>
      <c r="D44" s="57">
        <v>1.0569999999999999</v>
      </c>
      <c r="E44" s="56">
        <v>4.2850000000000001</v>
      </c>
      <c r="F44" s="14">
        <v>5.3239999999999998</v>
      </c>
      <c r="G44" s="14">
        <v>15.13</v>
      </c>
      <c r="H44" s="11">
        <v>3.8490000000000002</v>
      </c>
      <c r="I44" s="11">
        <v>3.9510000000000001</v>
      </c>
      <c r="J44" s="11">
        <v>10.037000000000001</v>
      </c>
      <c r="K44" s="11">
        <v>4.7770000000000001</v>
      </c>
      <c r="L44" s="56">
        <f t="shared" si="0"/>
        <v>15.13</v>
      </c>
    </row>
    <row r="45" spans="1:12" ht="15" customHeight="1" x14ac:dyDescent="0.25">
      <c r="A45" s="9" t="s">
        <v>37</v>
      </c>
      <c r="B45" s="9">
        <v>991</v>
      </c>
      <c r="C45" s="19" t="s">
        <v>63</v>
      </c>
      <c r="D45" s="57"/>
      <c r="E45" s="56"/>
      <c r="F45" s="14"/>
      <c r="G45" s="14">
        <v>35.451000000000001</v>
      </c>
      <c r="H45" s="11">
        <v>58.511000000000003</v>
      </c>
      <c r="I45" s="11">
        <v>54.433999999999997</v>
      </c>
      <c r="J45" s="11">
        <v>37.200000000000003</v>
      </c>
      <c r="K45" s="11">
        <v>18.236999999999998</v>
      </c>
      <c r="L45" s="56">
        <f t="shared" si="0"/>
        <v>58.511000000000003</v>
      </c>
    </row>
    <row r="46" spans="1:12" ht="15" customHeight="1" x14ac:dyDescent="0.25">
      <c r="A46" s="9" t="s">
        <v>37</v>
      </c>
      <c r="B46" s="9">
        <v>991</v>
      </c>
      <c r="C46" s="19" t="s">
        <v>64</v>
      </c>
      <c r="D46" s="57"/>
      <c r="E46" s="56"/>
      <c r="F46" s="14"/>
      <c r="G46" s="14">
        <v>26.712</v>
      </c>
      <c r="H46" s="11">
        <v>56.442999999999998</v>
      </c>
      <c r="I46" s="11">
        <v>55.298000000000002</v>
      </c>
      <c r="J46" s="11">
        <v>35.832000000000001</v>
      </c>
      <c r="K46" s="11">
        <v>21.687000000000001</v>
      </c>
      <c r="L46" s="56">
        <f t="shared" si="0"/>
        <v>56.442999999999998</v>
      </c>
    </row>
    <row r="47" spans="1:12" ht="15" customHeight="1" x14ac:dyDescent="0.25">
      <c r="A47" s="9" t="s">
        <v>38</v>
      </c>
      <c r="B47" s="9">
        <v>990</v>
      </c>
      <c r="C47" s="9">
        <v>50</v>
      </c>
      <c r="D47" s="57">
        <v>449.47</v>
      </c>
      <c r="E47" s="56">
        <v>81.853999999999999</v>
      </c>
      <c r="F47" s="14">
        <v>24.106999999999999</v>
      </c>
      <c r="G47" s="14">
        <v>17.215</v>
      </c>
      <c r="H47" s="11">
        <v>19.515000000000001</v>
      </c>
      <c r="I47" s="11">
        <v>36.241</v>
      </c>
      <c r="J47" s="11">
        <v>42.86</v>
      </c>
      <c r="K47" s="11">
        <v>60.926000000000002</v>
      </c>
      <c r="L47" s="56">
        <f t="shared" si="0"/>
        <v>449.47</v>
      </c>
    </row>
    <row r="48" spans="1:12" ht="15" customHeight="1" x14ac:dyDescent="0.25">
      <c r="A48" s="9" t="s">
        <v>38</v>
      </c>
      <c r="B48" s="9">
        <v>990</v>
      </c>
      <c r="C48" s="9">
        <v>60</v>
      </c>
      <c r="D48" s="57">
        <v>349.88</v>
      </c>
      <c r="E48" s="56">
        <v>71.664000000000001</v>
      </c>
      <c r="F48" s="14">
        <v>23.687999999999999</v>
      </c>
      <c r="G48" s="14">
        <v>16.594999999999999</v>
      </c>
      <c r="H48" s="11">
        <v>19.850000000000001</v>
      </c>
      <c r="I48" s="11">
        <v>51.085000000000001</v>
      </c>
      <c r="J48" s="11">
        <v>52.911000000000001</v>
      </c>
      <c r="K48" s="11">
        <v>67.239999999999995</v>
      </c>
      <c r="L48" s="56">
        <f t="shared" si="0"/>
        <v>349.88</v>
      </c>
    </row>
    <row r="49" spans="1:12" ht="15" customHeight="1" x14ac:dyDescent="0.25">
      <c r="A49" s="9" t="s">
        <v>38</v>
      </c>
      <c r="B49" s="9">
        <v>990</v>
      </c>
      <c r="C49" s="9">
        <v>70</v>
      </c>
      <c r="D49" s="57">
        <v>1573.7460000000001</v>
      </c>
      <c r="E49" s="56">
        <v>762.76499999999999</v>
      </c>
      <c r="F49" s="14">
        <v>306.19499999999999</v>
      </c>
      <c r="G49" s="14">
        <v>372.55599999999998</v>
      </c>
      <c r="H49" s="11">
        <v>380.69</v>
      </c>
      <c r="I49" s="11">
        <v>409.89400000000001</v>
      </c>
      <c r="J49" s="11">
        <v>337.76799999999997</v>
      </c>
      <c r="K49" s="11">
        <v>291.34500000000003</v>
      </c>
      <c r="L49" s="56">
        <f t="shared" si="0"/>
        <v>1573.7460000000001</v>
      </c>
    </row>
    <row r="50" spans="1:12" ht="15" customHeight="1" x14ac:dyDescent="0.25">
      <c r="A50" s="9" t="s">
        <v>38</v>
      </c>
      <c r="B50" s="9">
        <v>990</v>
      </c>
      <c r="C50" s="19" t="s">
        <v>66</v>
      </c>
      <c r="D50" s="57">
        <v>38.765000000000001</v>
      </c>
      <c r="E50" s="56">
        <v>53.359000000000002</v>
      </c>
      <c r="F50" s="14">
        <v>32.936999999999998</v>
      </c>
      <c r="G50" s="14">
        <v>62.95</v>
      </c>
      <c r="H50" s="11">
        <v>21.57</v>
      </c>
      <c r="I50" s="11">
        <v>31.212</v>
      </c>
      <c r="J50" s="11">
        <v>67.936999999999998</v>
      </c>
      <c r="K50" s="11">
        <v>56.738</v>
      </c>
      <c r="L50" s="56">
        <f t="shared" si="0"/>
        <v>67.936999999999998</v>
      </c>
    </row>
    <row r="51" spans="1:12" ht="15" customHeight="1" x14ac:dyDescent="0.25">
      <c r="A51" s="9" t="s">
        <v>38</v>
      </c>
      <c r="B51" s="9">
        <v>990</v>
      </c>
      <c r="C51" s="19" t="s">
        <v>67</v>
      </c>
      <c r="D51" s="57">
        <v>32.311999999999998</v>
      </c>
      <c r="E51" s="56">
        <v>38.738999999999997</v>
      </c>
      <c r="F51" s="14">
        <v>18.2</v>
      </c>
      <c r="G51" s="14">
        <v>54.274999999999999</v>
      </c>
      <c r="H51" s="11">
        <v>27.33</v>
      </c>
      <c r="I51" s="11">
        <v>31.218</v>
      </c>
      <c r="J51" s="11">
        <v>72.42</v>
      </c>
      <c r="K51" s="11">
        <v>57.505000000000003</v>
      </c>
      <c r="L51" s="56">
        <f t="shared" si="0"/>
        <v>72.42</v>
      </c>
    </row>
    <row r="52" spans="1:12" ht="15" customHeight="1" x14ac:dyDescent="0.25">
      <c r="A52" s="9" t="s">
        <v>38</v>
      </c>
      <c r="B52" s="9">
        <v>990</v>
      </c>
      <c r="C52" s="19" t="s">
        <v>68</v>
      </c>
      <c r="D52" s="57">
        <v>36.450000000000003</v>
      </c>
      <c r="E52" s="56">
        <v>27.771000000000001</v>
      </c>
      <c r="F52" s="14">
        <v>38.494999999999997</v>
      </c>
      <c r="G52" s="14">
        <v>27.818000000000001</v>
      </c>
      <c r="H52" s="11">
        <v>22.713999999999999</v>
      </c>
      <c r="I52" s="11">
        <v>32.851999999999997</v>
      </c>
      <c r="J52" s="11">
        <v>35.353000000000002</v>
      </c>
      <c r="K52" s="11">
        <v>33.406999999999996</v>
      </c>
      <c r="L52" s="56">
        <f t="shared" si="0"/>
        <v>38.494999999999997</v>
      </c>
    </row>
    <row r="53" spans="1:12" ht="15" customHeight="1" x14ac:dyDescent="0.25">
      <c r="A53" s="9" t="s">
        <v>39</v>
      </c>
      <c r="B53" s="9">
        <v>994</v>
      </c>
      <c r="C53" s="9">
        <v>1</v>
      </c>
      <c r="D53" s="57">
        <v>2339.65</v>
      </c>
      <c r="E53" s="56">
        <v>1972.731</v>
      </c>
      <c r="F53" s="14">
        <v>1717.337</v>
      </c>
      <c r="G53" s="14">
        <v>1920.098</v>
      </c>
      <c r="H53" s="11">
        <v>1774.875</v>
      </c>
      <c r="I53" s="11">
        <v>779.226</v>
      </c>
      <c r="J53" s="11">
        <v>657.11500000000001</v>
      </c>
      <c r="K53" s="11"/>
      <c r="L53" s="56">
        <f t="shared" si="0"/>
        <v>2339.65</v>
      </c>
    </row>
    <row r="54" spans="1:12" ht="15" customHeight="1" x14ac:dyDescent="0.25">
      <c r="A54" s="9" t="s">
        <v>39</v>
      </c>
      <c r="B54" s="9">
        <v>994</v>
      </c>
      <c r="C54" s="9">
        <v>2</v>
      </c>
      <c r="D54" s="57">
        <v>3082.1930000000002</v>
      </c>
      <c r="E54" s="56">
        <v>1708.2539999999999</v>
      </c>
      <c r="F54" s="14">
        <v>1209.866</v>
      </c>
      <c r="G54" s="14">
        <v>853.32299999999998</v>
      </c>
      <c r="H54" s="11">
        <v>1255.8240000000001</v>
      </c>
      <c r="I54" s="11">
        <v>843.90800000000002</v>
      </c>
      <c r="J54" s="11">
        <v>1057.8910000000001</v>
      </c>
      <c r="K54" s="11">
        <v>1148.568</v>
      </c>
      <c r="L54" s="56">
        <f t="shared" si="0"/>
        <v>3082.1930000000002</v>
      </c>
    </row>
    <row r="55" spans="1:12" ht="15" customHeight="1" x14ac:dyDescent="0.25">
      <c r="A55" s="9" t="s">
        <v>39</v>
      </c>
      <c r="B55" s="9">
        <v>994</v>
      </c>
      <c r="C55" s="9">
        <v>3</v>
      </c>
      <c r="D55" s="57">
        <v>2657.0990000000002</v>
      </c>
      <c r="E55" s="56">
        <v>3112.8870000000002</v>
      </c>
      <c r="F55" s="14">
        <v>1694.7180000000001</v>
      </c>
      <c r="G55" s="14">
        <v>1111.181</v>
      </c>
      <c r="H55" s="11">
        <v>1108.3109999999999</v>
      </c>
      <c r="I55" s="11">
        <v>666.32799999999997</v>
      </c>
      <c r="J55" s="11">
        <v>1130.874</v>
      </c>
      <c r="K55" s="11">
        <v>1101.009</v>
      </c>
      <c r="L55" s="56">
        <f t="shared" si="0"/>
        <v>3112.8870000000002</v>
      </c>
    </row>
    <row r="56" spans="1:12" ht="15" customHeight="1" x14ac:dyDescent="0.25">
      <c r="A56" s="9" t="s">
        <v>39</v>
      </c>
      <c r="B56" s="9">
        <v>994</v>
      </c>
      <c r="C56" s="9">
        <v>4</v>
      </c>
      <c r="D56" s="57">
        <v>4347.84</v>
      </c>
      <c r="E56" s="56">
        <v>4019.3270000000002</v>
      </c>
      <c r="F56" s="14">
        <v>3750.877</v>
      </c>
      <c r="G56" s="14">
        <v>4340.8500000000004</v>
      </c>
      <c r="H56" s="11">
        <v>2807.4650000000001</v>
      </c>
      <c r="I56" s="11">
        <v>2341.538</v>
      </c>
      <c r="J56" s="11">
        <v>2925.962</v>
      </c>
      <c r="K56" s="11">
        <v>2823.422</v>
      </c>
      <c r="L56" s="56">
        <f t="shared" si="0"/>
        <v>4347.84</v>
      </c>
    </row>
    <row r="57" spans="1:12" ht="15" customHeight="1" x14ac:dyDescent="0.25">
      <c r="A57" s="9" t="s">
        <v>40</v>
      </c>
      <c r="B57" s="9">
        <v>55502</v>
      </c>
      <c r="C57" s="9">
        <v>1</v>
      </c>
      <c r="D57" s="57">
        <v>91.275000000000006</v>
      </c>
      <c r="E57" s="56">
        <v>87.088999999999999</v>
      </c>
      <c r="F57" s="14">
        <v>101.33</v>
      </c>
      <c r="G57" s="14">
        <v>65.007000000000005</v>
      </c>
      <c r="H57" s="11">
        <v>75.415999999999997</v>
      </c>
      <c r="I57" s="11">
        <v>71.998999999999995</v>
      </c>
      <c r="J57" s="11">
        <v>71.539000000000001</v>
      </c>
      <c r="K57" s="11">
        <v>84.408000000000001</v>
      </c>
      <c r="L57" s="56">
        <f t="shared" si="0"/>
        <v>101.33</v>
      </c>
    </row>
    <row r="58" spans="1:12" ht="15" customHeight="1" x14ac:dyDescent="0.25">
      <c r="A58" s="9" t="s">
        <v>40</v>
      </c>
      <c r="B58" s="9">
        <v>55502</v>
      </c>
      <c r="C58" s="9">
        <v>2</v>
      </c>
      <c r="D58" s="57">
        <v>90.513999999999996</v>
      </c>
      <c r="E58" s="56">
        <v>77.36</v>
      </c>
      <c r="F58" s="14">
        <v>74.947000000000003</v>
      </c>
      <c r="G58" s="14">
        <v>63.603999999999999</v>
      </c>
      <c r="H58" s="11">
        <v>76.721999999999994</v>
      </c>
      <c r="I58" s="11">
        <v>69.597999999999999</v>
      </c>
      <c r="J58" s="11">
        <v>69.569000000000003</v>
      </c>
      <c r="K58" s="11">
        <v>72.710999999999999</v>
      </c>
      <c r="L58" s="56">
        <f t="shared" si="0"/>
        <v>90.513999999999996</v>
      </c>
    </row>
    <row r="59" spans="1:12" ht="15" customHeight="1" x14ac:dyDescent="0.25">
      <c r="A59" s="9" t="s">
        <v>40</v>
      </c>
      <c r="B59" s="9">
        <v>55502</v>
      </c>
      <c r="C59" s="9">
        <v>3</v>
      </c>
      <c r="D59" s="57">
        <v>77.63</v>
      </c>
      <c r="E59" s="56">
        <v>100.13</v>
      </c>
      <c r="F59" s="14">
        <v>76.17</v>
      </c>
      <c r="G59" s="14">
        <v>68.471000000000004</v>
      </c>
      <c r="H59" s="11">
        <v>65.882999999999996</v>
      </c>
      <c r="I59" s="11">
        <v>73.183000000000007</v>
      </c>
      <c r="J59" s="11">
        <v>69.944999999999993</v>
      </c>
      <c r="K59" s="11">
        <v>72.811999999999998</v>
      </c>
      <c r="L59" s="56">
        <f t="shared" si="0"/>
        <v>100.13</v>
      </c>
    </row>
    <row r="60" spans="1:12" ht="15" customHeight="1" x14ac:dyDescent="0.25">
      <c r="A60" s="9" t="s">
        <v>40</v>
      </c>
      <c r="B60" s="9">
        <v>55502</v>
      </c>
      <c r="C60" s="9">
        <v>4</v>
      </c>
      <c r="D60" s="57">
        <v>85.492999999999995</v>
      </c>
      <c r="E60" s="56">
        <v>91.632000000000005</v>
      </c>
      <c r="F60" s="14">
        <v>71.105999999999995</v>
      </c>
      <c r="G60" s="14">
        <v>69.358000000000004</v>
      </c>
      <c r="H60" s="11">
        <v>64.757999999999996</v>
      </c>
      <c r="I60" s="11">
        <v>70.304000000000002</v>
      </c>
      <c r="J60" s="11">
        <v>69.784000000000006</v>
      </c>
      <c r="K60" s="11">
        <v>72.096999999999994</v>
      </c>
      <c r="L60" s="56">
        <f t="shared" si="0"/>
        <v>91.632000000000005</v>
      </c>
    </row>
    <row r="61" spans="1:12" ht="15" customHeight="1" x14ac:dyDescent="0.25">
      <c r="A61" s="9" t="s">
        <v>41</v>
      </c>
      <c r="B61" s="9">
        <v>6213</v>
      </c>
      <c r="C61" s="19" t="s">
        <v>69</v>
      </c>
      <c r="D61" s="57">
        <v>729.71400000000006</v>
      </c>
      <c r="E61" s="56">
        <v>1038.347</v>
      </c>
      <c r="F61" s="14">
        <v>727.98299999999995</v>
      </c>
      <c r="G61" s="14">
        <v>1004.335</v>
      </c>
      <c r="H61" s="11">
        <v>825.428</v>
      </c>
      <c r="I61" s="11">
        <v>479.10700000000003</v>
      </c>
      <c r="J61" s="11">
        <v>825.59699999999998</v>
      </c>
      <c r="K61" s="11">
        <v>925.33299999999997</v>
      </c>
      <c r="L61" s="56">
        <f t="shared" si="0"/>
        <v>1038.347</v>
      </c>
    </row>
    <row r="62" spans="1:12" ht="15" customHeight="1" x14ac:dyDescent="0.25">
      <c r="A62" s="9" t="s">
        <v>41</v>
      </c>
      <c r="B62" s="9">
        <v>6213</v>
      </c>
      <c r="C62" s="19" t="s">
        <v>70</v>
      </c>
      <c r="D62" s="57">
        <v>890.05799999999999</v>
      </c>
      <c r="E62" s="56">
        <v>904.36500000000001</v>
      </c>
      <c r="F62" s="14">
        <v>837.29300000000001</v>
      </c>
      <c r="G62" s="14">
        <v>831.03099999999995</v>
      </c>
      <c r="H62" s="11">
        <v>650.202</v>
      </c>
      <c r="I62" s="11">
        <v>405.47699999999998</v>
      </c>
      <c r="J62" s="11">
        <v>911.02499999999998</v>
      </c>
      <c r="K62" s="11">
        <v>792.50800000000004</v>
      </c>
      <c r="L62" s="56">
        <f t="shared" si="0"/>
        <v>911.02499999999998</v>
      </c>
    </row>
    <row r="63" spans="1:12" ht="15" customHeight="1" x14ac:dyDescent="0.25">
      <c r="A63" s="9" t="s">
        <v>42</v>
      </c>
      <c r="B63" s="9">
        <v>997</v>
      </c>
      <c r="C63" s="9">
        <v>12</v>
      </c>
      <c r="D63" s="57">
        <v>793.93700000000001</v>
      </c>
      <c r="E63" s="56">
        <v>815.40099999999995</v>
      </c>
      <c r="F63" s="14">
        <v>621.44399999999996</v>
      </c>
      <c r="G63" s="14">
        <v>989.63099999999997</v>
      </c>
      <c r="H63" s="11">
        <v>534.12900000000002</v>
      </c>
      <c r="I63" s="11">
        <v>721.09299999999996</v>
      </c>
      <c r="J63" s="11">
        <v>739.52300000000002</v>
      </c>
      <c r="K63" s="11">
        <v>716.10299999999995</v>
      </c>
      <c r="L63" s="56">
        <f t="shared" si="0"/>
        <v>989.63099999999997</v>
      </c>
    </row>
    <row r="64" spans="1:12" ht="15" customHeight="1" x14ac:dyDescent="0.25">
      <c r="A64" s="9" t="s">
        <v>43</v>
      </c>
      <c r="B64" s="9">
        <v>55229</v>
      </c>
      <c r="C64" s="19" t="s">
        <v>71</v>
      </c>
      <c r="D64" s="57">
        <v>14.579000000000001</v>
      </c>
      <c r="E64" s="56">
        <v>15.87</v>
      </c>
      <c r="F64" s="14">
        <v>11.859</v>
      </c>
      <c r="G64" s="14">
        <v>12.542999999999999</v>
      </c>
      <c r="H64" s="11">
        <v>12.805</v>
      </c>
      <c r="I64" s="11">
        <v>22.297999999999998</v>
      </c>
      <c r="J64" s="11">
        <v>38.491999999999997</v>
      </c>
      <c r="K64" s="11">
        <v>46.902000000000001</v>
      </c>
      <c r="L64" s="56">
        <f t="shared" si="0"/>
        <v>46.902000000000001</v>
      </c>
    </row>
    <row r="65" spans="1:12" ht="15" customHeight="1" x14ac:dyDescent="0.25">
      <c r="A65" s="9" t="s">
        <v>43</v>
      </c>
      <c r="B65" s="9">
        <v>55229</v>
      </c>
      <c r="C65" s="19" t="s">
        <v>72</v>
      </c>
      <c r="D65" s="57">
        <v>16.981999999999999</v>
      </c>
      <c r="E65" s="56">
        <v>8.2370000000000001</v>
      </c>
      <c r="F65" s="14">
        <v>10.504</v>
      </c>
      <c r="G65" s="14">
        <v>11.518000000000001</v>
      </c>
      <c r="H65" s="11">
        <v>12.888999999999999</v>
      </c>
      <c r="I65" s="11">
        <v>18.055</v>
      </c>
      <c r="J65" s="11">
        <v>38.061999999999998</v>
      </c>
      <c r="K65" s="11">
        <v>24.236999999999998</v>
      </c>
      <c r="L65" s="56">
        <f t="shared" si="0"/>
        <v>38.061999999999998</v>
      </c>
    </row>
    <row r="66" spans="1:12" ht="15" customHeight="1" x14ac:dyDescent="0.25">
      <c r="A66" s="9" t="s">
        <v>43</v>
      </c>
      <c r="B66" s="9">
        <v>55229</v>
      </c>
      <c r="C66" s="19" t="s">
        <v>73</v>
      </c>
      <c r="D66" s="57">
        <v>18.475999999999999</v>
      </c>
      <c r="E66" s="56">
        <v>17.544</v>
      </c>
      <c r="F66" s="14">
        <v>12.167999999999999</v>
      </c>
      <c r="G66" s="14">
        <v>13.667</v>
      </c>
      <c r="H66" s="11">
        <v>15.228999999999999</v>
      </c>
      <c r="I66" s="11">
        <v>24.222999999999999</v>
      </c>
      <c r="J66" s="11">
        <v>45.381</v>
      </c>
      <c r="K66" s="11">
        <v>26.831</v>
      </c>
      <c r="L66" s="56">
        <f t="shared" si="0"/>
        <v>45.381</v>
      </c>
    </row>
    <row r="67" spans="1:12" ht="15" customHeight="1" x14ac:dyDescent="0.25">
      <c r="A67" s="9" t="s">
        <v>43</v>
      </c>
      <c r="B67" s="9">
        <v>55229</v>
      </c>
      <c r="C67" s="19" t="s">
        <v>74</v>
      </c>
      <c r="D67" s="57">
        <v>14.565</v>
      </c>
      <c r="E67" s="56">
        <v>24.367999999999999</v>
      </c>
      <c r="F67" s="14">
        <v>8.2100000000000009</v>
      </c>
      <c r="G67" s="14">
        <v>13.455</v>
      </c>
      <c r="H67" s="11">
        <v>17.338000000000001</v>
      </c>
      <c r="I67" s="11">
        <v>26.105</v>
      </c>
      <c r="J67" s="11">
        <v>32.274000000000001</v>
      </c>
      <c r="K67" s="11">
        <v>46.314999999999998</v>
      </c>
      <c r="L67" s="56">
        <f t="shared" ref="L67:L111" si="1">MAX(D67:K67)</f>
        <v>46.314999999999998</v>
      </c>
    </row>
    <row r="68" spans="1:12" ht="15" customHeight="1" x14ac:dyDescent="0.25">
      <c r="A68" s="9" t="s">
        <v>43</v>
      </c>
      <c r="B68" s="9">
        <v>55229</v>
      </c>
      <c r="C68" s="19" t="s">
        <v>75</v>
      </c>
      <c r="D68" s="57">
        <v>17.024999999999999</v>
      </c>
      <c r="E68" s="56">
        <v>15.343</v>
      </c>
      <c r="F68" s="14">
        <v>13.573</v>
      </c>
      <c r="G68" s="14">
        <v>13.484999999999999</v>
      </c>
      <c r="H68" s="11">
        <v>18.777000000000001</v>
      </c>
      <c r="I68" s="11">
        <v>21.565999999999999</v>
      </c>
      <c r="J68" s="11">
        <v>62.429000000000002</v>
      </c>
      <c r="K68" s="11">
        <v>65.225999999999999</v>
      </c>
      <c r="L68" s="56">
        <f t="shared" si="1"/>
        <v>65.225999999999999</v>
      </c>
    </row>
    <row r="69" spans="1:12" ht="15" customHeight="1" x14ac:dyDescent="0.25">
      <c r="A69" s="9" t="s">
        <v>43</v>
      </c>
      <c r="B69" s="9">
        <v>55229</v>
      </c>
      <c r="C69" s="19" t="s">
        <v>76</v>
      </c>
      <c r="D69" s="57">
        <v>14.95</v>
      </c>
      <c r="E69" s="56">
        <v>22.545000000000002</v>
      </c>
      <c r="F69" s="14">
        <v>12.009</v>
      </c>
      <c r="G69" s="14">
        <v>12.502000000000001</v>
      </c>
      <c r="H69" s="11">
        <v>15.942</v>
      </c>
      <c r="I69" s="11">
        <v>9.6679999999999993</v>
      </c>
      <c r="J69" s="11">
        <v>45.256999999999998</v>
      </c>
      <c r="K69" s="11">
        <v>46.484999999999999</v>
      </c>
      <c r="L69" s="56">
        <f t="shared" si="1"/>
        <v>46.484999999999999</v>
      </c>
    </row>
    <row r="70" spans="1:12" ht="15" customHeight="1" x14ac:dyDescent="0.25">
      <c r="A70" s="9" t="s">
        <v>43</v>
      </c>
      <c r="B70" s="9">
        <v>55229</v>
      </c>
      <c r="C70" s="19" t="s">
        <v>77</v>
      </c>
      <c r="D70" s="57">
        <v>19.635999999999999</v>
      </c>
      <c r="E70" s="56">
        <v>16.125</v>
      </c>
      <c r="F70" s="14">
        <v>13.926</v>
      </c>
      <c r="G70" s="14">
        <v>12.879</v>
      </c>
      <c r="H70" s="11">
        <v>15.07</v>
      </c>
      <c r="I70" s="11">
        <v>19.79</v>
      </c>
      <c r="J70" s="11">
        <v>54.301000000000002</v>
      </c>
      <c r="K70" s="11">
        <v>42.03</v>
      </c>
      <c r="L70" s="56">
        <f t="shared" si="1"/>
        <v>54.301000000000002</v>
      </c>
    </row>
    <row r="71" spans="1:12" ht="15" customHeight="1" x14ac:dyDescent="0.25">
      <c r="A71" s="9" t="s">
        <v>43</v>
      </c>
      <c r="B71" s="9">
        <v>55229</v>
      </c>
      <c r="C71" s="19" t="s">
        <v>78</v>
      </c>
      <c r="D71" s="57">
        <v>13.331</v>
      </c>
      <c r="E71" s="56">
        <v>22.062999999999999</v>
      </c>
      <c r="F71" s="14">
        <v>14.689</v>
      </c>
      <c r="G71" s="14">
        <v>13.365</v>
      </c>
      <c r="H71" s="11">
        <v>14.396000000000001</v>
      </c>
      <c r="I71" s="11">
        <v>25.213000000000001</v>
      </c>
      <c r="J71" s="11">
        <v>56.433</v>
      </c>
      <c r="K71" s="11">
        <v>32.301000000000002</v>
      </c>
      <c r="L71" s="56">
        <f t="shared" si="1"/>
        <v>56.433</v>
      </c>
    </row>
    <row r="72" spans="1:12" ht="15" customHeight="1" x14ac:dyDescent="0.25">
      <c r="A72" s="9" t="s">
        <v>44</v>
      </c>
      <c r="B72" s="9">
        <v>1007</v>
      </c>
      <c r="C72" s="19" t="s">
        <v>79</v>
      </c>
      <c r="D72" s="57">
        <v>18.244</v>
      </c>
      <c r="E72" s="56">
        <v>23.975000000000001</v>
      </c>
      <c r="F72" s="14">
        <v>9.7110000000000003</v>
      </c>
      <c r="G72" s="14">
        <v>17.948</v>
      </c>
      <c r="H72" s="11">
        <v>21.026</v>
      </c>
      <c r="I72" s="11">
        <v>25.091999999999999</v>
      </c>
      <c r="J72" s="11">
        <v>35.878</v>
      </c>
      <c r="K72" s="11">
        <v>40.926000000000002</v>
      </c>
      <c r="L72" s="56">
        <f t="shared" si="1"/>
        <v>40.926000000000002</v>
      </c>
    </row>
    <row r="73" spans="1:12" ht="15" customHeight="1" x14ac:dyDescent="0.25">
      <c r="A73" s="9" t="s">
        <v>44</v>
      </c>
      <c r="B73" s="9">
        <v>1007</v>
      </c>
      <c r="C73" s="19" t="s">
        <v>80</v>
      </c>
      <c r="D73" s="57">
        <v>18.875</v>
      </c>
      <c r="E73" s="56">
        <v>19.481999999999999</v>
      </c>
      <c r="F73" s="14">
        <v>9.8840000000000003</v>
      </c>
      <c r="G73" s="14">
        <v>22.161000000000001</v>
      </c>
      <c r="H73" s="11">
        <v>23.718</v>
      </c>
      <c r="I73" s="11">
        <v>26.667999999999999</v>
      </c>
      <c r="J73" s="11">
        <v>26.02</v>
      </c>
      <c r="K73" s="11">
        <v>65.926000000000002</v>
      </c>
      <c r="L73" s="56">
        <f t="shared" si="1"/>
        <v>65.926000000000002</v>
      </c>
    </row>
    <row r="74" spans="1:12" ht="15" customHeight="1" x14ac:dyDescent="0.25">
      <c r="A74" s="9" t="s">
        <v>44</v>
      </c>
      <c r="B74" s="9">
        <v>1007</v>
      </c>
      <c r="C74" s="19" t="s">
        <v>81</v>
      </c>
      <c r="D74" s="57">
        <v>23.015000000000001</v>
      </c>
      <c r="E74" s="56">
        <v>22.882000000000001</v>
      </c>
      <c r="F74" s="14">
        <v>12.596</v>
      </c>
      <c r="G74" s="14">
        <v>22.100999999999999</v>
      </c>
      <c r="H74" s="11">
        <v>15.148999999999999</v>
      </c>
      <c r="I74" s="11">
        <v>18.975000000000001</v>
      </c>
      <c r="J74" s="11">
        <v>21.152000000000001</v>
      </c>
      <c r="K74" s="11">
        <v>43.237000000000002</v>
      </c>
      <c r="L74" s="56">
        <f t="shared" si="1"/>
        <v>43.237000000000002</v>
      </c>
    </row>
    <row r="75" spans="1:12" ht="15" customHeight="1" x14ac:dyDescent="0.25">
      <c r="A75" s="9" t="s">
        <v>45</v>
      </c>
      <c r="B75" s="9">
        <v>1008</v>
      </c>
      <c r="C75" s="9">
        <v>2</v>
      </c>
      <c r="D75" s="57">
        <v>512.46500000000003</v>
      </c>
      <c r="E75" s="56">
        <v>320.34399999999999</v>
      </c>
      <c r="F75" s="14">
        <v>213.267</v>
      </c>
      <c r="G75" s="14">
        <v>318.15699999999998</v>
      </c>
      <c r="H75" s="11">
        <v>43.426000000000002</v>
      </c>
      <c r="I75" s="11">
        <v>53.713000000000001</v>
      </c>
      <c r="J75" s="11">
        <v>31.468</v>
      </c>
      <c r="K75" s="11"/>
      <c r="L75" s="56">
        <f t="shared" si="1"/>
        <v>512.46500000000003</v>
      </c>
    </row>
    <row r="76" spans="1:12" ht="15" customHeight="1" x14ac:dyDescent="0.25">
      <c r="A76" s="9" t="s">
        <v>45</v>
      </c>
      <c r="B76" s="9">
        <v>1008</v>
      </c>
      <c r="C76" s="9">
        <v>4</v>
      </c>
      <c r="D76" s="57">
        <v>427.92599999999999</v>
      </c>
      <c r="E76" s="56">
        <v>328.202</v>
      </c>
      <c r="F76" s="14">
        <v>179.71899999999999</v>
      </c>
      <c r="G76" s="14">
        <v>216.727</v>
      </c>
      <c r="H76" s="11">
        <v>40.680999999999997</v>
      </c>
      <c r="I76" s="11">
        <v>61.731000000000002</v>
      </c>
      <c r="J76" s="11">
        <v>37.262</v>
      </c>
      <c r="K76" s="11"/>
      <c r="L76" s="56">
        <f t="shared" si="1"/>
        <v>427.92599999999999</v>
      </c>
    </row>
    <row r="77" spans="1:12" ht="15" customHeight="1" x14ac:dyDescent="0.25">
      <c r="A77" s="9" t="s">
        <v>46</v>
      </c>
      <c r="B77" s="9">
        <v>6085</v>
      </c>
      <c r="C77" s="9">
        <v>14</v>
      </c>
      <c r="D77" s="57">
        <v>332.76799999999997</v>
      </c>
      <c r="E77" s="56">
        <v>280.58600000000001</v>
      </c>
      <c r="F77" s="14">
        <v>383.95100000000002</v>
      </c>
      <c r="G77" s="14">
        <v>760.15700000000004</v>
      </c>
      <c r="H77" s="11">
        <v>676.452</v>
      </c>
      <c r="I77" s="11">
        <v>131.74199999999999</v>
      </c>
      <c r="J77" s="11"/>
      <c r="K77" s="11"/>
      <c r="L77" s="56">
        <f t="shared" si="1"/>
        <v>760.15700000000004</v>
      </c>
    </row>
    <row r="78" spans="1:12" ht="15" customHeight="1" x14ac:dyDescent="0.25">
      <c r="A78" s="9" t="s">
        <v>46</v>
      </c>
      <c r="B78" s="9">
        <v>6085</v>
      </c>
      <c r="C78" s="9">
        <v>15</v>
      </c>
      <c r="D78" s="57">
        <v>1420.8109999999999</v>
      </c>
      <c r="E78" s="56">
        <v>773.97400000000005</v>
      </c>
      <c r="F78" s="14">
        <v>649.39800000000002</v>
      </c>
      <c r="G78" s="14">
        <v>1668.567</v>
      </c>
      <c r="H78" s="11">
        <v>1227.71</v>
      </c>
      <c r="I78" s="11">
        <v>622.37599999999998</v>
      </c>
      <c r="J78" s="11">
        <v>1165.645</v>
      </c>
      <c r="K78" s="11"/>
      <c r="L78" s="56">
        <f t="shared" si="1"/>
        <v>1668.567</v>
      </c>
    </row>
    <row r="79" spans="1:12" ht="15" customHeight="1" x14ac:dyDescent="0.25">
      <c r="A79" s="9" t="s">
        <v>46</v>
      </c>
      <c r="B79" s="9">
        <v>6085</v>
      </c>
      <c r="C79" s="19" t="s">
        <v>82</v>
      </c>
      <c r="D79" s="57">
        <v>32.872999999999998</v>
      </c>
      <c r="E79" s="56">
        <v>13.57</v>
      </c>
      <c r="F79" s="14">
        <v>19.338999999999999</v>
      </c>
      <c r="G79" s="14">
        <v>13.866</v>
      </c>
      <c r="H79" s="11">
        <v>5.4930000000000003</v>
      </c>
      <c r="I79" s="11">
        <v>5.702</v>
      </c>
      <c r="J79" s="11">
        <v>13.571</v>
      </c>
      <c r="K79" s="11">
        <v>0.504</v>
      </c>
      <c r="L79" s="56">
        <f t="shared" si="1"/>
        <v>32.872999999999998</v>
      </c>
    </row>
    <row r="80" spans="1:12" ht="15" customHeight="1" x14ac:dyDescent="0.25">
      <c r="A80" s="9" t="s">
        <v>46</v>
      </c>
      <c r="B80" s="9">
        <v>6085</v>
      </c>
      <c r="C80" s="19" t="s">
        <v>83</v>
      </c>
      <c r="D80" s="57">
        <v>29.975000000000001</v>
      </c>
      <c r="E80" s="56"/>
      <c r="F80" s="14">
        <v>6.5419999999999998</v>
      </c>
      <c r="G80" s="14">
        <v>23.777000000000001</v>
      </c>
      <c r="H80" s="11">
        <v>8.9789999999999992</v>
      </c>
      <c r="I80" s="11">
        <v>0.81599999999999995</v>
      </c>
      <c r="J80" s="11">
        <v>5.6269999999999998</v>
      </c>
      <c r="K80" s="11">
        <v>39.801000000000002</v>
      </c>
      <c r="L80" s="56">
        <f t="shared" si="1"/>
        <v>39.801000000000002</v>
      </c>
    </row>
    <row r="81" spans="1:12" ht="15" customHeight="1" x14ac:dyDescent="0.25">
      <c r="A81" s="9" t="s">
        <v>46</v>
      </c>
      <c r="B81" s="9">
        <v>6085</v>
      </c>
      <c r="C81" s="9">
        <v>17</v>
      </c>
      <c r="D81" s="57">
        <v>1372.3610000000001</v>
      </c>
      <c r="E81" s="56">
        <v>1771.32</v>
      </c>
      <c r="F81" s="14">
        <v>1455.3040000000001</v>
      </c>
      <c r="G81" s="14">
        <v>2040.663</v>
      </c>
      <c r="H81" s="11">
        <v>1447.146</v>
      </c>
      <c r="I81" s="11">
        <v>1095.652</v>
      </c>
      <c r="J81" s="11">
        <v>1400.2850000000001</v>
      </c>
      <c r="K81" s="11">
        <v>1087.19</v>
      </c>
      <c r="L81" s="56">
        <f t="shared" si="1"/>
        <v>2040.663</v>
      </c>
    </row>
    <row r="82" spans="1:12" ht="15" customHeight="1" x14ac:dyDescent="0.25">
      <c r="A82" s="9" t="s">
        <v>46</v>
      </c>
      <c r="B82" s="9">
        <v>6085</v>
      </c>
      <c r="C82" s="9">
        <v>18</v>
      </c>
      <c r="D82" s="57">
        <v>1983.53</v>
      </c>
      <c r="E82" s="56">
        <v>1557.115</v>
      </c>
      <c r="F82" s="14">
        <v>2410.3829999999998</v>
      </c>
      <c r="G82" s="14">
        <v>1582.636</v>
      </c>
      <c r="H82" s="11">
        <v>1619.915</v>
      </c>
      <c r="I82" s="11">
        <v>938.26900000000001</v>
      </c>
      <c r="J82" s="11">
        <v>1256.425</v>
      </c>
      <c r="K82" s="11">
        <v>1170.018</v>
      </c>
      <c r="L82" s="56">
        <f t="shared" si="1"/>
        <v>2410.3829999999998</v>
      </c>
    </row>
    <row r="83" spans="1:12" ht="15" customHeight="1" x14ac:dyDescent="0.25">
      <c r="A83" s="9" t="s">
        <v>47</v>
      </c>
      <c r="B83" s="9">
        <v>7335</v>
      </c>
      <c r="C83" s="19" t="s">
        <v>84</v>
      </c>
      <c r="D83" s="57">
        <v>2.339</v>
      </c>
      <c r="E83" s="56">
        <v>1.35</v>
      </c>
      <c r="F83" s="14">
        <v>3.0859999999999999</v>
      </c>
      <c r="G83" s="14">
        <v>5.6360000000000001</v>
      </c>
      <c r="H83" s="11">
        <v>0.96399999999999997</v>
      </c>
      <c r="I83" s="11">
        <v>2.4700000000000002</v>
      </c>
      <c r="J83" s="11">
        <v>4.8129999999999997</v>
      </c>
      <c r="K83" s="11">
        <v>6.43</v>
      </c>
      <c r="L83" s="56">
        <f t="shared" si="1"/>
        <v>6.43</v>
      </c>
    </row>
    <row r="84" spans="1:12" ht="15" customHeight="1" x14ac:dyDescent="0.25">
      <c r="A84" s="9" t="s">
        <v>47</v>
      </c>
      <c r="B84" s="9">
        <v>7335</v>
      </c>
      <c r="C84" s="19" t="s">
        <v>85</v>
      </c>
      <c r="D84" s="57">
        <v>2.3170000000000002</v>
      </c>
      <c r="E84" s="56">
        <v>1.319</v>
      </c>
      <c r="F84" s="14">
        <v>2.8919999999999999</v>
      </c>
      <c r="G84" s="14">
        <v>5.3259999999999996</v>
      </c>
      <c r="H84" s="11">
        <v>1.0629999999999999</v>
      </c>
      <c r="I84" s="11">
        <v>2.4319999999999999</v>
      </c>
      <c r="J84" s="11">
        <v>3.9860000000000002</v>
      </c>
      <c r="K84" s="11">
        <v>5.8369999999999997</v>
      </c>
      <c r="L84" s="56">
        <f t="shared" si="1"/>
        <v>5.8369999999999997</v>
      </c>
    </row>
    <row r="85" spans="1:12" ht="15" customHeight="1" x14ac:dyDescent="0.25">
      <c r="A85" s="9" t="s">
        <v>48</v>
      </c>
      <c r="B85" s="9">
        <v>6166</v>
      </c>
      <c r="C85" s="19" t="s">
        <v>86</v>
      </c>
      <c r="D85" s="57">
        <v>6534.6319999999996</v>
      </c>
      <c r="E85" s="56">
        <v>6043.0429999999997</v>
      </c>
      <c r="F85" s="14">
        <v>4631.027</v>
      </c>
      <c r="G85" s="14">
        <v>3801.73</v>
      </c>
      <c r="H85" s="11">
        <v>2479.2429999999999</v>
      </c>
      <c r="I85" s="11">
        <v>733.596</v>
      </c>
      <c r="J85" s="11">
        <v>1035.9179999999999</v>
      </c>
      <c r="K85" s="11">
        <v>1028.222</v>
      </c>
      <c r="L85" s="56">
        <f t="shared" si="1"/>
        <v>6534.6319999999996</v>
      </c>
    </row>
    <row r="86" spans="1:12" ht="15" customHeight="1" x14ac:dyDescent="0.25">
      <c r="A86" s="9" t="s">
        <v>48</v>
      </c>
      <c r="B86" s="9">
        <v>6166</v>
      </c>
      <c r="C86" s="19" t="s">
        <v>87</v>
      </c>
      <c r="D86" s="57">
        <v>7387.0540000000001</v>
      </c>
      <c r="E86" s="56">
        <v>6845.0389999999998</v>
      </c>
      <c r="F86" s="14">
        <v>6630.0389999999998</v>
      </c>
      <c r="G86" s="14">
        <v>4939.018</v>
      </c>
      <c r="H86" s="81">
        <v>3614.15</v>
      </c>
      <c r="I86" s="11">
        <v>1029.4380000000001</v>
      </c>
      <c r="J86" s="11">
        <v>824.69899999999996</v>
      </c>
      <c r="K86" s="11">
        <v>1394.518</v>
      </c>
      <c r="L86" s="56">
        <f t="shared" si="1"/>
        <v>7387.0540000000001</v>
      </c>
    </row>
    <row r="87" spans="1:12" ht="15" customHeight="1" x14ac:dyDescent="0.25">
      <c r="A87" s="11" t="s">
        <v>49</v>
      </c>
      <c r="B87" s="11">
        <v>57794</v>
      </c>
      <c r="C87" s="11" t="s">
        <v>88</v>
      </c>
      <c r="D87" s="57"/>
      <c r="E87" s="56"/>
      <c r="F87" s="14"/>
      <c r="G87" s="11">
        <v>49.866</v>
      </c>
      <c r="H87" s="11">
        <v>57.835999999999999</v>
      </c>
      <c r="I87" s="11">
        <v>50.348999999999997</v>
      </c>
      <c r="J87" s="11">
        <v>50.97</v>
      </c>
      <c r="K87" s="11">
        <v>54.904000000000003</v>
      </c>
      <c r="L87" s="56">
        <f t="shared" si="1"/>
        <v>57.835999999999999</v>
      </c>
    </row>
    <row r="88" spans="1:12" ht="15" customHeight="1" x14ac:dyDescent="0.25">
      <c r="A88" s="11" t="s">
        <v>49</v>
      </c>
      <c r="B88" s="11">
        <v>57794</v>
      </c>
      <c r="C88" s="11" t="s">
        <v>89</v>
      </c>
      <c r="D88" s="57"/>
      <c r="E88" s="56"/>
      <c r="F88" s="14"/>
      <c r="G88">
        <v>46.911999999999999</v>
      </c>
      <c r="H88" s="11">
        <v>57.779000000000003</v>
      </c>
      <c r="I88" s="11">
        <v>55.545000000000002</v>
      </c>
      <c r="J88" s="11">
        <v>51.31</v>
      </c>
      <c r="K88" s="11">
        <v>55.308999999999997</v>
      </c>
      <c r="L88" s="56">
        <f t="shared" si="1"/>
        <v>57.779000000000003</v>
      </c>
    </row>
    <row r="89" spans="1:12" ht="15" customHeight="1" x14ac:dyDescent="0.25">
      <c r="A89" s="9" t="s">
        <v>50</v>
      </c>
      <c r="B89" s="9">
        <v>55364</v>
      </c>
      <c r="C89" s="19" t="s">
        <v>90</v>
      </c>
      <c r="D89" s="57">
        <v>44.326999999999998</v>
      </c>
      <c r="E89" s="56">
        <v>54.646999999999998</v>
      </c>
      <c r="F89" s="14">
        <v>61.357999999999997</v>
      </c>
      <c r="G89" s="14">
        <v>50.401000000000003</v>
      </c>
      <c r="H89" s="11">
        <v>57.826000000000001</v>
      </c>
      <c r="I89" s="11">
        <v>52.512</v>
      </c>
      <c r="J89" s="11">
        <v>53.927</v>
      </c>
      <c r="K89" s="11">
        <v>57.844999999999999</v>
      </c>
      <c r="L89" s="56">
        <f t="shared" si="1"/>
        <v>61.357999999999997</v>
      </c>
    </row>
    <row r="90" spans="1:12" ht="15" customHeight="1" x14ac:dyDescent="0.25">
      <c r="A90" s="9" t="s">
        <v>50</v>
      </c>
      <c r="B90" s="9">
        <v>55364</v>
      </c>
      <c r="C90" s="19" t="s">
        <v>91</v>
      </c>
      <c r="D90" s="57">
        <v>46.070999999999998</v>
      </c>
      <c r="E90" s="56">
        <v>55.76</v>
      </c>
      <c r="F90" s="14">
        <v>59.84</v>
      </c>
      <c r="G90" s="14">
        <v>47.981999999999999</v>
      </c>
      <c r="H90" s="11">
        <v>57.104999999999997</v>
      </c>
      <c r="I90" s="11">
        <v>50.646999999999998</v>
      </c>
      <c r="J90" s="11">
        <v>52.923000000000002</v>
      </c>
      <c r="K90" s="11">
        <v>59.540999999999997</v>
      </c>
      <c r="L90" s="56">
        <f t="shared" si="1"/>
        <v>59.84</v>
      </c>
    </row>
    <row r="91" spans="1:12" ht="15" customHeight="1" x14ac:dyDescent="0.25">
      <c r="A91" s="36" t="s">
        <v>51</v>
      </c>
      <c r="B91" s="9">
        <v>55111</v>
      </c>
      <c r="C91" s="9">
        <v>1</v>
      </c>
      <c r="D91" s="57">
        <v>3.94</v>
      </c>
      <c r="E91" s="56">
        <v>4.1260000000000003</v>
      </c>
      <c r="F91" s="14">
        <v>2.5739999999999998</v>
      </c>
      <c r="G91" s="14">
        <v>8.2080000000000002</v>
      </c>
      <c r="H91" s="11">
        <v>3.5910000000000002</v>
      </c>
      <c r="I91" s="11">
        <v>4.968</v>
      </c>
      <c r="J91" s="11">
        <v>8.3610000000000007</v>
      </c>
      <c r="K91" s="11">
        <v>13.243</v>
      </c>
      <c r="L91" s="56">
        <f t="shared" si="1"/>
        <v>13.243</v>
      </c>
    </row>
    <row r="92" spans="1:12" ht="15" customHeight="1" x14ac:dyDescent="0.25">
      <c r="A92" s="36" t="s">
        <v>51</v>
      </c>
      <c r="B92" s="9">
        <v>55111</v>
      </c>
      <c r="C92" s="9">
        <v>2</v>
      </c>
      <c r="D92" s="57">
        <v>3.58</v>
      </c>
      <c r="E92" s="56">
        <v>4.8010000000000002</v>
      </c>
      <c r="F92" s="14">
        <v>1.2829999999999999</v>
      </c>
      <c r="G92" s="14">
        <v>7.0049999999999999</v>
      </c>
      <c r="H92" s="11">
        <v>3.2290000000000001</v>
      </c>
      <c r="I92" s="11">
        <v>5.1870000000000003</v>
      </c>
      <c r="J92" s="11">
        <v>9.0969999999999995</v>
      </c>
      <c r="K92" s="11">
        <v>13.467000000000001</v>
      </c>
      <c r="L92" s="56">
        <f t="shared" si="1"/>
        <v>13.467000000000001</v>
      </c>
    </row>
    <row r="93" spans="1:12" ht="15" customHeight="1" x14ac:dyDescent="0.25">
      <c r="A93" s="36" t="s">
        <v>51</v>
      </c>
      <c r="B93" s="9">
        <v>55111</v>
      </c>
      <c r="C93" s="9">
        <v>3</v>
      </c>
      <c r="D93" s="57">
        <v>3.2210000000000001</v>
      </c>
      <c r="E93" s="56">
        <v>2.7349999999999999</v>
      </c>
      <c r="F93" s="14">
        <v>1.9079999999999999</v>
      </c>
      <c r="G93" s="14">
        <v>6.5839999999999996</v>
      </c>
      <c r="H93" s="11">
        <v>3.79</v>
      </c>
      <c r="I93" s="11">
        <v>5.0199999999999996</v>
      </c>
      <c r="J93" s="11">
        <v>7.1029999999999998</v>
      </c>
      <c r="K93" s="11">
        <v>11.759</v>
      </c>
      <c r="L93" s="56">
        <f t="shared" si="1"/>
        <v>11.759</v>
      </c>
    </row>
    <row r="94" spans="1:12" ht="15" customHeight="1" x14ac:dyDescent="0.25">
      <c r="A94" s="36" t="s">
        <v>51</v>
      </c>
      <c r="B94" s="9">
        <v>55111</v>
      </c>
      <c r="C94" s="9">
        <v>4</v>
      </c>
      <c r="D94" s="57">
        <v>3.988</v>
      </c>
      <c r="E94" s="56">
        <v>4.1970000000000001</v>
      </c>
      <c r="F94" s="14">
        <v>1.8089999999999999</v>
      </c>
      <c r="G94" s="14">
        <v>5.577</v>
      </c>
      <c r="H94" s="11">
        <v>1.746</v>
      </c>
      <c r="I94" s="11">
        <v>4.4880000000000004</v>
      </c>
      <c r="J94" s="11">
        <v>7.6589999999999998</v>
      </c>
      <c r="K94" s="11">
        <v>14.2</v>
      </c>
      <c r="L94" s="56">
        <f t="shared" si="1"/>
        <v>14.2</v>
      </c>
    </row>
    <row r="95" spans="1:12" ht="15" customHeight="1" x14ac:dyDescent="0.25">
      <c r="A95" s="36" t="s">
        <v>51</v>
      </c>
      <c r="B95" s="9">
        <v>55111</v>
      </c>
      <c r="C95" s="9">
        <v>5</v>
      </c>
      <c r="D95" s="57">
        <v>2.254</v>
      </c>
      <c r="E95" s="56">
        <v>5.657</v>
      </c>
      <c r="F95" s="14">
        <v>2.9279999999999999</v>
      </c>
      <c r="G95" s="14">
        <v>7.4059999999999997</v>
      </c>
      <c r="H95" s="11">
        <v>2.68</v>
      </c>
      <c r="I95" s="11">
        <v>3.2010000000000001</v>
      </c>
      <c r="J95" s="11">
        <v>7.0140000000000002</v>
      </c>
      <c r="K95" s="11">
        <v>12.228999999999999</v>
      </c>
      <c r="L95" s="56">
        <f t="shared" si="1"/>
        <v>12.228999999999999</v>
      </c>
    </row>
    <row r="96" spans="1:12" ht="15" customHeight="1" x14ac:dyDescent="0.25">
      <c r="A96" s="36" t="s">
        <v>51</v>
      </c>
      <c r="B96" s="9">
        <v>55111</v>
      </c>
      <c r="C96" s="9">
        <v>6</v>
      </c>
      <c r="D96" s="57">
        <v>3.7610000000000001</v>
      </c>
      <c r="E96" s="56">
        <v>4.2450000000000001</v>
      </c>
      <c r="F96" s="14">
        <v>2.2610000000000001</v>
      </c>
      <c r="G96" s="14">
        <v>8.7579999999999991</v>
      </c>
      <c r="H96" s="11">
        <v>3.6190000000000002</v>
      </c>
      <c r="I96" s="11">
        <v>2.286</v>
      </c>
      <c r="J96" s="11">
        <v>7.9569999999999999</v>
      </c>
      <c r="K96" s="11">
        <v>13.622</v>
      </c>
      <c r="L96" s="56">
        <f t="shared" si="1"/>
        <v>13.622</v>
      </c>
    </row>
    <row r="97" spans="1:12" ht="15" customHeight="1" x14ac:dyDescent="0.25">
      <c r="A97" s="36" t="s">
        <v>51</v>
      </c>
      <c r="B97" s="9">
        <v>55111</v>
      </c>
      <c r="C97" s="9">
        <v>7</v>
      </c>
      <c r="D97" s="57">
        <v>3.7290000000000001</v>
      </c>
      <c r="E97" s="56">
        <v>3.0329999999999999</v>
      </c>
      <c r="F97" s="14">
        <v>2.1389999999999998</v>
      </c>
      <c r="G97" s="14">
        <v>6.508</v>
      </c>
      <c r="H97" s="11">
        <v>2.806</v>
      </c>
      <c r="I97" s="11">
        <v>4.4779999999999998</v>
      </c>
      <c r="J97" s="11">
        <v>4.7889999999999997</v>
      </c>
      <c r="K97" s="11">
        <v>10.818</v>
      </c>
      <c r="L97" s="56">
        <f t="shared" si="1"/>
        <v>10.818</v>
      </c>
    </row>
    <row r="98" spans="1:12" ht="15" customHeight="1" x14ac:dyDescent="0.25">
      <c r="A98" s="36" t="s">
        <v>51</v>
      </c>
      <c r="B98" s="9">
        <v>55111</v>
      </c>
      <c r="C98" s="9">
        <v>8</v>
      </c>
      <c r="D98" s="57">
        <v>2.4700000000000002</v>
      </c>
      <c r="E98" s="56">
        <v>3.0790000000000002</v>
      </c>
      <c r="F98" s="14">
        <v>0.98</v>
      </c>
      <c r="G98" s="14">
        <v>4.9139999999999997</v>
      </c>
      <c r="H98" s="11">
        <v>2.1269999999999998</v>
      </c>
      <c r="I98" s="11">
        <v>4.3899999999999997</v>
      </c>
      <c r="J98" s="11">
        <v>7.298</v>
      </c>
      <c r="K98" s="11">
        <v>12.349</v>
      </c>
      <c r="L98" s="56">
        <f t="shared" si="1"/>
        <v>12.349</v>
      </c>
    </row>
    <row r="99" spans="1:12" ht="15" customHeight="1" x14ac:dyDescent="0.25">
      <c r="A99" s="9" t="s">
        <v>52</v>
      </c>
      <c r="B99" s="9">
        <v>57842</v>
      </c>
      <c r="C99" s="9">
        <v>1</v>
      </c>
      <c r="D99" s="57">
        <v>374.94799999999998</v>
      </c>
      <c r="E99" s="56">
        <v>163.08600000000001</v>
      </c>
      <c r="F99" s="14">
        <v>14.035</v>
      </c>
      <c r="G99" s="14">
        <v>20.423999999999999</v>
      </c>
      <c r="H99" s="11">
        <v>19.027999999999999</v>
      </c>
      <c r="I99" s="11">
        <v>24.181000000000001</v>
      </c>
      <c r="J99" s="11">
        <v>15.092000000000001</v>
      </c>
      <c r="K99" s="11">
        <v>25.844000000000001</v>
      </c>
      <c r="L99" s="56">
        <f t="shared" si="1"/>
        <v>374.94799999999998</v>
      </c>
    </row>
    <row r="100" spans="1:12" ht="15" customHeight="1" x14ac:dyDescent="0.25">
      <c r="A100" s="9" t="s">
        <v>53</v>
      </c>
      <c r="B100" s="9">
        <v>55224</v>
      </c>
      <c r="C100" s="19" t="s">
        <v>92</v>
      </c>
      <c r="D100" s="57">
        <v>17.283000000000001</v>
      </c>
      <c r="E100" s="56">
        <v>31.274000000000001</v>
      </c>
      <c r="F100" s="14">
        <v>19.193999999999999</v>
      </c>
      <c r="G100" s="14">
        <v>62.576999999999998</v>
      </c>
      <c r="H100" s="11">
        <v>46.543999999999997</v>
      </c>
      <c r="I100" s="11">
        <v>43.119</v>
      </c>
      <c r="J100" s="11">
        <v>58.344999999999999</v>
      </c>
      <c r="K100" s="11">
        <v>21.027000000000001</v>
      </c>
      <c r="L100" s="56">
        <f t="shared" si="1"/>
        <v>62.576999999999998</v>
      </c>
    </row>
    <row r="101" spans="1:12" ht="15" customHeight="1" x14ac:dyDescent="0.25">
      <c r="A101" s="9" t="s">
        <v>53</v>
      </c>
      <c r="B101" s="9">
        <v>55224</v>
      </c>
      <c r="C101" s="19" t="s">
        <v>93</v>
      </c>
      <c r="D101" s="57">
        <v>15.372</v>
      </c>
      <c r="E101" s="56">
        <v>32.308999999999997</v>
      </c>
      <c r="F101" s="14">
        <v>19.059999999999999</v>
      </c>
      <c r="G101" s="14">
        <v>44.447000000000003</v>
      </c>
      <c r="H101" s="11">
        <v>34.893000000000001</v>
      </c>
      <c r="I101" s="11">
        <v>42.709000000000003</v>
      </c>
      <c r="J101" s="11">
        <v>54.454999999999998</v>
      </c>
      <c r="K101" s="11">
        <v>14.561</v>
      </c>
      <c r="L101" s="56">
        <f t="shared" si="1"/>
        <v>54.454999999999998</v>
      </c>
    </row>
    <row r="102" spans="1:12" ht="15" customHeight="1" x14ac:dyDescent="0.25">
      <c r="A102" s="9" t="s">
        <v>53</v>
      </c>
      <c r="B102" s="9">
        <v>55224</v>
      </c>
      <c r="C102" s="19" t="s">
        <v>94</v>
      </c>
      <c r="D102" s="57">
        <v>2.911</v>
      </c>
      <c r="E102" s="56">
        <v>2.302</v>
      </c>
      <c r="F102" s="14">
        <v>14.997</v>
      </c>
      <c r="G102" s="14">
        <v>41.552999999999997</v>
      </c>
      <c r="H102" s="11">
        <v>29.274000000000001</v>
      </c>
      <c r="I102" s="11">
        <v>48.51</v>
      </c>
      <c r="J102" s="11">
        <v>54.991999999999997</v>
      </c>
      <c r="K102" s="11">
        <v>23.576000000000001</v>
      </c>
      <c r="L102" s="56">
        <f t="shared" si="1"/>
        <v>54.991999999999997</v>
      </c>
    </row>
    <row r="103" spans="1:12" ht="15" customHeight="1" x14ac:dyDescent="0.25">
      <c r="A103" s="9" t="s">
        <v>53</v>
      </c>
      <c r="B103" s="9">
        <v>55224</v>
      </c>
      <c r="C103" s="19" t="s">
        <v>95</v>
      </c>
      <c r="D103" s="57">
        <v>17.542999999999999</v>
      </c>
      <c r="E103" s="56">
        <v>27.007000000000001</v>
      </c>
      <c r="F103" s="14">
        <v>14.063000000000001</v>
      </c>
      <c r="G103" s="14">
        <v>13.939</v>
      </c>
      <c r="H103" s="11">
        <v>22.978999999999999</v>
      </c>
      <c r="I103" s="11">
        <v>34.654000000000003</v>
      </c>
      <c r="J103" s="11">
        <v>39.499000000000002</v>
      </c>
      <c r="K103" s="11">
        <v>16.199000000000002</v>
      </c>
      <c r="L103" s="56">
        <f t="shared" si="1"/>
        <v>39.499000000000002</v>
      </c>
    </row>
    <row r="104" spans="1:12" ht="15" customHeight="1" x14ac:dyDescent="0.25">
      <c r="A104" s="9" t="s">
        <v>54</v>
      </c>
      <c r="B104" s="9">
        <v>1040</v>
      </c>
      <c r="C104" s="9">
        <v>1</v>
      </c>
      <c r="D104" s="57">
        <v>32.832000000000001</v>
      </c>
      <c r="E104" s="56">
        <v>38.854999999999997</v>
      </c>
      <c r="F104" s="14">
        <v>27.867000000000001</v>
      </c>
      <c r="G104" s="14">
        <v>28.501999999999999</v>
      </c>
      <c r="H104" s="11">
        <v>30.853999999999999</v>
      </c>
      <c r="I104" s="11">
        <v>20.366</v>
      </c>
      <c r="J104" s="11">
        <v>19.893000000000001</v>
      </c>
      <c r="K104" s="11">
        <v>38.353000000000002</v>
      </c>
      <c r="L104" s="56">
        <f t="shared" si="1"/>
        <v>38.854999999999997</v>
      </c>
    </row>
    <row r="105" spans="1:12" ht="15" customHeight="1" x14ac:dyDescent="0.25">
      <c r="A105" s="9" t="s">
        <v>54</v>
      </c>
      <c r="B105" s="9">
        <v>1040</v>
      </c>
      <c r="C105" s="9">
        <v>2</v>
      </c>
      <c r="D105" s="57">
        <v>69.075000000000003</v>
      </c>
      <c r="E105" s="56">
        <v>85.57</v>
      </c>
      <c r="F105" s="14">
        <v>61.694000000000003</v>
      </c>
      <c r="G105" s="14">
        <v>70.399000000000001</v>
      </c>
      <c r="H105" s="11">
        <v>71.063999999999993</v>
      </c>
      <c r="I105" s="11">
        <v>64.911000000000001</v>
      </c>
      <c r="J105" s="11">
        <v>49.091000000000001</v>
      </c>
      <c r="K105" s="11">
        <v>94.308000000000007</v>
      </c>
      <c r="L105" s="56">
        <f t="shared" si="1"/>
        <v>94.308000000000007</v>
      </c>
    </row>
    <row r="106" spans="1:12" ht="15" customHeight="1" x14ac:dyDescent="0.25">
      <c r="A106" s="12" t="s">
        <v>55</v>
      </c>
      <c r="B106" s="12">
        <v>55259</v>
      </c>
      <c r="C106" s="20" t="s">
        <v>96</v>
      </c>
      <c r="D106" s="57">
        <v>55.05</v>
      </c>
      <c r="E106" s="56">
        <v>58.323</v>
      </c>
      <c r="F106" s="14">
        <v>43.542999999999999</v>
      </c>
      <c r="G106" s="14">
        <v>48.255000000000003</v>
      </c>
      <c r="H106" s="11">
        <v>49.222000000000001</v>
      </c>
      <c r="I106" s="11">
        <v>51.332000000000001</v>
      </c>
      <c r="J106" s="11">
        <v>52.942999999999998</v>
      </c>
      <c r="K106" s="11">
        <v>45.347999999999999</v>
      </c>
      <c r="L106" s="56">
        <f t="shared" si="1"/>
        <v>58.323</v>
      </c>
    </row>
    <row r="107" spans="1:12" ht="15" customHeight="1" x14ac:dyDescent="0.25">
      <c r="A107" s="12" t="s">
        <v>55</v>
      </c>
      <c r="B107" s="12">
        <v>55259</v>
      </c>
      <c r="C107" s="20" t="s">
        <v>97</v>
      </c>
      <c r="D107" s="57">
        <v>43.688000000000002</v>
      </c>
      <c r="E107" s="56">
        <v>52.627000000000002</v>
      </c>
      <c r="F107" s="14">
        <v>41.154000000000003</v>
      </c>
      <c r="G107" s="14">
        <v>49.786000000000001</v>
      </c>
      <c r="H107" s="11">
        <v>49.84</v>
      </c>
      <c r="I107" s="11">
        <v>52.14</v>
      </c>
      <c r="J107" s="11">
        <v>45.725999999999999</v>
      </c>
      <c r="K107" s="11">
        <v>51.024000000000001</v>
      </c>
      <c r="L107" s="56">
        <f t="shared" si="1"/>
        <v>52.627000000000002</v>
      </c>
    </row>
    <row r="108" spans="1:12" ht="15" customHeight="1" x14ac:dyDescent="0.25">
      <c r="A108" s="9" t="s">
        <v>56</v>
      </c>
      <c r="B108" s="9">
        <v>55148</v>
      </c>
      <c r="C108" s="9">
        <v>1</v>
      </c>
      <c r="D108" s="57">
        <v>5.1130000000000004</v>
      </c>
      <c r="E108" s="56">
        <v>7.3920000000000003</v>
      </c>
      <c r="F108" s="14">
        <v>7.2569999999999997</v>
      </c>
      <c r="G108" s="14">
        <v>16.876999999999999</v>
      </c>
      <c r="H108" s="11">
        <v>7.8710000000000004</v>
      </c>
      <c r="I108" s="11">
        <v>10.548</v>
      </c>
      <c r="J108" s="11">
        <v>24.26</v>
      </c>
      <c r="K108" s="11">
        <v>10.233000000000001</v>
      </c>
      <c r="L108" s="56">
        <f t="shared" si="1"/>
        <v>24.26</v>
      </c>
    </row>
    <row r="109" spans="1:12" ht="15" customHeight="1" x14ac:dyDescent="0.25">
      <c r="A109" s="9" t="s">
        <v>56</v>
      </c>
      <c r="B109" s="9">
        <v>55148</v>
      </c>
      <c r="C109" s="9">
        <v>2</v>
      </c>
      <c r="D109" s="57">
        <v>4.101</v>
      </c>
      <c r="E109" s="56">
        <v>6.5970000000000004</v>
      </c>
      <c r="F109" s="14">
        <v>5.6459999999999999</v>
      </c>
      <c r="G109" s="14">
        <v>14.518000000000001</v>
      </c>
      <c r="H109" s="11">
        <v>6.69</v>
      </c>
      <c r="I109" s="11">
        <v>9.532</v>
      </c>
      <c r="J109" s="11">
        <v>22.463000000000001</v>
      </c>
      <c r="K109" s="11">
        <v>8.0090000000000003</v>
      </c>
      <c r="L109" s="56">
        <f t="shared" si="1"/>
        <v>22.463000000000001</v>
      </c>
    </row>
    <row r="110" spans="1:12" ht="15" customHeight="1" x14ac:dyDescent="0.25">
      <c r="A110" s="9" t="s">
        <v>56</v>
      </c>
      <c r="B110" s="9">
        <v>55148</v>
      </c>
      <c r="C110" s="9">
        <v>3</v>
      </c>
      <c r="D110" s="57">
        <v>4.0369999999999999</v>
      </c>
      <c r="E110" s="56">
        <v>4.6310000000000002</v>
      </c>
      <c r="F110" s="14">
        <v>3.5310000000000001</v>
      </c>
      <c r="G110" s="14">
        <v>13.819000000000001</v>
      </c>
      <c r="H110" s="11">
        <v>6.28</v>
      </c>
      <c r="I110" s="11">
        <v>10.494</v>
      </c>
      <c r="J110" s="11">
        <v>20.795999999999999</v>
      </c>
      <c r="K110" s="11">
        <v>7.3070000000000004</v>
      </c>
      <c r="L110" s="56">
        <f t="shared" si="1"/>
        <v>20.795999999999999</v>
      </c>
    </row>
    <row r="111" spans="1:12" ht="15" customHeight="1" x14ac:dyDescent="0.25">
      <c r="A111" s="9" t="s">
        <v>56</v>
      </c>
      <c r="B111" s="9">
        <v>55148</v>
      </c>
      <c r="C111" s="9">
        <v>4</v>
      </c>
      <c r="D111" s="57">
        <v>4.984</v>
      </c>
      <c r="E111" s="56">
        <v>5.8559999999999999</v>
      </c>
      <c r="F111" s="14">
        <v>6.4669999999999996</v>
      </c>
      <c r="G111" s="14">
        <v>15.759</v>
      </c>
      <c r="H111" s="11">
        <v>7.4189999999999996</v>
      </c>
      <c r="I111" s="11">
        <v>9.7949999999999999</v>
      </c>
      <c r="J111" s="11">
        <v>22.864999999999998</v>
      </c>
      <c r="K111" s="11">
        <v>9.5510000000000002</v>
      </c>
      <c r="L111" s="56">
        <f t="shared" si="1"/>
        <v>22.864999999999998</v>
      </c>
    </row>
    <row r="112" spans="1:12" ht="15" customHeight="1" x14ac:dyDescent="0.25">
      <c r="F112"/>
    </row>
    <row r="113" spans="6:8" x14ac:dyDescent="0.25">
      <c r="F113"/>
      <c r="H113"/>
    </row>
    <row r="114" spans="6:8" x14ac:dyDescent="0.25">
      <c r="F114"/>
      <c r="H114"/>
    </row>
    <row r="115" spans="6:8" x14ac:dyDescent="0.25">
      <c r="F115"/>
    </row>
    <row r="116" spans="6:8" x14ac:dyDescent="0.25">
      <c r="F116"/>
    </row>
    <row r="117" spans="6:8" x14ac:dyDescent="0.25">
      <c r="F117"/>
    </row>
    <row r="118" spans="6:8" x14ac:dyDescent="0.25">
      <c r="F118"/>
    </row>
    <row r="119" spans="6:8" x14ac:dyDescent="0.25">
      <c r="F119"/>
    </row>
    <row r="120" spans="6:8" x14ac:dyDescent="0.25">
      <c r="F120"/>
    </row>
    <row r="121" spans="6:8" x14ac:dyDescent="0.25">
      <c r="F12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C1E39-2D84-4EAA-A354-28160AEB250C}">
  <dimension ref="A1:D119"/>
  <sheetViews>
    <sheetView workbookViewId="0"/>
  </sheetViews>
  <sheetFormatPr defaultRowHeight="15" customHeight="1" x14ac:dyDescent="0.25"/>
  <cols>
    <col min="1" max="1" width="34.85546875" bestFit="1" customWidth="1"/>
    <col min="2" max="2" width="9.85546875" customWidth="1"/>
    <col min="3" max="3" width="8" customWidth="1"/>
    <col min="4" max="4" width="13.42578125" customWidth="1"/>
  </cols>
  <sheetData>
    <row r="1" spans="1:4" s="27" customFormat="1" ht="90" x14ac:dyDescent="0.25">
      <c r="A1" s="6" t="s">
        <v>0</v>
      </c>
      <c r="B1" s="6" t="s">
        <v>1</v>
      </c>
      <c r="C1" s="40" t="s">
        <v>2</v>
      </c>
      <c r="D1" s="5" t="s">
        <v>126</v>
      </c>
    </row>
    <row r="2" spans="1:4" ht="15" customHeight="1" x14ac:dyDescent="0.25">
      <c r="A2" s="8" t="s">
        <v>24</v>
      </c>
      <c r="B2" s="8">
        <v>6137</v>
      </c>
      <c r="C2" s="41">
        <v>1</v>
      </c>
      <c r="D2" s="11"/>
    </row>
    <row r="3" spans="1:4" ht="15" customHeight="1" x14ac:dyDescent="0.25">
      <c r="A3" s="8" t="s">
        <v>24</v>
      </c>
      <c r="B3" s="8">
        <v>6137</v>
      </c>
      <c r="C3" s="41">
        <v>2</v>
      </c>
      <c r="D3" s="11"/>
    </row>
    <row r="4" spans="1:4" ht="15" customHeight="1" x14ac:dyDescent="0.25">
      <c r="A4" s="8" t="s">
        <v>24</v>
      </c>
      <c r="B4" s="8">
        <v>6137</v>
      </c>
      <c r="C4" s="41">
        <v>3</v>
      </c>
      <c r="D4" s="11"/>
    </row>
    <row r="5" spans="1:4" ht="15" customHeight="1" x14ac:dyDescent="0.25">
      <c r="A5" s="8" t="s">
        <v>24</v>
      </c>
      <c r="B5" s="8">
        <v>6137</v>
      </c>
      <c r="C5" s="41">
        <v>4</v>
      </c>
      <c r="D5" s="11"/>
    </row>
    <row r="6" spans="1:4" ht="15" customHeight="1" x14ac:dyDescent="0.25">
      <c r="A6" s="9" t="s">
        <v>25</v>
      </c>
      <c r="B6" s="9">
        <v>6705</v>
      </c>
      <c r="C6" s="32">
        <v>4</v>
      </c>
      <c r="D6" s="11"/>
    </row>
    <row r="7" spans="1:4" ht="15" customHeight="1" x14ac:dyDescent="0.25">
      <c r="A7" s="8" t="s">
        <v>26</v>
      </c>
      <c r="B7" s="8">
        <v>7336</v>
      </c>
      <c r="C7" s="42" t="s">
        <v>58</v>
      </c>
      <c r="D7" s="11"/>
    </row>
    <row r="8" spans="1:4" ht="15" customHeight="1" x14ac:dyDescent="0.25">
      <c r="A8" s="8" t="s">
        <v>26</v>
      </c>
      <c r="B8" s="8">
        <v>7336</v>
      </c>
      <c r="C8" s="42" t="s">
        <v>59</v>
      </c>
      <c r="D8" s="11"/>
    </row>
    <row r="9" spans="1:4" ht="15" customHeight="1" x14ac:dyDescent="0.25">
      <c r="A9" s="8" t="s">
        <v>26</v>
      </c>
      <c r="B9" s="8">
        <v>7336</v>
      </c>
      <c r="C9" s="42" t="s">
        <v>60</v>
      </c>
      <c r="D9" s="11"/>
    </row>
    <row r="10" spans="1:4" ht="15" customHeight="1" x14ac:dyDescent="0.25">
      <c r="A10" s="8" t="s">
        <v>27</v>
      </c>
      <c r="B10" s="8">
        <v>995</v>
      </c>
      <c r="C10" s="41">
        <v>10</v>
      </c>
      <c r="D10" s="11"/>
    </row>
    <row r="11" spans="1:4" ht="15" customHeight="1" x14ac:dyDescent="0.25">
      <c r="A11" s="8" t="s">
        <v>27</v>
      </c>
      <c r="B11" s="8">
        <v>995</v>
      </c>
      <c r="C11" s="41">
        <v>7</v>
      </c>
      <c r="D11" s="11"/>
    </row>
    <row r="12" spans="1:4" ht="15" customHeight="1" x14ac:dyDescent="0.25">
      <c r="A12" s="8" t="s">
        <v>27</v>
      </c>
      <c r="B12" s="8">
        <v>995</v>
      </c>
      <c r="C12" s="41">
        <v>8</v>
      </c>
      <c r="D12" s="11"/>
    </row>
    <row r="13" spans="1:4" ht="15" customHeight="1" x14ac:dyDescent="0.25">
      <c r="A13" s="8" t="s">
        <v>28</v>
      </c>
      <c r="B13" s="8">
        <v>1011</v>
      </c>
      <c r="C13" s="41">
        <v>2</v>
      </c>
      <c r="D13" s="11"/>
    </row>
    <row r="14" spans="1:4" ht="15" customHeight="1" x14ac:dyDescent="0.25">
      <c r="A14" s="8" t="s">
        <v>29</v>
      </c>
      <c r="B14" s="8">
        <v>1001</v>
      </c>
      <c r="C14" s="41">
        <v>1</v>
      </c>
      <c r="D14" s="11"/>
    </row>
    <row r="15" spans="1:4" ht="15" customHeight="1" x14ac:dyDescent="0.25">
      <c r="A15" s="8" t="s">
        <v>29</v>
      </c>
      <c r="B15" s="8">
        <v>1001</v>
      </c>
      <c r="C15" s="41">
        <v>2</v>
      </c>
      <c r="D15" s="11"/>
    </row>
    <row r="16" spans="1:4" ht="15" customHeight="1" x14ac:dyDescent="0.25">
      <c r="A16" s="8" t="s">
        <v>29</v>
      </c>
      <c r="B16" s="8">
        <v>1001</v>
      </c>
      <c r="C16" s="41">
        <v>4</v>
      </c>
      <c r="D16" s="11"/>
    </row>
    <row r="17" spans="1:4" ht="15" customHeight="1" x14ac:dyDescent="0.25">
      <c r="A17" s="8" t="s">
        <v>30</v>
      </c>
      <c r="B17" s="8">
        <v>983</v>
      </c>
      <c r="C17" s="41">
        <v>1</v>
      </c>
      <c r="D17" s="11"/>
    </row>
    <row r="18" spans="1:4" ht="15" customHeight="1" x14ac:dyDescent="0.25">
      <c r="A18" s="8" t="s">
        <v>30</v>
      </c>
      <c r="B18" s="8">
        <v>983</v>
      </c>
      <c r="C18" s="41">
        <v>2</v>
      </c>
      <c r="D18" s="11"/>
    </row>
    <row r="19" spans="1:4" ht="15" customHeight="1" x14ac:dyDescent="0.25">
      <c r="A19" s="8" t="s">
        <v>30</v>
      </c>
      <c r="B19" s="8">
        <v>983</v>
      </c>
      <c r="C19" s="41">
        <v>3</v>
      </c>
      <c r="D19" s="11"/>
    </row>
    <row r="20" spans="1:4" ht="15" customHeight="1" x14ac:dyDescent="0.25">
      <c r="A20" s="8" t="s">
        <v>30</v>
      </c>
      <c r="B20" s="8">
        <v>983</v>
      </c>
      <c r="C20" s="41">
        <v>4</v>
      </c>
      <c r="D20" s="11"/>
    </row>
    <row r="21" spans="1:4" ht="15" customHeight="1" x14ac:dyDescent="0.25">
      <c r="A21" s="8" t="s">
        <v>30</v>
      </c>
      <c r="B21" s="8">
        <v>983</v>
      </c>
      <c r="C21" s="41">
        <v>5</v>
      </c>
      <c r="D21" s="11"/>
    </row>
    <row r="22" spans="1:4" ht="15" customHeight="1" x14ac:dyDescent="0.25">
      <c r="A22" s="8" t="s">
        <v>30</v>
      </c>
      <c r="B22" s="8">
        <v>983</v>
      </c>
      <c r="C22" s="41">
        <v>6</v>
      </c>
      <c r="D22" s="11"/>
    </row>
    <row r="23" spans="1:4" ht="15" customHeight="1" x14ac:dyDescent="0.25">
      <c r="A23" s="9" t="s">
        <v>31</v>
      </c>
      <c r="B23" s="9">
        <v>1004</v>
      </c>
      <c r="C23" s="43" t="s">
        <v>61</v>
      </c>
      <c r="D23" s="11"/>
    </row>
    <row r="24" spans="1:4" ht="15" customHeight="1" x14ac:dyDescent="0.25">
      <c r="A24" s="9" t="s">
        <v>31</v>
      </c>
      <c r="B24" s="9">
        <v>1004</v>
      </c>
      <c r="C24" s="43" t="s">
        <v>62</v>
      </c>
      <c r="D24" s="11"/>
    </row>
    <row r="25" spans="1:4" ht="15" customHeight="1" x14ac:dyDescent="0.25">
      <c r="A25" s="9" t="s">
        <v>32</v>
      </c>
      <c r="B25" s="9">
        <v>1012</v>
      </c>
      <c r="C25" s="32">
        <v>2</v>
      </c>
      <c r="D25" s="11"/>
    </row>
    <row r="26" spans="1:4" ht="15" customHeight="1" x14ac:dyDescent="0.25">
      <c r="A26" s="9" t="s">
        <v>32</v>
      </c>
      <c r="B26" s="9">
        <v>1012</v>
      </c>
      <c r="C26" s="32">
        <v>3</v>
      </c>
      <c r="D26" s="11"/>
    </row>
    <row r="27" spans="1:4" ht="15" customHeight="1" x14ac:dyDescent="0.25">
      <c r="A27" s="8" t="s">
        <v>33</v>
      </c>
      <c r="B27" s="8">
        <v>7759</v>
      </c>
      <c r="C27" s="42" t="s">
        <v>63</v>
      </c>
      <c r="D27" s="11"/>
    </row>
    <row r="28" spans="1:4" ht="15" customHeight="1" x14ac:dyDescent="0.25">
      <c r="A28" s="8" t="s">
        <v>33</v>
      </c>
      <c r="B28" s="8">
        <v>7759</v>
      </c>
      <c r="C28" s="42" t="s">
        <v>64</v>
      </c>
      <c r="D28" s="11"/>
    </row>
    <row r="29" spans="1:4" ht="15" customHeight="1" x14ac:dyDescent="0.25">
      <c r="A29" s="8" t="s">
        <v>33</v>
      </c>
      <c r="B29" s="8">
        <v>7759</v>
      </c>
      <c r="C29" s="42" t="s">
        <v>65</v>
      </c>
      <c r="D29" s="11"/>
    </row>
    <row r="30" spans="1:4" ht="15" customHeight="1" x14ac:dyDescent="0.25">
      <c r="A30" s="8" t="s">
        <v>33</v>
      </c>
      <c r="B30" s="8">
        <v>7759</v>
      </c>
      <c r="C30" s="42" t="s">
        <v>66</v>
      </c>
      <c r="D30" s="11"/>
    </row>
    <row r="31" spans="1:4" ht="15" customHeight="1" x14ac:dyDescent="0.25">
      <c r="A31" s="8" t="s">
        <v>34</v>
      </c>
      <c r="B31" s="8">
        <v>6113</v>
      </c>
      <c r="C31" s="41">
        <v>1</v>
      </c>
      <c r="D31" s="11"/>
    </row>
    <row r="32" spans="1:4" ht="15" customHeight="1" x14ac:dyDescent="0.25">
      <c r="A32" s="8" t="s">
        <v>34</v>
      </c>
      <c r="B32" s="8">
        <v>6113</v>
      </c>
      <c r="C32" s="41">
        <v>2</v>
      </c>
      <c r="D32" s="11"/>
    </row>
    <row r="33" spans="1:4" ht="15" customHeight="1" x14ac:dyDescent="0.25">
      <c r="A33" s="8" t="s">
        <v>34</v>
      </c>
      <c r="B33" s="8">
        <v>6113</v>
      </c>
      <c r="C33" s="41">
        <v>3</v>
      </c>
      <c r="D33" s="11"/>
    </row>
    <row r="34" spans="1:4" ht="15" customHeight="1" x14ac:dyDescent="0.25">
      <c r="A34" s="8" t="s">
        <v>34</v>
      </c>
      <c r="B34" s="8">
        <v>6113</v>
      </c>
      <c r="C34" s="41">
        <v>4</v>
      </c>
      <c r="D34" s="11"/>
    </row>
    <row r="35" spans="1:4" ht="15" customHeight="1" x14ac:dyDescent="0.25">
      <c r="A35" s="8" t="s">
        <v>34</v>
      </c>
      <c r="B35" s="8">
        <v>6113</v>
      </c>
      <c r="C35" s="41">
        <v>5</v>
      </c>
      <c r="D35" s="11"/>
    </row>
    <row r="36" spans="1:4" ht="15" customHeight="1" x14ac:dyDescent="0.25">
      <c r="A36" s="8" t="s">
        <v>35</v>
      </c>
      <c r="B36" s="8">
        <v>7763</v>
      </c>
      <c r="C36" s="41">
        <v>1</v>
      </c>
      <c r="D36" s="11"/>
    </row>
    <row r="37" spans="1:4" ht="15" customHeight="1" x14ac:dyDescent="0.25">
      <c r="A37" s="8" t="s">
        <v>35</v>
      </c>
      <c r="B37" s="8">
        <v>7763</v>
      </c>
      <c r="C37" s="41">
        <v>2</v>
      </c>
      <c r="D37" s="11"/>
    </row>
    <row r="38" spans="1:4" ht="15" customHeight="1" x14ac:dyDescent="0.25">
      <c r="A38" s="8" t="s">
        <v>35</v>
      </c>
      <c r="B38" s="8">
        <v>7763</v>
      </c>
      <c r="C38" s="41">
        <v>3</v>
      </c>
      <c r="D38" s="11"/>
    </row>
    <row r="39" spans="1:4" ht="15" customHeight="1" x14ac:dyDescent="0.25">
      <c r="A39" s="8" t="s">
        <v>36</v>
      </c>
      <c r="B39" s="8">
        <v>7948</v>
      </c>
      <c r="C39" s="41">
        <v>1</v>
      </c>
      <c r="D39" s="11"/>
    </row>
    <row r="40" spans="1:4" ht="15" customHeight="1" x14ac:dyDescent="0.25">
      <c r="A40" s="8" t="s">
        <v>36</v>
      </c>
      <c r="B40" s="8">
        <v>7948</v>
      </c>
      <c r="C40" s="41">
        <v>2</v>
      </c>
      <c r="D40" s="11"/>
    </row>
    <row r="41" spans="1:4" ht="15" customHeight="1" x14ac:dyDescent="0.25">
      <c r="A41" s="8" t="s">
        <v>36</v>
      </c>
      <c r="B41" s="8">
        <v>7948</v>
      </c>
      <c r="C41" s="41">
        <v>3</v>
      </c>
      <c r="D41" s="11"/>
    </row>
    <row r="42" spans="1:4" ht="15" customHeight="1" x14ac:dyDescent="0.25">
      <c r="A42" s="8" t="s">
        <v>36</v>
      </c>
      <c r="B42" s="8">
        <v>7948</v>
      </c>
      <c r="C42" s="41">
        <v>4</v>
      </c>
      <c r="D42" s="11"/>
    </row>
    <row r="43" spans="1:4" ht="15" customHeight="1" x14ac:dyDescent="0.25">
      <c r="A43" s="8" t="s">
        <v>36</v>
      </c>
      <c r="B43" s="8">
        <v>7948</v>
      </c>
      <c r="C43" s="41">
        <v>5</v>
      </c>
      <c r="D43" s="11"/>
    </row>
    <row r="44" spans="1:4" ht="15" customHeight="1" x14ac:dyDescent="0.25">
      <c r="A44" s="8" t="s">
        <v>36</v>
      </c>
      <c r="B44" s="8">
        <v>7948</v>
      </c>
      <c r="C44" s="41">
        <v>6</v>
      </c>
      <c r="D44" s="11"/>
    </row>
    <row r="45" spans="1:4" ht="15" customHeight="1" x14ac:dyDescent="0.25">
      <c r="A45" s="9" t="s">
        <v>37</v>
      </c>
      <c r="B45" s="9">
        <v>991</v>
      </c>
      <c r="C45" s="44" t="s">
        <v>63</v>
      </c>
      <c r="D45" s="11"/>
    </row>
    <row r="46" spans="1:4" ht="15" customHeight="1" x14ac:dyDescent="0.25">
      <c r="A46" s="9" t="s">
        <v>37</v>
      </c>
      <c r="B46" s="9">
        <v>991</v>
      </c>
      <c r="C46" s="44" t="s">
        <v>64</v>
      </c>
      <c r="D46" s="11"/>
    </row>
    <row r="47" spans="1:4" ht="15" customHeight="1" x14ac:dyDescent="0.25">
      <c r="A47" s="8" t="s">
        <v>38</v>
      </c>
      <c r="B47" s="8">
        <v>990</v>
      </c>
      <c r="C47" s="41">
        <v>50</v>
      </c>
      <c r="D47" s="11"/>
    </row>
    <row r="48" spans="1:4" ht="15" customHeight="1" x14ac:dyDescent="0.25">
      <c r="A48" s="8" t="s">
        <v>38</v>
      </c>
      <c r="B48" s="8">
        <v>990</v>
      </c>
      <c r="C48" s="41">
        <v>60</v>
      </c>
      <c r="D48" s="11"/>
    </row>
    <row r="49" spans="1:4" ht="15" customHeight="1" x14ac:dyDescent="0.25">
      <c r="A49" s="8" t="s">
        <v>38</v>
      </c>
      <c r="B49" s="8">
        <v>990</v>
      </c>
      <c r="C49" s="41">
        <v>70</v>
      </c>
      <c r="D49" s="11"/>
    </row>
    <row r="50" spans="1:4" ht="15" customHeight="1" x14ac:dyDescent="0.25">
      <c r="A50" s="8" t="s">
        <v>38</v>
      </c>
      <c r="B50" s="8">
        <v>990</v>
      </c>
      <c r="C50" s="42" t="s">
        <v>66</v>
      </c>
      <c r="D50" s="11"/>
    </row>
    <row r="51" spans="1:4" ht="15" customHeight="1" x14ac:dyDescent="0.25">
      <c r="A51" s="8" t="s">
        <v>38</v>
      </c>
      <c r="B51" s="8">
        <v>990</v>
      </c>
      <c r="C51" s="42" t="s">
        <v>67</v>
      </c>
      <c r="D51" s="11"/>
    </row>
    <row r="52" spans="1:4" ht="15" customHeight="1" x14ac:dyDescent="0.25">
      <c r="A52" s="8" t="s">
        <v>38</v>
      </c>
      <c r="B52" s="8">
        <v>990</v>
      </c>
      <c r="C52" s="42" t="s">
        <v>68</v>
      </c>
      <c r="D52" s="11"/>
    </row>
    <row r="53" spans="1:4" ht="15" customHeight="1" x14ac:dyDescent="0.25">
      <c r="A53" s="9" t="s">
        <v>39</v>
      </c>
      <c r="B53" s="9">
        <v>994</v>
      </c>
      <c r="C53" s="32">
        <v>1</v>
      </c>
      <c r="D53" s="11"/>
    </row>
    <row r="54" spans="1:4" ht="15" customHeight="1" x14ac:dyDescent="0.25">
      <c r="A54" s="9" t="s">
        <v>39</v>
      </c>
      <c r="B54" s="9">
        <v>994</v>
      </c>
      <c r="C54" s="32">
        <v>2</v>
      </c>
      <c r="D54" s="11"/>
    </row>
    <row r="55" spans="1:4" ht="15" customHeight="1" x14ac:dyDescent="0.25">
      <c r="A55" s="9" t="s">
        <v>39</v>
      </c>
      <c r="B55" s="9">
        <v>994</v>
      </c>
      <c r="C55" s="32">
        <v>3</v>
      </c>
      <c r="D55" s="105">
        <v>5050</v>
      </c>
    </row>
    <row r="56" spans="1:4" ht="15" customHeight="1" x14ac:dyDescent="0.25">
      <c r="A56" s="9" t="s">
        <v>39</v>
      </c>
      <c r="B56" s="9">
        <v>994</v>
      </c>
      <c r="C56" s="32">
        <v>4</v>
      </c>
      <c r="D56" s="105">
        <v>5050</v>
      </c>
    </row>
    <row r="57" spans="1:4" ht="15" customHeight="1" x14ac:dyDescent="0.25">
      <c r="A57" s="8" t="s">
        <v>40</v>
      </c>
      <c r="B57" s="8">
        <v>55502</v>
      </c>
      <c r="C57" s="41">
        <v>1</v>
      </c>
      <c r="D57" s="11"/>
    </row>
    <row r="58" spans="1:4" ht="15" customHeight="1" x14ac:dyDescent="0.25">
      <c r="A58" s="8" t="s">
        <v>40</v>
      </c>
      <c r="B58" s="8">
        <v>55502</v>
      </c>
      <c r="C58" s="41">
        <v>2</v>
      </c>
      <c r="D58" s="11"/>
    </row>
    <row r="59" spans="1:4" ht="15" customHeight="1" x14ac:dyDescent="0.25">
      <c r="A59" s="8" t="s">
        <v>40</v>
      </c>
      <c r="B59" s="8">
        <v>55502</v>
      </c>
      <c r="C59" s="41">
        <v>3</v>
      </c>
      <c r="D59" s="11"/>
    </row>
    <row r="60" spans="1:4" ht="15" customHeight="1" x14ac:dyDescent="0.25">
      <c r="A60" s="8" t="s">
        <v>40</v>
      </c>
      <c r="B60" s="8">
        <v>55502</v>
      </c>
      <c r="C60" s="41">
        <v>4</v>
      </c>
      <c r="D60" s="11"/>
    </row>
    <row r="61" spans="1:4" ht="15" customHeight="1" x14ac:dyDescent="0.25">
      <c r="A61" s="8" t="s">
        <v>41</v>
      </c>
      <c r="B61" s="8">
        <v>6213</v>
      </c>
      <c r="C61" s="42" t="s">
        <v>69</v>
      </c>
      <c r="D61" s="11"/>
    </row>
    <row r="62" spans="1:4" ht="15" customHeight="1" x14ac:dyDescent="0.25">
      <c r="A62" s="8" t="s">
        <v>41</v>
      </c>
      <c r="B62" s="8">
        <v>6213</v>
      </c>
      <c r="C62" s="42" t="s">
        <v>70</v>
      </c>
      <c r="D62" s="11"/>
    </row>
    <row r="63" spans="1:4" ht="15" customHeight="1" x14ac:dyDescent="0.25">
      <c r="A63" s="8" t="s">
        <v>42</v>
      </c>
      <c r="B63" s="8">
        <v>997</v>
      </c>
      <c r="C63" s="41">
        <v>12</v>
      </c>
      <c r="D63" s="11"/>
    </row>
    <row r="64" spans="1:4" ht="15" customHeight="1" x14ac:dyDescent="0.25">
      <c r="A64" s="8" t="s">
        <v>43</v>
      </c>
      <c r="B64" s="8">
        <v>55229</v>
      </c>
      <c r="C64" s="42" t="s">
        <v>71</v>
      </c>
      <c r="D64" s="11"/>
    </row>
    <row r="65" spans="1:4" ht="15" customHeight="1" x14ac:dyDescent="0.25">
      <c r="A65" s="8" t="s">
        <v>43</v>
      </c>
      <c r="B65" s="8">
        <v>55229</v>
      </c>
      <c r="C65" s="42" t="s">
        <v>72</v>
      </c>
      <c r="D65" s="11"/>
    </row>
    <row r="66" spans="1:4" ht="15" customHeight="1" x14ac:dyDescent="0.25">
      <c r="A66" s="8" t="s">
        <v>43</v>
      </c>
      <c r="B66" s="8">
        <v>55229</v>
      </c>
      <c r="C66" s="42" t="s">
        <v>73</v>
      </c>
      <c r="D66" s="11"/>
    </row>
    <row r="67" spans="1:4" ht="15" customHeight="1" x14ac:dyDescent="0.25">
      <c r="A67" s="8" t="s">
        <v>43</v>
      </c>
      <c r="B67" s="8">
        <v>55229</v>
      </c>
      <c r="C67" s="42" t="s">
        <v>74</v>
      </c>
      <c r="D67" s="11"/>
    </row>
    <row r="68" spans="1:4" ht="15" customHeight="1" x14ac:dyDescent="0.25">
      <c r="A68" s="8" t="s">
        <v>43</v>
      </c>
      <c r="B68" s="8">
        <v>55229</v>
      </c>
      <c r="C68" s="42" t="s">
        <v>75</v>
      </c>
      <c r="D68" s="11"/>
    </row>
    <row r="69" spans="1:4" ht="15" customHeight="1" x14ac:dyDescent="0.25">
      <c r="A69" s="8" t="s">
        <v>43</v>
      </c>
      <c r="B69" s="8">
        <v>55229</v>
      </c>
      <c r="C69" s="42" t="s">
        <v>76</v>
      </c>
      <c r="D69" s="11"/>
    </row>
    <row r="70" spans="1:4" ht="15" customHeight="1" x14ac:dyDescent="0.25">
      <c r="A70" s="8" t="s">
        <v>43</v>
      </c>
      <c r="B70" s="8">
        <v>55229</v>
      </c>
      <c r="C70" s="42" t="s">
        <v>77</v>
      </c>
      <c r="D70" s="11"/>
    </row>
    <row r="71" spans="1:4" ht="15" customHeight="1" x14ac:dyDescent="0.25">
      <c r="A71" s="8" t="s">
        <v>43</v>
      </c>
      <c r="B71" s="8">
        <v>55229</v>
      </c>
      <c r="C71" s="42" t="s">
        <v>78</v>
      </c>
      <c r="D71" s="11"/>
    </row>
    <row r="72" spans="1:4" ht="15" customHeight="1" x14ac:dyDescent="0.25">
      <c r="A72" s="9" t="s">
        <v>44</v>
      </c>
      <c r="B72" s="9">
        <v>1007</v>
      </c>
      <c r="C72" s="44" t="s">
        <v>79</v>
      </c>
      <c r="D72" s="11"/>
    </row>
    <row r="73" spans="1:4" ht="15" customHeight="1" x14ac:dyDescent="0.25">
      <c r="A73" s="9" t="s">
        <v>44</v>
      </c>
      <c r="B73" s="9">
        <v>1007</v>
      </c>
      <c r="C73" s="44" t="s">
        <v>80</v>
      </c>
      <c r="D73" s="11"/>
    </row>
    <row r="74" spans="1:4" ht="15" customHeight="1" x14ac:dyDescent="0.25">
      <c r="A74" s="9" t="s">
        <v>44</v>
      </c>
      <c r="B74" s="9">
        <v>1007</v>
      </c>
      <c r="C74" s="44" t="s">
        <v>81</v>
      </c>
      <c r="D74" s="11"/>
    </row>
    <row r="75" spans="1:4" ht="15" customHeight="1" x14ac:dyDescent="0.25">
      <c r="A75" s="9" t="s">
        <v>45</v>
      </c>
      <c r="B75" s="9">
        <v>1008</v>
      </c>
      <c r="C75" s="32">
        <v>2</v>
      </c>
      <c r="D75" s="11"/>
    </row>
    <row r="76" spans="1:4" ht="15" customHeight="1" x14ac:dyDescent="0.25">
      <c r="A76" s="9" t="s">
        <v>45</v>
      </c>
      <c r="B76" s="9">
        <v>1008</v>
      </c>
      <c r="C76" s="32">
        <v>4</v>
      </c>
      <c r="D76" s="11"/>
    </row>
    <row r="77" spans="1:4" ht="15" customHeight="1" x14ac:dyDescent="0.25">
      <c r="A77" s="9" t="s">
        <v>46</v>
      </c>
      <c r="B77" s="9">
        <v>6085</v>
      </c>
      <c r="C77" s="32">
        <v>14</v>
      </c>
      <c r="D77" s="11"/>
    </row>
    <row r="78" spans="1:4" ht="15" customHeight="1" x14ac:dyDescent="0.25">
      <c r="A78" s="8" t="s">
        <v>46</v>
      </c>
      <c r="B78" s="8">
        <v>6085</v>
      </c>
      <c r="C78" s="41">
        <v>15</v>
      </c>
      <c r="D78" s="11"/>
    </row>
    <row r="79" spans="1:4" ht="15" customHeight="1" x14ac:dyDescent="0.25">
      <c r="A79" s="8" t="s">
        <v>46</v>
      </c>
      <c r="B79" s="8">
        <v>6085</v>
      </c>
      <c r="C79" s="42" t="s">
        <v>82</v>
      </c>
      <c r="D79" s="11"/>
    </row>
    <row r="80" spans="1:4" ht="15" customHeight="1" x14ac:dyDescent="0.25">
      <c r="A80" s="8" t="s">
        <v>46</v>
      </c>
      <c r="B80" s="8">
        <v>6085</v>
      </c>
      <c r="C80" s="42" t="s">
        <v>83</v>
      </c>
      <c r="D80" s="11"/>
    </row>
    <row r="81" spans="1:4" ht="15" customHeight="1" x14ac:dyDescent="0.25">
      <c r="A81" s="8" t="s">
        <v>46</v>
      </c>
      <c r="B81" s="8">
        <v>6085</v>
      </c>
      <c r="C81" s="41">
        <v>17</v>
      </c>
      <c r="D81" s="11"/>
    </row>
    <row r="82" spans="1:4" ht="15" customHeight="1" x14ac:dyDescent="0.25">
      <c r="A82" s="8" t="s">
        <v>46</v>
      </c>
      <c r="B82" s="8">
        <v>6085</v>
      </c>
      <c r="C82" s="41">
        <v>18</v>
      </c>
      <c r="D82" s="11"/>
    </row>
    <row r="83" spans="1:4" ht="15" customHeight="1" x14ac:dyDescent="0.25">
      <c r="A83" s="8" t="s">
        <v>47</v>
      </c>
      <c r="B83" s="8">
        <v>7335</v>
      </c>
      <c r="C83" s="42" t="s">
        <v>84</v>
      </c>
      <c r="D83" s="11"/>
    </row>
    <row r="84" spans="1:4" ht="15" customHeight="1" x14ac:dyDescent="0.25">
      <c r="A84" s="8" t="s">
        <v>47</v>
      </c>
      <c r="B84" s="8">
        <v>7335</v>
      </c>
      <c r="C84" s="42" t="s">
        <v>85</v>
      </c>
      <c r="D84" s="11"/>
    </row>
    <row r="85" spans="1:4" ht="15" customHeight="1" x14ac:dyDescent="0.25">
      <c r="A85" s="8" t="s">
        <v>48</v>
      </c>
      <c r="B85" s="8">
        <v>6166</v>
      </c>
      <c r="C85" s="42" t="s">
        <v>86</v>
      </c>
      <c r="D85" s="105">
        <v>5340</v>
      </c>
    </row>
    <row r="86" spans="1:4" ht="15" customHeight="1" x14ac:dyDescent="0.25">
      <c r="A86" s="8" t="s">
        <v>48</v>
      </c>
      <c r="B86" s="8">
        <v>6166</v>
      </c>
      <c r="C86" s="42" t="s">
        <v>87</v>
      </c>
      <c r="D86" s="105">
        <v>4660</v>
      </c>
    </row>
    <row r="87" spans="1:4" ht="15" customHeight="1" x14ac:dyDescent="0.25">
      <c r="A87" s="11" t="s">
        <v>49</v>
      </c>
      <c r="B87" s="11">
        <v>57794</v>
      </c>
      <c r="C87" s="45" t="s">
        <v>88</v>
      </c>
      <c r="D87" s="11"/>
    </row>
    <row r="88" spans="1:4" ht="15" customHeight="1" x14ac:dyDescent="0.25">
      <c r="A88" s="11" t="s">
        <v>49</v>
      </c>
      <c r="B88" s="11">
        <v>57794</v>
      </c>
      <c r="C88" s="45" t="s">
        <v>89</v>
      </c>
      <c r="D88" s="11"/>
    </row>
    <row r="89" spans="1:4" ht="15" customHeight="1" x14ac:dyDescent="0.25">
      <c r="A89" s="8" t="s">
        <v>50</v>
      </c>
      <c r="B89" s="8">
        <v>55364</v>
      </c>
      <c r="C89" s="42" t="s">
        <v>90</v>
      </c>
      <c r="D89" s="11"/>
    </row>
    <row r="90" spans="1:4" ht="15" customHeight="1" x14ac:dyDescent="0.25">
      <c r="A90" s="8" t="s">
        <v>50</v>
      </c>
      <c r="B90" s="8">
        <v>55364</v>
      </c>
      <c r="C90" s="42" t="s">
        <v>91</v>
      </c>
      <c r="D90" s="11"/>
    </row>
    <row r="91" spans="1:4" ht="15" customHeight="1" x14ac:dyDescent="0.25">
      <c r="A91" s="8" t="s">
        <v>51</v>
      </c>
      <c r="B91" s="9">
        <v>55111</v>
      </c>
      <c r="C91" s="32">
        <v>1</v>
      </c>
      <c r="D91" s="11"/>
    </row>
    <row r="92" spans="1:4" ht="15" customHeight="1" x14ac:dyDescent="0.25">
      <c r="A92" s="8" t="s">
        <v>51</v>
      </c>
      <c r="B92" s="9">
        <v>55111</v>
      </c>
      <c r="C92" s="32">
        <v>2</v>
      </c>
      <c r="D92" s="11"/>
    </row>
    <row r="93" spans="1:4" ht="15" customHeight="1" x14ac:dyDescent="0.25">
      <c r="A93" s="8" t="s">
        <v>51</v>
      </c>
      <c r="B93" s="9">
        <v>55111</v>
      </c>
      <c r="C93" s="32">
        <v>3</v>
      </c>
      <c r="D93" s="11"/>
    </row>
    <row r="94" spans="1:4" ht="15" customHeight="1" x14ac:dyDescent="0.25">
      <c r="A94" s="8" t="s">
        <v>51</v>
      </c>
      <c r="B94" s="9">
        <v>55111</v>
      </c>
      <c r="C94" s="32">
        <v>4</v>
      </c>
      <c r="D94" s="11"/>
    </row>
    <row r="95" spans="1:4" ht="15" customHeight="1" x14ac:dyDescent="0.25">
      <c r="A95" s="8" t="s">
        <v>51</v>
      </c>
      <c r="B95" s="9">
        <v>55111</v>
      </c>
      <c r="C95" s="32">
        <v>5</v>
      </c>
      <c r="D95" s="11"/>
    </row>
    <row r="96" spans="1:4" ht="15" customHeight="1" x14ac:dyDescent="0.25">
      <c r="A96" s="8" t="s">
        <v>51</v>
      </c>
      <c r="B96" s="9">
        <v>55111</v>
      </c>
      <c r="C96" s="32">
        <v>6</v>
      </c>
      <c r="D96" s="11"/>
    </row>
    <row r="97" spans="1:4" ht="15" customHeight="1" x14ac:dyDescent="0.25">
      <c r="A97" s="8" t="s">
        <v>51</v>
      </c>
      <c r="B97" s="9">
        <v>55111</v>
      </c>
      <c r="C97" s="32">
        <v>7</v>
      </c>
      <c r="D97" s="11"/>
    </row>
    <row r="98" spans="1:4" ht="15" customHeight="1" x14ac:dyDescent="0.25">
      <c r="A98" s="8" t="s">
        <v>51</v>
      </c>
      <c r="B98" s="9">
        <v>55111</v>
      </c>
      <c r="C98" s="32">
        <v>8</v>
      </c>
      <c r="D98" s="11"/>
    </row>
    <row r="99" spans="1:4" ht="15" customHeight="1" x14ac:dyDescent="0.25">
      <c r="A99" s="8" t="s">
        <v>52</v>
      </c>
      <c r="B99" s="9">
        <v>57842</v>
      </c>
      <c r="C99" s="41">
        <v>1</v>
      </c>
      <c r="D99" s="11"/>
    </row>
    <row r="100" spans="1:4" ht="15" customHeight="1" x14ac:dyDescent="0.25">
      <c r="A100" s="8" t="s">
        <v>53</v>
      </c>
      <c r="B100" s="8">
        <v>55224</v>
      </c>
      <c r="C100" s="42" t="s">
        <v>92</v>
      </c>
      <c r="D100" s="11"/>
    </row>
    <row r="101" spans="1:4" ht="15" customHeight="1" x14ac:dyDescent="0.25">
      <c r="A101" s="8" t="s">
        <v>53</v>
      </c>
      <c r="B101" s="8">
        <v>55224</v>
      </c>
      <c r="C101" s="42" t="s">
        <v>93</v>
      </c>
      <c r="D101" s="11"/>
    </row>
    <row r="102" spans="1:4" ht="15" customHeight="1" x14ac:dyDescent="0.25">
      <c r="A102" s="8" t="s">
        <v>53</v>
      </c>
      <c r="B102" s="8">
        <v>55224</v>
      </c>
      <c r="C102" s="42" t="s">
        <v>94</v>
      </c>
      <c r="D102" s="11"/>
    </row>
    <row r="103" spans="1:4" ht="15" customHeight="1" x14ac:dyDescent="0.25">
      <c r="A103" s="8" t="s">
        <v>53</v>
      </c>
      <c r="B103" s="8">
        <v>55224</v>
      </c>
      <c r="C103" s="42" t="s">
        <v>95</v>
      </c>
      <c r="D103" s="11"/>
    </row>
    <row r="104" spans="1:4" ht="15" customHeight="1" x14ac:dyDescent="0.25">
      <c r="A104" s="8" t="s">
        <v>54</v>
      </c>
      <c r="B104" s="8">
        <v>1040</v>
      </c>
      <c r="C104" s="41">
        <v>1</v>
      </c>
      <c r="D104" s="11"/>
    </row>
    <row r="105" spans="1:4" ht="15" customHeight="1" x14ac:dyDescent="0.25">
      <c r="A105" s="8" t="s">
        <v>54</v>
      </c>
      <c r="B105" s="8">
        <v>1040</v>
      </c>
      <c r="C105" s="41">
        <v>2</v>
      </c>
      <c r="D105" s="11"/>
    </row>
    <row r="106" spans="1:4" ht="15" customHeight="1" x14ac:dyDescent="0.25">
      <c r="A106" s="12" t="s">
        <v>55</v>
      </c>
      <c r="B106" s="12">
        <v>55259</v>
      </c>
      <c r="C106" s="46" t="s">
        <v>96</v>
      </c>
      <c r="D106" s="11"/>
    </row>
    <row r="107" spans="1:4" ht="15" customHeight="1" x14ac:dyDescent="0.25">
      <c r="A107" s="12" t="s">
        <v>55</v>
      </c>
      <c r="B107" s="12">
        <v>55259</v>
      </c>
      <c r="C107" s="46" t="s">
        <v>97</v>
      </c>
      <c r="D107" s="11"/>
    </row>
    <row r="108" spans="1:4" ht="15" customHeight="1" x14ac:dyDescent="0.25">
      <c r="A108" s="13" t="s">
        <v>56</v>
      </c>
      <c r="B108" s="8">
        <v>55148</v>
      </c>
      <c r="C108" s="41">
        <v>1</v>
      </c>
      <c r="D108" s="11"/>
    </row>
    <row r="109" spans="1:4" ht="15" customHeight="1" x14ac:dyDescent="0.25">
      <c r="A109" s="8" t="s">
        <v>56</v>
      </c>
      <c r="B109" s="8">
        <v>55148</v>
      </c>
      <c r="C109" s="41">
        <v>2</v>
      </c>
      <c r="D109" s="11"/>
    </row>
    <row r="110" spans="1:4" ht="15" customHeight="1" x14ac:dyDescent="0.25">
      <c r="A110" s="8" t="s">
        <v>56</v>
      </c>
      <c r="B110" s="8">
        <v>55148</v>
      </c>
      <c r="C110" s="41">
        <v>3</v>
      </c>
      <c r="D110" s="11"/>
    </row>
    <row r="111" spans="1:4" ht="15" customHeight="1" x14ac:dyDescent="0.25">
      <c r="A111" s="8" t="s">
        <v>56</v>
      </c>
      <c r="B111" s="8">
        <v>55148</v>
      </c>
      <c r="C111" s="41">
        <v>4</v>
      </c>
      <c r="D111" s="11"/>
    </row>
    <row r="112" spans="1:4" ht="15" customHeight="1" x14ac:dyDescent="0.25">
      <c r="A112" s="153" t="s">
        <v>128</v>
      </c>
      <c r="B112" s="154"/>
      <c r="C112" s="154"/>
    </row>
    <row r="113" spans="1:1" ht="15" customHeight="1" x14ac:dyDescent="0.25">
      <c r="A113" s="37"/>
    </row>
    <row r="114" spans="1:1" ht="15" customHeight="1" x14ac:dyDescent="0.25">
      <c r="A114" s="37"/>
    </row>
    <row r="115" spans="1:1" ht="15" customHeight="1" x14ac:dyDescent="0.25">
      <c r="A115" s="38"/>
    </row>
    <row r="116" spans="1:1" ht="15" customHeight="1" x14ac:dyDescent="0.25">
      <c r="A116" s="39"/>
    </row>
    <row r="117" spans="1:1" ht="15" customHeight="1" x14ac:dyDescent="0.25">
      <c r="A117" s="39"/>
    </row>
    <row r="118" spans="1:1" ht="15" customHeight="1" x14ac:dyDescent="0.25">
      <c r="A118" s="23"/>
    </row>
    <row r="119" spans="1:1" ht="15" customHeight="1" x14ac:dyDescent="0.25">
      <c r="A119" s="23"/>
    </row>
  </sheetData>
  <mergeCells count="1">
    <mergeCell ref="A112:C112"/>
  </mergeCells>
  <pageMargins left="0.7" right="0.7" top="0.75" bottom="0.75" header="0.3" footer="0.3"/>
  <pageSetup orientation="portrait" horizontalDpi="204" verticalDpi="1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22D1F-B0FD-479D-A0F9-9DAD68EEA2A0}">
  <dimension ref="A1:H122"/>
  <sheetViews>
    <sheetView zoomScale="110" zoomScaleNormal="110" workbookViewId="0">
      <selection activeCell="I68" sqref="I68"/>
    </sheetView>
  </sheetViews>
  <sheetFormatPr defaultRowHeight="15" x14ac:dyDescent="0.25"/>
  <cols>
    <col min="1" max="1" width="34.85546875" bestFit="1" customWidth="1"/>
    <col min="2" max="2" width="9.85546875" customWidth="1"/>
    <col min="3" max="3" width="8" customWidth="1"/>
    <col min="4" max="4" width="13.28515625" customWidth="1"/>
    <col min="5" max="5" width="20.5703125" customWidth="1"/>
  </cols>
  <sheetData>
    <row r="1" spans="1:4" ht="105" x14ac:dyDescent="0.25">
      <c r="A1" s="6" t="s">
        <v>0</v>
      </c>
      <c r="B1" s="6" t="s">
        <v>1</v>
      </c>
      <c r="C1" s="6" t="s">
        <v>2</v>
      </c>
      <c r="D1" s="5" t="s">
        <v>129</v>
      </c>
    </row>
    <row r="2" spans="1:4" ht="15" customHeight="1" x14ac:dyDescent="0.25">
      <c r="A2" s="8" t="s">
        <v>24</v>
      </c>
      <c r="B2" s="8">
        <v>6137</v>
      </c>
      <c r="C2" s="8">
        <v>1</v>
      </c>
      <c r="D2" s="47"/>
    </row>
    <row r="3" spans="1:4" ht="15" customHeight="1" x14ac:dyDescent="0.25">
      <c r="A3" s="8" t="s">
        <v>24</v>
      </c>
      <c r="B3" s="8">
        <v>6137</v>
      </c>
      <c r="C3" s="8">
        <v>2</v>
      </c>
      <c r="D3" s="47"/>
    </row>
    <row r="4" spans="1:4" ht="15" customHeight="1" x14ac:dyDescent="0.25">
      <c r="A4" s="8" t="s">
        <v>24</v>
      </c>
      <c r="B4" s="8">
        <v>6137</v>
      </c>
      <c r="C4" s="8">
        <v>3</v>
      </c>
      <c r="D4" s="47"/>
    </row>
    <row r="5" spans="1:4" ht="15" customHeight="1" x14ac:dyDescent="0.25">
      <c r="A5" s="8" t="s">
        <v>24</v>
      </c>
      <c r="B5" s="8">
        <v>6137</v>
      </c>
      <c r="C5" s="8">
        <v>4</v>
      </c>
      <c r="D5" s="47"/>
    </row>
    <row r="6" spans="1:4" ht="15" customHeight="1" x14ac:dyDescent="0.25">
      <c r="A6" s="9" t="s">
        <v>25</v>
      </c>
      <c r="B6" s="9">
        <v>6705</v>
      </c>
      <c r="C6" s="9">
        <v>4</v>
      </c>
      <c r="D6" s="47"/>
    </row>
    <row r="7" spans="1:4" ht="15" customHeight="1" x14ac:dyDescent="0.25">
      <c r="A7" s="8" t="s">
        <v>26</v>
      </c>
      <c r="B7" s="8">
        <v>7336</v>
      </c>
      <c r="C7" s="22" t="s">
        <v>58</v>
      </c>
      <c r="D7" s="47"/>
    </row>
    <row r="8" spans="1:4" ht="15" customHeight="1" x14ac:dyDescent="0.25">
      <c r="A8" s="8" t="s">
        <v>26</v>
      </c>
      <c r="B8" s="8">
        <v>7336</v>
      </c>
      <c r="C8" s="22" t="s">
        <v>59</v>
      </c>
      <c r="D8" s="47"/>
    </row>
    <row r="9" spans="1:4" ht="15" customHeight="1" x14ac:dyDescent="0.25">
      <c r="A9" s="8" t="s">
        <v>26</v>
      </c>
      <c r="B9" s="8">
        <v>7336</v>
      </c>
      <c r="C9" s="22" t="s">
        <v>60</v>
      </c>
      <c r="D9" s="47"/>
    </row>
    <row r="10" spans="1:4" ht="15" customHeight="1" x14ac:dyDescent="0.25">
      <c r="A10" s="8" t="s">
        <v>27</v>
      </c>
      <c r="B10" s="8">
        <v>995</v>
      </c>
      <c r="C10" s="8">
        <v>10</v>
      </c>
      <c r="D10" s="8"/>
    </row>
    <row r="11" spans="1:4" ht="15" customHeight="1" x14ac:dyDescent="0.25">
      <c r="A11" s="8" t="s">
        <v>27</v>
      </c>
      <c r="B11" s="8">
        <v>995</v>
      </c>
      <c r="C11" s="8">
        <v>7</v>
      </c>
      <c r="D11" s="107">
        <v>827</v>
      </c>
    </row>
    <row r="12" spans="1:4" ht="15" customHeight="1" x14ac:dyDescent="0.25">
      <c r="A12" s="8" t="s">
        <v>27</v>
      </c>
      <c r="B12" s="8">
        <v>995</v>
      </c>
      <c r="C12" s="8">
        <v>8</v>
      </c>
      <c r="D12" s="107">
        <v>1419</v>
      </c>
    </row>
    <row r="13" spans="1:4" ht="15" customHeight="1" x14ac:dyDescent="0.25">
      <c r="A13" s="8" t="s">
        <v>28</v>
      </c>
      <c r="B13" s="8">
        <v>1011</v>
      </c>
      <c r="C13" s="8">
        <v>2</v>
      </c>
      <c r="D13" s="47"/>
    </row>
    <row r="14" spans="1:4" ht="15" customHeight="1" x14ac:dyDescent="0.25">
      <c r="A14" s="8" t="s">
        <v>29</v>
      </c>
      <c r="B14" s="8">
        <v>1001</v>
      </c>
      <c r="C14" s="8">
        <v>1</v>
      </c>
      <c r="D14" s="47"/>
    </row>
    <row r="15" spans="1:4" ht="15" customHeight="1" x14ac:dyDescent="0.25">
      <c r="A15" s="8" t="s">
        <v>29</v>
      </c>
      <c r="B15" s="8">
        <v>1001</v>
      </c>
      <c r="C15" s="8">
        <v>2</v>
      </c>
      <c r="D15" s="47"/>
    </row>
    <row r="16" spans="1:4" ht="15" customHeight="1" x14ac:dyDescent="0.25">
      <c r="A16" s="8" t="s">
        <v>29</v>
      </c>
      <c r="B16" s="8">
        <v>1001</v>
      </c>
      <c r="C16" s="8">
        <v>4</v>
      </c>
      <c r="D16" s="47"/>
    </row>
    <row r="17" spans="1:4" ht="15" customHeight="1" x14ac:dyDescent="0.25">
      <c r="A17" s="8" t="s">
        <v>30</v>
      </c>
      <c r="B17" s="8">
        <v>983</v>
      </c>
      <c r="C17" s="8">
        <v>1</v>
      </c>
      <c r="D17" s="47"/>
    </row>
    <row r="18" spans="1:4" ht="15" customHeight="1" x14ac:dyDescent="0.25">
      <c r="A18" s="8" t="s">
        <v>30</v>
      </c>
      <c r="B18" s="8">
        <v>983</v>
      </c>
      <c r="C18" s="8">
        <v>2</v>
      </c>
      <c r="D18" s="47"/>
    </row>
    <row r="19" spans="1:4" ht="15" customHeight="1" x14ac:dyDescent="0.25">
      <c r="A19" s="8" t="s">
        <v>30</v>
      </c>
      <c r="B19" s="8">
        <v>983</v>
      </c>
      <c r="C19" s="8">
        <v>3</v>
      </c>
      <c r="D19" s="47"/>
    </row>
    <row r="20" spans="1:4" ht="15" customHeight="1" x14ac:dyDescent="0.25">
      <c r="A20" s="8" t="s">
        <v>30</v>
      </c>
      <c r="B20" s="8">
        <v>983</v>
      </c>
      <c r="C20" s="8">
        <v>4</v>
      </c>
      <c r="D20" s="47"/>
    </row>
    <row r="21" spans="1:4" ht="15" customHeight="1" x14ac:dyDescent="0.25">
      <c r="A21" s="8" t="s">
        <v>30</v>
      </c>
      <c r="B21" s="8">
        <v>983</v>
      </c>
      <c r="C21" s="8">
        <v>5</v>
      </c>
      <c r="D21" s="47"/>
    </row>
    <row r="22" spans="1:4" ht="15" customHeight="1" x14ac:dyDescent="0.25">
      <c r="A22" s="8" t="s">
        <v>30</v>
      </c>
      <c r="B22" s="8">
        <v>983</v>
      </c>
      <c r="C22" s="8">
        <v>6</v>
      </c>
      <c r="D22" s="47"/>
    </row>
    <row r="23" spans="1:4" ht="15" customHeight="1" x14ac:dyDescent="0.25">
      <c r="A23" s="9" t="s">
        <v>31</v>
      </c>
      <c r="B23" s="9">
        <v>1004</v>
      </c>
      <c r="C23" s="18" t="s">
        <v>61</v>
      </c>
      <c r="D23" s="8"/>
    </row>
    <row r="24" spans="1:4" ht="15" customHeight="1" x14ac:dyDescent="0.25">
      <c r="A24" s="9" t="s">
        <v>31</v>
      </c>
      <c r="B24" s="9">
        <v>1004</v>
      </c>
      <c r="C24" s="18" t="s">
        <v>62</v>
      </c>
      <c r="D24" s="8"/>
    </row>
    <row r="25" spans="1:4" ht="15" customHeight="1" x14ac:dyDescent="0.25">
      <c r="A25" s="9" t="s">
        <v>32</v>
      </c>
      <c r="B25" s="9">
        <v>1012</v>
      </c>
      <c r="C25" s="9">
        <v>2</v>
      </c>
      <c r="D25" s="47"/>
    </row>
    <row r="26" spans="1:4" ht="15" customHeight="1" x14ac:dyDescent="0.25">
      <c r="A26" s="9" t="s">
        <v>32</v>
      </c>
      <c r="B26" s="9">
        <v>1012</v>
      </c>
      <c r="C26" s="9">
        <v>3</v>
      </c>
      <c r="D26" s="47"/>
    </row>
    <row r="27" spans="1:4" ht="15" customHeight="1" x14ac:dyDescent="0.25">
      <c r="A27" s="8" t="s">
        <v>33</v>
      </c>
      <c r="B27" s="8">
        <v>7759</v>
      </c>
      <c r="C27" s="22" t="s">
        <v>63</v>
      </c>
      <c r="D27" s="47"/>
    </row>
    <row r="28" spans="1:4" ht="15" customHeight="1" x14ac:dyDescent="0.25">
      <c r="A28" s="8" t="s">
        <v>33</v>
      </c>
      <c r="B28" s="8">
        <v>7759</v>
      </c>
      <c r="C28" s="22" t="s">
        <v>64</v>
      </c>
      <c r="D28" s="47"/>
    </row>
    <row r="29" spans="1:4" ht="15" customHeight="1" x14ac:dyDescent="0.25">
      <c r="A29" s="8" t="s">
        <v>33</v>
      </c>
      <c r="B29" s="8">
        <v>7759</v>
      </c>
      <c r="C29" s="22" t="s">
        <v>65</v>
      </c>
      <c r="D29" s="47"/>
    </row>
    <row r="30" spans="1:4" ht="15" customHeight="1" x14ac:dyDescent="0.25">
      <c r="A30" s="8" t="s">
        <v>33</v>
      </c>
      <c r="B30" s="8">
        <v>7759</v>
      </c>
      <c r="C30" s="22" t="s">
        <v>66</v>
      </c>
      <c r="D30" s="47"/>
    </row>
    <row r="31" spans="1:4" ht="15" customHeight="1" x14ac:dyDescent="0.25">
      <c r="A31" s="8" t="s">
        <v>34</v>
      </c>
      <c r="B31" s="8">
        <v>6113</v>
      </c>
      <c r="C31" s="8">
        <v>1</v>
      </c>
      <c r="D31" s="47"/>
    </row>
    <row r="32" spans="1:4" ht="15" customHeight="1" x14ac:dyDescent="0.25">
      <c r="A32" s="8" t="s">
        <v>34</v>
      </c>
      <c r="B32" s="8">
        <v>6113</v>
      </c>
      <c r="C32" s="8">
        <v>2</v>
      </c>
      <c r="D32" s="47"/>
    </row>
    <row r="33" spans="1:4" ht="15" customHeight="1" x14ac:dyDescent="0.25">
      <c r="A33" s="8" t="s">
        <v>34</v>
      </c>
      <c r="B33" s="8">
        <v>6113</v>
      </c>
      <c r="C33" s="8">
        <v>3</v>
      </c>
      <c r="D33" s="47"/>
    </row>
    <row r="34" spans="1:4" ht="15" customHeight="1" x14ac:dyDescent="0.25">
      <c r="A34" s="8" t="s">
        <v>34</v>
      </c>
      <c r="B34" s="8">
        <v>6113</v>
      </c>
      <c r="C34" s="8">
        <v>4</v>
      </c>
      <c r="D34" s="47"/>
    </row>
    <row r="35" spans="1:4" ht="15" customHeight="1" x14ac:dyDescent="0.25">
      <c r="A35" s="8" t="s">
        <v>34</v>
      </c>
      <c r="B35" s="8">
        <v>6113</v>
      </c>
      <c r="C35" s="8">
        <v>5</v>
      </c>
      <c r="D35" s="47"/>
    </row>
    <row r="36" spans="1:4" ht="15" customHeight="1" x14ac:dyDescent="0.25">
      <c r="A36" s="8" t="s">
        <v>35</v>
      </c>
      <c r="B36" s="8">
        <v>7763</v>
      </c>
      <c r="C36" s="8">
        <v>1</v>
      </c>
      <c r="D36" s="47"/>
    </row>
    <row r="37" spans="1:4" ht="15" customHeight="1" x14ac:dyDescent="0.25">
      <c r="A37" s="8" t="s">
        <v>35</v>
      </c>
      <c r="B37" s="8">
        <v>7763</v>
      </c>
      <c r="C37" s="8">
        <v>2</v>
      </c>
      <c r="D37" s="47"/>
    </row>
    <row r="38" spans="1:4" ht="15" customHeight="1" x14ac:dyDescent="0.25">
      <c r="A38" s="8" t="s">
        <v>35</v>
      </c>
      <c r="B38" s="8">
        <v>7763</v>
      </c>
      <c r="C38" s="8">
        <v>3</v>
      </c>
      <c r="D38" s="47"/>
    </row>
    <row r="39" spans="1:4" ht="15" customHeight="1" x14ac:dyDescent="0.25">
      <c r="A39" s="8" t="s">
        <v>36</v>
      </c>
      <c r="B39" s="8">
        <v>7948</v>
      </c>
      <c r="C39" s="8">
        <v>1</v>
      </c>
      <c r="D39" s="47"/>
    </row>
    <row r="40" spans="1:4" ht="15" customHeight="1" x14ac:dyDescent="0.25">
      <c r="A40" s="8" t="s">
        <v>36</v>
      </c>
      <c r="B40" s="8">
        <v>7948</v>
      </c>
      <c r="C40" s="8">
        <v>2</v>
      </c>
      <c r="D40" s="47"/>
    </row>
    <row r="41" spans="1:4" ht="15" customHeight="1" x14ac:dyDescent="0.25">
      <c r="A41" s="8" t="s">
        <v>36</v>
      </c>
      <c r="B41" s="8">
        <v>7948</v>
      </c>
      <c r="C41" s="8">
        <v>3</v>
      </c>
      <c r="D41" s="47"/>
    </row>
    <row r="42" spans="1:4" ht="15" customHeight="1" x14ac:dyDescent="0.25">
      <c r="A42" s="8" t="s">
        <v>36</v>
      </c>
      <c r="B42" s="8">
        <v>7948</v>
      </c>
      <c r="C42" s="8">
        <v>4</v>
      </c>
      <c r="D42" s="47"/>
    </row>
    <row r="43" spans="1:4" ht="15" customHeight="1" x14ac:dyDescent="0.25">
      <c r="A43" s="8" t="s">
        <v>36</v>
      </c>
      <c r="B43" s="8">
        <v>7948</v>
      </c>
      <c r="C43" s="8">
        <v>5</v>
      </c>
      <c r="D43" s="47"/>
    </row>
    <row r="44" spans="1:4" ht="15" customHeight="1" x14ac:dyDescent="0.25">
      <c r="A44" s="8" t="s">
        <v>36</v>
      </c>
      <c r="B44" s="8">
        <v>7948</v>
      </c>
      <c r="C44" s="8">
        <v>6</v>
      </c>
      <c r="D44" s="47"/>
    </row>
    <row r="45" spans="1:4" ht="15" customHeight="1" x14ac:dyDescent="0.25">
      <c r="A45" s="9" t="s">
        <v>37</v>
      </c>
      <c r="B45" s="9">
        <v>991</v>
      </c>
      <c r="C45" s="19" t="s">
        <v>63</v>
      </c>
      <c r="D45" s="47"/>
    </row>
    <row r="46" spans="1:4" ht="15" customHeight="1" x14ac:dyDescent="0.25">
      <c r="A46" s="9" t="s">
        <v>37</v>
      </c>
      <c r="B46" s="9">
        <v>991</v>
      </c>
      <c r="C46" s="19" t="s">
        <v>64</v>
      </c>
      <c r="D46" s="47"/>
    </row>
    <row r="47" spans="1:4" ht="15" customHeight="1" x14ac:dyDescent="0.25">
      <c r="A47" s="8" t="s">
        <v>38</v>
      </c>
      <c r="B47" s="8">
        <v>990</v>
      </c>
      <c r="C47" s="8">
        <v>50</v>
      </c>
      <c r="D47" s="47"/>
    </row>
    <row r="48" spans="1:4" ht="15" customHeight="1" x14ac:dyDescent="0.25">
      <c r="A48" s="8" t="s">
        <v>38</v>
      </c>
      <c r="B48" s="8">
        <v>990</v>
      </c>
      <c r="C48" s="8">
        <v>60</v>
      </c>
      <c r="D48" s="47"/>
    </row>
    <row r="49" spans="1:8" ht="15" customHeight="1" x14ac:dyDescent="0.25">
      <c r="A49" s="8" t="s">
        <v>38</v>
      </c>
      <c r="B49" s="8">
        <v>990</v>
      </c>
      <c r="C49" s="8">
        <v>70</v>
      </c>
      <c r="D49" s="47"/>
    </row>
    <row r="50" spans="1:8" ht="15" customHeight="1" x14ac:dyDescent="0.25">
      <c r="A50" s="8" t="s">
        <v>38</v>
      </c>
      <c r="B50" s="8">
        <v>990</v>
      </c>
      <c r="C50" s="22" t="s">
        <v>66</v>
      </c>
      <c r="D50" s="47"/>
    </row>
    <row r="51" spans="1:8" ht="15" customHeight="1" x14ac:dyDescent="0.25">
      <c r="A51" s="8" t="s">
        <v>38</v>
      </c>
      <c r="B51" s="8">
        <v>990</v>
      </c>
      <c r="C51" s="22" t="s">
        <v>67</v>
      </c>
      <c r="D51" s="47"/>
    </row>
    <row r="52" spans="1:8" ht="15" customHeight="1" x14ac:dyDescent="0.25">
      <c r="A52" s="8" t="s">
        <v>38</v>
      </c>
      <c r="B52" s="8">
        <v>990</v>
      </c>
      <c r="C52" s="22" t="s">
        <v>68</v>
      </c>
      <c r="D52" s="47"/>
    </row>
    <row r="53" spans="1:8" ht="15" customHeight="1" x14ac:dyDescent="0.25">
      <c r="A53" s="9" t="s">
        <v>39</v>
      </c>
      <c r="B53" s="9">
        <v>994</v>
      </c>
      <c r="C53" s="9">
        <v>1</v>
      </c>
      <c r="D53" s="49"/>
    </row>
    <row r="54" spans="1:8" ht="15" customHeight="1" x14ac:dyDescent="0.25">
      <c r="A54" s="9" t="s">
        <v>39</v>
      </c>
      <c r="B54" s="9">
        <v>994</v>
      </c>
      <c r="C54" s="9">
        <v>2</v>
      </c>
      <c r="D54" s="49"/>
    </row>
    <row r="55" spans="1:8" ht="15" customHeight="1" x14ac:dyDescent="0.25">
      <c r="A55" s="9" t="s">
        <v>39</v>
      </c>
      <c r="B55" s="9">
        <v>994</v>
      </c>
      <c r="C55" s="9">
        <v>3</v>
      </c>
      <c r="D55" s="106">
        <v>4250</v>
      </c>
    </row>
    <row r="56" spans="1:8" ht="15" customHeight="1" x14ac:dyDescent="0.25">
      <c r="A56" s="9" t="s">
        <v>39</v>
      </c>
      <c r="B56" s="9">
        <v>994</v>
      </c>
      <c r="C56" s="9">
        <v>4</v>
      </c>
      <c r="D56" s="106">
        <v>4250</v>
      </c>
    </row>
    <row r="57" spans="1:8" ht="15" customHeight="1" x14ac:dyDescent="0.25">
      <c r="A57" s="8" t="s">
        <v>40</v>
      </c>
      <c r="B57" s="8">
        <v>55502</v>
      </c>
      <c r="C57" s="8">
        <v>1</v>
      </c>
      <c r="D57" s="47"/>
    </row>
    <row r="58" spans="1:8" ht="15" customHeight="1" x14ac:dyDescent="0.25">
      <c r="A58" s="8" t="s">
        <v>40</v>
      </c>
      <c r="B58" s="8">
        <v>55502</v>
      </c>
      <c r="C58" s="8">
        <v>2</v>
      </c>
      <c r="D58" s="47"/>
    </row>
    <row r="59" spans="1:8" ht="15" customHeight="1" x14ac:dyDescent="0.25">
      <c r="A59" s="8" t="s">
        <v>40</v>
      </c>
      <c r="B59" s="8">
        <v>55502</v>
      </c>
      <c r="C59" s="8">
        <v>3</v>
      </c>
      <c r="D59" s="47"/>
    </row>
    <row r="60" spans="1:8" ht="15" customHeight="1" thickBot="1" x14ac:dyDescent="0.3">
      <c r="A60" s="8" t="s">
        <v>40</v>
      </c>
      <c r="B60" s="8">
        <v>55502</v>
      </c>
      <c r="C60" s="8">
        <v>4</v>
      </c>
      <c r="D60" s="147"/>
    </row>
    <row r="61" spans="1:8" ht="15" customHeight="1" x14ac:dyDescent="0.25">
      <c r="A61" s="8" t="s">
        <v>41</v>
      </c>
      <c r="B61" s="8">
        <v>6213</v>
      </c>
      <c r="C61" s="42" t="s">
        <v>69</v>
      </c>
      <c r="D61" s="149">
        <v>1950</v>
      </c>
      <c r="E61" s="158" t="s">
        <v>160</v>
      </c>
      <c r="F61" s="159"/>
      <c r="G61" s="159"/>
      <c r="H61" s="160"/>
    </row>
    <row r="62" spans="1:8" ht="15" customHeight="1" thickBot="1" x14ac:dyDescent="0.3">
      <c r="A62" s="8" t="s">
        <v>41</v>
      </c>
      <c r="B62" s="8">
        <v>6213</v>
      </c>
      <c r="C62" s="42" t="s">
        <v>70</v>
      </c>
      <c r="D62" s="150">
        <v>1926</v>
      </c>
      <c r="E62" s="161"/>
      <c r="F62" s="162"/>
      <c r="G62" s="162"/>
      <c r="H62" s="163"/>
    </row>
    <row r="63" spans="1:8" ht="15" customHeight="1" x14ac:dyDescent="0.25">
      <c r="A63" s="8" t="s">
        <v>42</v>
      </c>
      <c r="B63" s="8">
        <v>997</v>
      </c>
      <c r="C63" s="8">
        <v>12</v>
      </c>
      <c r="D63" s="148">
        <v>1977</v>
      </c>
      <c r="E63" s="27"/>
    </row>
    <row r="64" spans="1:8" ht="15" customHeight="1" x14ac:dyDescent="0.25">
      <c r="A64" s="8" t="s">
        <v>43</v>
      </c>
      <c r="B64" s="8">
        <v>55229</v>
      </c>
      <c r="C64" s="22" t="s">
        <v>71</v>
      </c>
      <c r="D64" s="47"/>
      <c r="E64" s="27"/>
    </row>
    <row r="65" spans="1:5" ht="15" customHeight="1" x14ac:dyDescent="0.25">
      <c r="A65" s="8" t="s">
        <v>43</v>
      </c>
      <c r="B65" s="8">
        <v>55229</v>
      </c>
      <c r="C65" s="22" t="s">
        <v>72</v>
      </c>
      <c r="D65" s="47"/>
      <c r="E65" s="27"/>
    </row>
    <row r="66" spans="1:5" ht="15" customHeight="1" x14ac:dyDescent="0.25">
      <c r="A66" s="8" t="s">
        <v>43</v>
      </c>
      <c r="B66" s="8">
        <v>55229</v>
      </c>
      <c r="C66" s="22" t="s">
        <v>73</v>
      </c>
      <c r="D66" s="47"/>
      <c r="E66" s="27"/>
    </row>
    <row r="67" spans="1:5" ht="15" customHeight="1" x14ac:dyDescent="0.25">
      <c r="A67" s="8" t="s">
        <v>43</v>
      </c>
      <c r="B67" s="8">
        <v>55229</v>
      </c>
      <c r="C67" s="22" t="s">
        <v>74</v>
      </c>
      <c r="D67" s="47"/>
    </row>
    <row r="68" spans="1:5" ht="15" customHeight="1" x14ac:dyDescent="0.25">
      <c r="A68" s="8" t="s">
        <v>43</v>
      </c>
      <c r="B68" s="8">
        <v>55229</v>
      </c>
      <c r="C68" s="22" t="s">
        <v>75</v>
      </c>
      <c r="D68" s="47"/>
    </row>
    <row r="69" spans="1:5" ht="15" customHeight="1" x14ac:dyDescent="0.25">
      <c r="A69" s="8" t="s">
        <v>43</v>
      </c>
      <c r="B69" s="8">
        <v>55229</v>
      </c>
      <c r="C69" s="22" t="s">
        <v>76</v>
      </c>
      <c r="D69" s="47"/>
    </row>
    <row r="70" spans="1:5" ht="15" customHeight="1" x14ac:dyDescent="0.25">
      <c r="A70" s="8" t="s">
        <v>43</v>
      </c>
      <c r="B70" s="8">
        <v>55229</v>
      </c>
      <c r="C70" s="22" t="s">
        <v>77</v>
      </c>
      <c r="D70" s="47"/>
    </row>
    <row r="71" spans="1:5" ht="15" customHeight="1" x14ac:dyDescent="0.25">
      <c r="A71" s="8" t="s">
        <v>43</v>
      </c>
      <c r="B71" s="8">
        <v>55229</v>
      </c>
      <c r="C71" s="22" t="s">
        <v>78</v>
      </c>
      <c r="D71" s="47"/>
    </row>
    <row r="72" spans="1:5" ht="15" customHeight="1" x14ac:dyDescent="0.25">
      <c r="A72" s="9" t="s">
        <v>44</v>
      </c>
      <c r="B72" s="9">
        <v>1007</v>
      </c>
      <c r="C72" s="19" t="s">
        <v>79</v>
      </c>
      <c r="D72" s="49"/>
    </row>
    <row r="73" spans="1:5" ht="15" customHeight="1" x14ac:dyDescent="0.25">
      <c r="A73" s="9" t="s">
        <v>44</v>
      </c>
      <c r="B73" s="9">
        <v>1007</v>
      </c>
      <c r="C73" s="19" t="s">
        <v>80</v>
      </c>
      <c r="D73" s="49"/>
    </row>
    <row r="74" spans="1:5" ht="15" customHeight="1" x14ac:dyDescent="0.25">
      <c r="A74" s="9" t="s">
        <v>44</v>
      </c>
      <c r="B74" s="9">
        <v>1007</v>
      </c>
      <c r="C74" s="19" t="s">
        <v>81</v>
      </c>
      <c r="D74" s="49"/>
    </row>
    <row r="75" spans="1:5" ht="15" customHeight="1" x14ac:dyDescent="0.25">
      <c r="A75" s="9" t="s">
        <v>45</v>
      </c>
      <c r="B75" s="9">
        <v>1008</v>
      </c>
      <c r="C75" s="9">
        <v>2</v>
      </c>
      <c r="D75" s="50"/>
    </row>
    <row r="76" spans="1:5" ht="15" customHeight="1" thickBot="1" x14ac:dyDescent="0.3">
      <c r="A76" s="9" t="s">
        <v>45</v>
      </c>
      <c r="B76" s="9">
        <v>1008</v>
      </c>
      <c r="C76" s="112">
        <v>4</v>
      </c>
      <c r="D76" s="110"/>
    </row>
    <row r="77" spans="1:5" ht="15" customHeight="1" x14ac:dyDescent="0.25">
      <c r="A77" s="9" t="s">
        <v>46</v>
      </c>
      <c r="B77" s="32">
        <v>6085</v>
      </c>
      <c r="C77" s="114">
        <v>14</v>
      </c>
      <c r="D77" s="115">
        <v>2120</v>
      </c>
      <c r="E77" s="155" t="s">
        <v>152</v>
      </c>
    </row>
    <row r="78" spans="1:5" ht="15" customHeight="1" x14ac:dyDescent="0.25">
      <c r="A78" s="8" t="s">
        <v>46</v>
      </c>
      <c r="B78" s="41">
        <v>6085</v>
      </c>
      <c r="C78" s="116">
        <v>15</v>
      </c>
      <c r="D78" s="107">
        <v>2501</v>
      </c>
      <c r="E78" s="156"/>
    </row>
    <row r="79" spans="1:5" ht="15" customHeight="1" x14ac:dyDescent="0.25">
      <c r="A79" s="8" t="s">
        <v>46</v>
      </c>
      <c r="B79" s="41">
        <v>6085</v>
      </c>
      <c r="C79" s="117" t="s">
        <v>82</v>
      </c>
      <c r="D79" s="48"/>
      <c r="E79" s="156"/>
    </row>
    <row r="80" spans="1:5" ht="15" customHeight="1" x14ac:dyDescent="0.25">
      <c r="A80" s="8" t="s">
        <v>46</v>
      </c>
      <c r="B80" s="41">
        <v>6085</v>
      </c>
      <c r="C80" s="117" t="s">
        <v>83</v>
      </c>
      <c r="D80" s="48"/>
      <c r="E80" s="156"/>
    </row>
    <row r="81" spans="1:5" ht="15" customHeight="1" x14ac:dyDescent="0.25">
      <c r="A81" s="8" t="s">
        <v>46</v>
      </c>
      <c r="B81" s="41">
        <v>6085</v>
      </c>
      <c r="C81" s="116">
        <v>17</v>
      </c>
      <c r="D81" s="107">
        <v>1989</v>
      </c>
      <c r="E81" s="156"/>
    </row>
    <row r="82" spans="1:5" ht="15" customHeight="1" thickBot="1" x14ac:dyDescent="0.3">
      <c r="A82" s="8" t="s">
        <v>46</v>
      </c>
      <c r="B82" s="41">
        <v>6085</v>
      </c>
      <c r="C82" s="118">
        <v>18</v>
      </c>
      <c r="D82" s="119">
        <v>2037</v>
      </c>
      <c r="E82" s="157"/>
    </row>
    <row r="83" spans="1:5" ht="15" customHeight="1" x14ac:dyDescent="0.25">
      <c r="A83" s="8" t="s">
        <v>47</v>
      </c>
      <c r="B83" s="8">
        <v>7335</v>
      </c>
      <c r="C83" s="113" t="s">
        <v>84</v>
      </c>
      <c r="D83" s="111"/>
    </row>
    <row r="84" spans="1:5" ht="15" customHeight="1" x14ac:dyDescent="0.25">
      <c r="A84" s="8" t="s">
        <v>47</v>
      </c>
      <c r="B84" s="8">
        <v>7335</v>
      </c>
      <c r="C84" s="22" t="s">
        <v>85</v>
      </c>
      <c r="D84" s="47"/>
    </row>
    <row r="85" spans="1:5" ht="15" customHeight="1" x14ac:dyDescent="0.25">
      <c r="A85" s="8" t="s">
        <v>48</v>
      </c>
      <c r="B85" s="8">
        <v>6166</v>
      </c>
      <c r="C85" s="22" t="s">
        <v>86</v>
      </c>
      <c r="D85" s="47"/>
    </row>
    <row r="86" spans="1:5" ht="15" customHeight="1" x14ac:dyDescent="0.25">
      <c r="A86" s="8" t="s">
        <v>48</v>
      </c>
      <c r="B86" s="8">
        <v>6166</v>
      </c>
      <c r="C86" s="22" t="s">
        <v>87</v>
      </c>
      <c r="D86" s="47"/>
    </row>
    <row r="87" spans="1:5" ht="15" customHeight="1" x14ac:dyDescent="0.25">
      <c r="A87" s="11" t="s">
        <v>49</v>
      </c>
      <c r="B87" s="11">
        <v>57794</v>
      </c>
      <c r="C87" s="17" t="s">
        <v>88</v>
      </c>
      <c r="D87" s="47"/>
    </row>
    <row r="88" spans="1:5" ht="15" customHeight="1" x14ac:dyDescent="0.25">
      <c r="A88" s="11" t="s">
        <v>49</v>
      </c>
      <c r="B88" s="11">
        <v>57794</v>
      </c>
      <c r="C88" s="17" t="s">
        <v>89</v>
      </c>
      <c r="D88" s="47"/>
    </row>
    <row r="89" spans="1:5" ht="15" customHeight="1" x14ac:dyDescent="0.25">
      <c r="A89" s="8" t="s">
        <v>50</v>
      </c>
      <c r="B89" s="8">
        <v>55364</v>
      </c>
      <c r="C89" s="22" t="s">
        <v>90</v>
      </c>
      <c r="D89" s="47"/>
    </row>
    <row r="90" spans="1:5" ht="15" customHeight="1" x14ac:dyDescent="0.25">
      <c r="A90" s="8" t="s">
        <v>50</v>
      </c>
      <c r="B90" s="8">
        <v>55364</v>
      </c>
      <c r="C90" s="22" t="s">
        <v>91</v>
      </c>
      <c r="D90" s="47"/>
    </row>
    <row r="91" spans="1:5" ht="15" customHeight="1" x14ac:dyDescent="0.25">
      <c r="A91" s="8" t="s">
        <v>51</v>
      </c>
      <c r="B91" s="9">
        <v>55111</v>
      </c>
      <c r="C91" s="9">
        <v>1</v>
      </c>
      <c r="D91" s="47"/>
    </row>
    <row r="92" spans="1:5" ht="15" customHeight="1" x14ac:dyDescent="0.25">
      <c r="A92" s="8" t="s">
        <v>51</v>
      </c>
      <c r="B92" s="9">
        <v>55111</v>
      </c>
      <c r="C92" s="9">
        <v>2</v>
      </c>
      <c r="D92" s="47"/>
    </row>
    <row r="93" spans="1:5" ht="15" customHeight="1" x14ac:dyDescent="0.25">
      <c r="A93" s="8" t="s">
        <v>51</v>
      </c>
      <c r="B93" s="9">
        <v>55111</v>
      </c>
      <c r="C93" s="9">
        <v>3</v>
      </c>
      <c r="D93" s="47"/>
    </row>
    <row r="94" spans="1:5" ht="15" customHeight="1" x14ac:dyDescent="0.25">
      <c r="A94" s="8" t="s">
        <v>51</v>
      </c>
      <c r="B94" s="9">
        <v>55111</v>
      </c>
      <c r="C94" s="9">
        <v>4</v>
      </c>
      <c r="D94" s="47"/>
    </row>
    <row r="95" spans="1:5" ht="15" customHeight="1" x14ac:dyDescent="0.25">
      <c r="A95" s="8" t="s">
        <v>51</v>
      </c>
      <c r="B95" s="9">
        <v>55111</v>
      </c>
      <c r="C95" s="9">
        <v>5</v>
      </c>
      <c r="D95" s="47"/>
    </row>
    <row r="96" spans="1:5" ht="15" customHeight="1" x14ac:dyDescent="0.25">
      <c r="A96" s="8" t="s">
        <v>51</v>
      </c>
      <c r="B96" s="9">
        <v>55111</v>
      </c>
      <c r="C96" s="9">
        <v>6</v>
      </c>
      <c r="D96" s="47"/>
    </row>
    <row r="97" spans="1:4" ht="15" customHeight="1" x14ac:dyDescent="0.25">
      <c r="A97" s="8" t="s">
        <v>51</v>
      </c>
      <c r="B97" s="9">
        <v>55111</v>
      </c>
      <c r="C97" s="9">
        <v>7</v>
      </c>
      <c r="D97" s="47"/>
    </row>
    <row r="98" spans="1:4" ht="15" customHeight="1" x14ac:dyDescent="0.25">
      <c r="A98" s="8" t="s">
        <v>51</v>
      </c>
      <c r="B98" s="9">
        <v>55111</v>
      </c>
      <c r="C98" s="9">
        <v>8</v>
      </c>
      <c r="D98" s="47"/>
    </row>
    <row r="99" spans="1:4" ht="15" customHeight="1" x14ac:dyDescent="0.25">
      <c r="A99" s="8" t="s">
        <v>52</v>
      </c>
      <c r="B99" s="9">
        <v>57842</v>
      </c>
      <c r="C99" s="8">
        <v>1</v>
      </c>
      <c r="D99" s="47"/>
    </row>
    <row r="100" spans="1:4" ht="15" customHeight="1" x14ac:dyDescent="0.25">
      <c r="A100" s="8" t="s">
        <v>53</v>
      </c>
      <c r="B100" s="8">
        <v>55224</v>
      </c>
      <c r="C100" s="22" t="s">
        <v>92</v>
      </c>
      <c r="D100" s="47"/>
    </row>
    <row r="101" spans="1:4" ht="15" customHeight="1" x14ac:dyDescent="0.25">
      <c r="A101" s="8" t="s">
        <v>53</v>
      </c>
      <c r="B101" s="8">
        <v>55224</v>
      </c>
      <c r="C101" s="22" t="s">
        <v>93</v>
      </c>
      <c r="D101" s="47"/>
    </row>
    <row r="102" spans="1:4" ht="15" customHeight="1" x14ac:dyDescent="0.25">
      <c r="A102" s="8" t="s">
        <v>53</v>
      </c>
      <c r="B102" s="8">
        <v>55224</v>
      </c>
      <c r="C102" s="22" t="s">
        <v>94</v>
      </c>
      <c r="D102" s="47"/>
    </row>
    <row r="103" spans="1:4" ht="15" customHeight="1" x14ac:dyDescent="0.25">
      <c r="A103" s="8" t="s">
        <v>53</v>
      </c>
      <c r="B103" s="8">
        <v>55224</v>
      </c>
      <c r="C103" s="22" t="s">
        <v>95</v>
      </c>
      <c r="D103" s="47"/>
    </row>
    <row r="104" spans="1:4" ht="15" customHeight="1" x14ac:dyDescent="0.25">
      <c r="A104" s="8" t="s">
        <v>54</v>
      </c>
      <c r="B104" s="8">
        <v>1040</v>
      </c>
      <c r="C104" s="8">
        <v>1</v>
      </c>
      <c r="D104" s="47"/>
    </row>
    <row r="105" spans="1:4" ht="15" customHeight="1" x14ac:dyDescent="0.25">
      <c r="A105" s="8" t="s">
        <v>54</v>
      </c>
      <c r="B105" s="8">
        <v>1040</v>
      </c>
      <c r="C105" s="8">
        <v>2</v>
      </c>
      <c r="D105" s="47"/>
    </row>
    <row r="106" spans="1:4" ht="15" customHeight="1" x14ac:dyDescent="0.25">
      <c r="A106" s="12" t="s">
        <v>55</v>
      </c>
      <c r="B106" s="12">
        <v>55259</v>
      </c>
      <c r="C106" s="20" t="s">
        <v>96</v>
      </c>
      <c r="D106" s="47"/>
    </row>
    <row r="107" spans="1:4" ht="15" customHeight="1" x14ac:dyDescent="0.25">
      <c r="A107" s="12" t="s">
        <v>55</v>
      </c>
      <c r="B107" s="12">
        <v>55259</v>
      </c>
      <c r="C107" s="20" t="s">
        <v>97</v>
      </c>
      <c r="D107" s="47"/>
    </row>
    <row r="108" spans="1:4" ht="15" customHeight="1" x14ac:dyDescent="0.25">
      <c r="A108" s="13" t="s">
        <v>56</v>
      </c>
      <c r="B108" s="8">
        <v>55148</v>
      </c>
      <c r="C108" s="8">
        <v>1</v>
      </c>
      <c r="D108" s="47"/>
    </row>
    <row r="109" spans="1:4" ht="15" customHeight="1" x14ac:dyDescent="0.25">
      <c r="A109" s="8" t="s">
        <v>56</v>
      </c>
      <c r="B109" s="8">
        <v>55148</v>
      </c>
      <c r="C109" s="8">
        <v>2</v>
      </c>
      <c r="D109" s="47"/>
    </row>
    <row r="110" spans="1:4" ht="15" customHeight="1" x14ac:dyDescent="0.25">
      <c r="A110" s="8" t="s">
        <v>56</v>
      </c>
      <c r="B110" s="8">
        <v>55148</v>
      </c>
      <c r="C110" s="8">
        <v>3</v>
      </c>
      <c r="D110" s="47"/>
    </row>
    <row r="111" spans="1:4" ht="15" customHeight="1" x14ac:dyDescent="0.25">
      <c r="A111" s="8" t="s">
        <v>56</v>
      </c>
      <c r="B111" s="8">
        <v>55148</v>
      </c>
      <c r="C111" s="8">
        <v>4</v>
      </c>
      <c r="D111" s="47"/>
    </row>
    <row r="112" spans="1:4" ht="15" customHeight="1" x14ac:dyDescent="0.25">
      <c r="A112" s="153" t="s">
        <v>127</v>
      </c>
      <c r="B112" s="154"/>
      <c r="C112" s="154"/>
      <c r="D112" s="51"/>
    </row>
    <row r="113" spans="1:4" ht="15" customHeight="1" x14ac:dyDescent="0.25">
      <c r="A113" s="37"/>
      <c r="D113" s="52"/>
    </row>
    <row r="114" spans="1:4" ht="15" customHeight="1" x14ac:dyDescent="0.25">
      <c r="A114" s="37"/>
      <c r="D114" s="52"/>
    </row>
    <row r="115" spans="1:4" ht="15" customHeight="1" x14ac:dyDescent="0.25">
      <c r="A115" s="38"/>
    </row>
    <row r="116" spans="1:4" ht="15" customHeight="1" x14ac:dyDescent="0.25">
      <c r="A116" s="39"/>
    </row>
    <row r="117" spans="1:4" ht="15" customHeight="1" x14ac:dyDescent="0.25">
      <c r="A117" s="39"/>
    </row>
    <row r="118" spans="1:4" ht="15" customHeight="1" x14ac:dyDescent="0.25">
      <c r="A118" s="23"/>
    </row>
    <row r="119" spans="1:4" ht="15" customHeight="1" x14ac:dyDescent="0.25">
      <c r="A119" s="23"/>
    </row>
    <row r="120" spans="1:4" ht="15" customHeight="1" x14ac:dyDescent="0.25"/>
    <row r="121" spans="1:4" ht="15" customHeight="1" x14ac:dyDescent="0.25"/>
    <row r="122" spans="1:4" ht="15" customHeight="1" x14ac:dyDescent="0.25"/>
  </sheetData>
  <mergeCells count="3">
    <mergeCell ref="A112:C112"/>
    <mergeCell ref="E77:E82"/>
    <mergeCell ref="E61:H6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E394-B8E6-486D-92C1-C2937BD68C8E}">
  <dimension ref="A1:I116"/>
  <sheetViews>
    <sheetView tabSelected="1" topLeftCell="A43" workbookViewId="0">
      <selection activeCell="H54" sqref="H54"/>
    </sheetView>
  </sheetViews>
  <sheetFormatPr defaultColWidth="11.85546875" defaultRowHeight="15" x14ac:dyDescent="0.25"/>
  <cols>
    <col min="1" max="1" width="34.85546875" bestFit="1" customWidth="1"/>
    <col min="6" max="7" width="11.85546875" style="7"/>
  </cols>
  <sheetData>
    <row r="1" spans="1:8" s="27" customFormat="1" ht="50.25" customHeight="1" x14ac:dyDescent="0.25">
      <c r="A1" s="6" t="s">
        <v>0</v>
      </c>
      <c r="B1" s="6" t="s">
        <v>1</v>
      </c>
      <c r="C1" s="6" t="s">
        <v>2</v>
      </c>
      <c r="D1" s="5" t="s">
        <v>133</v>
      </c>
      <c r="E1" s="5" t="s">
        <v>134</v>
      </c>
      <c r="F1" s="5" t="s">
        <v>131</v>
      </c>
      <c r="G1" s="5" t="s">
        <v>132</v>
      </c>
      <c r="H1" s="5" t="s">
        <v>162</v>
      </c>
    </row>
    <row r="2" spans="1:8" s="27" customFormat="1" ht="15" customHeight="1" x14ac:dyDescent="0.25">
      <c r="A2" s="8" t="s">
        <v>24</v>
      </c>
      <c r="B2" s="8">
        <v>6137</v>
      </c>
      <c r="C2" s="8">
        <v>1</v>
      </c>
      <c r="D2" s="8"/>
      <c r="E2" s="85"/>
      <c r="F2" s="53"/>
      <c r="G2" s="53"/>
      <c r="H2" s="8"/>
    </row>
    <row r="3" spans="1:8" s="27" customFormat="1" ht="15" customHeight="1" x14ac:dyDescent="0.25">
      <c r="A3" s="8" t="s">
        <v>24</v>
      </c>
      <c r="B3" s="8">
        <v>6137</v>
      </c>
      <c r="C3" s="8">
        <v>2</v>
      </c>
      <c r="D3" s="8"/>
      <c r="E3" s="85"/>
      <c r="F3" s="53"/>
      <c r="G3" s="53"/>
      <c r="H3" s="8"/>
    </row>
    <row r="4" spans="1:8" s="27" customFormat="1" ht="15" customHeight="1" x14ac:dyDescent="0.25">
      <c r="A4" s="8" t="s">
        <v>24</v>
      </c>
      <c r="B4" s="8">
        <v>6137</v>
      </c>
      <c r="C4" s="8">
        <v>3</v>
      </c>
      <c r="D4" s="8"/>
      <c r="E4" s="85"/>
      <c r="F4" s="53"/>
      <c r="G4" s="53"/>
      <c r="H4" s="8"/>
    </row>
    <row r="5" spans="1:8" s="27" customFormat="1" ht="15" customHeight="1" x14ac:dyDescent="0.25">
      <c r="A5" s="8" t="s">
        <v>24</v>
      </c>
      <c r="B5" s="8">
        <v>6137</v>
      </c>
      <c r="C5" s="8">
        <v>4</v>
      </c>
      <c r="D5" s="8"/>
      <c r="E5" s="85"/>
      <c r="F5" s="53"/>
      <c r="G5" s="53"/>
      <c r="H5" s="8"/>
    </row>
    <row r="6" spans="1:8" s="27" customFormat="1" ht="15" customHeight="1" x14ac:dyDescent="0.25">
      <c r="A6" s="9" t="s">
        <v>25</v>
      </c>
      <c r="B6" s="9">
        <v>6705</v>
      </c>
      <c r="C6" s="9">
        <v>4</v>
      </c>
      <c r="D6" s="8"/>
      <c r="E6" s="85"/>
      <c r="F6" s="53"/>
      <c r="G6" s="53"/>
      <c r="H6" s="8"/>
    </row>
    <row r="7" spans="1:8" s="27" customFormat="1" ht="15" customHeight="1" x14ac:dyDescent="0.25">
      <c r="A7" s="8" t="s">
        <v>26</v>
      </c>
      <c r="B7" s="8">
        <v>7336</v>
      </c>
      <c r="C7" s="22" t="s">
        <v>58</v>
      </c>
      <c r="D7" s="22"/>
      <c r="E7" s="85"/>
      <c r="F7" s="53"/>
      <c r="G7" s="53"/>
      <c r="H7" s="8"/>
    </row>
    <row r="8" spans="1:8" s="27" customFormat="1" ht="15" customHeight="1" x14ac:dyDescent="0.25">
      <c r="A8" s="8" t="s">
        <v>26</v>
      </c>
      <c r="B8" s="8">
        <v>7336</v>
      </c>
      <c r="C8" s="22" t="s">
        <v>59</v>
      </c>
      <c r="D8" s="22"/>
      <c r="E8" s="85"/>
      <c r="F8" s="53"/>
      <c r="G8" s="53"/>
      <c r="H8" s="8"/>
    </row>
    <row r="9" spans="1:8" s="27" customFormat="1" ht="15" customHeight="1" x14ac:dyDescent="0.25">
      <c r="A9" s="8" t="s">
        <v>26</v>
      </c>
      <c r="B9" s="8">
        <v>7336</v>
      </c>
      <c r="C9" s="22" t="s">
        <v>60</v>
      </c>
      <c r="D9" s="22"/>
      <c r="E9" s="85"/>
      <c r="F9" s="53"/>
      <c r="G9" s="53"/>
      <c r="H9" s="8"/>
    </row>
    <row r="10" spans="1:8" s="27" customFormat="1" ht="15" customHeight="1" x14ac:dyDescent="0.25">
      <c r="A10" s="8" t="s">
        <v>27</v>
      </c>
      <c r="B10" s="8">
        <v>995</v>
      </c>
      <c r="C10" s="8">
        <v>10</v>
      </c>
      <c r="D10" s="8"/>
      <c r="E10" s="108">
        <v>0</v>
      </c>
      <c r="F10" s="53"/>
      <c r="G10" s="53"/>
      <c r="H10" s="8"/>
    </row>
    <row r="11" spans="1:8" s="27" customFormat="1" ht="15" customHeight="1" x14ac:dyDescent="0.25">
      <c r="A11" s="8" t="s">
        <v>27</v>
      </c>
      <c r="B11" s="8">
        <v>995</v>
      </c>
      <c r="C11" s="8">
        <v>7</v>
      </c>
      <c r="D11" s="8"/>
      <c r="E11" s="108">
        <v>0</v>
      </c>
      <c r="F11" s="53"/>
      <c r="G11" s="53"/>
      <c r="H11" s="8"/>
    </row>
    <row r="12" spans="1:8" s="27" customFormat="1" ht="15" customHeight="1" x14ac:dyDescent="0.25">
      <c r="A12" s="8" t="s">
        <v>27</v>
      </c>
      <c r="B12" s="8">
        <v>995</v>
      </c>
      <c r="C12" s="8">
        <v>8</v>
      </c>
      <c r="D12" s="8"/>
      <c r="E12" s="108">
        <v>0</v>
      </c>
      <c r="F12" s="53"/>
      <c r="G12" s="53"/>
      <c r="H12" s="8"/>
    </row>
    <row r="13" spans="1:8" s="27" customFormat="1" ht="15" customHeight="1" x14ac:dyDescent="0.25">
      <c r="A13" s="8" t="s">
        <v>28</v>
      </c>
      <c r="B13" s="8">
        <v>1011</v>
      </c>
      <c r="C13" s="8">
        <v>2</v>
      </c>
      <c r="D13" s="8"/>
      <c r="E13" s="108">
        <v>0</v>
      </c>
      <c r="F13" s="53"/>
      <c r="G13" s="53"/>
      <c r="H13" s="8"/>
    </row>
    <row r="14" spans="1:8" s="27" customFormat="1" ht="15" customHeight="1" x14ac:dyDescent="0.25">
      <c r="A14" s="8" t="s">
        <v>29</v>
      </c>
      <c r="B14" s="8">
        <v>1001</v>
      </c>
      <c r="C14" s="8">
        <v>1</v>
      </c>
      <c r="D14" s="8"/>
      <c r="E14" s="85"/>
      <c r="F14" s="53"/>
      <c r="G14" s="53"/>
      <c r="H14" s="8"/>
    </row>
    <row r="15" spans="1:8" s="27" customFormat="1" ht="15" customHeight="1" x14ac:dyDescent="0.25">
      <c r="A15" s="8" t="s">
        <v>29</v>
      </c>
      <c r="B15" s="8">
        <v>1001</v>
      </c>
      <c r="C15" s="8">
        <v>2</v>
      </c>
      <c r="D15" s="8"/>
      <c r="E15" s="85"/>
      <c r="F15" s="53"/>
      <c r="G15" s="53"/>
      <c r="H15" s="8"/>
    </row>
    <row r="16" spans="1:8" s="27" customFormat="1" ht="15" customHeight="1" x14ac:dyDescent="0.25">
      <c r="A16" s="8" t="s">
        <v>29</v>
      </c>
      <c r="B16" s="8">
        <v>1001</v>
      </c>
      <c r="C16" s="8">
        <v>4</v>
      </c>
      <c r="D16" s="8"/>
      <c r="E16" s="85"/>
      <c r="F16" s="53"/>
      <c r="G16" s="53"/>
      <c r="H16" s="8"/>
    </row>
    <row r="17" spans="1:8" s="27" customFormat="1" ht="15" customHeight="1" x14ac:dyDescent="0.25">
      <c r="A17" s="8" t="s">
        <v>30</v>
      </c>
      <c r="B17" s="8">
        <v>983</v>
      </c>
      <c r="C17" s="8">
        <v>1</v>
      </c>
      <c r="D17" s="8"/>
      <c r="E17" s="85"/>
      <c r="F17" s="53"/>
      <c r="G17" s="53"/>
      <c r="H17" s="8"/>
    </row>
    <row r="18" spans="1:8" s="27" customFormat="1" ht="15" customHeight="1" x14ac:dyDescent="0.25">
      <c r="A18" s="8" t="s">
        <v>30</v>
      </c>
      <c r="B18" s="8">
        <v>983</v>
      </c>
      <c r="C18" s="8">
        <v>2</v>
      </c>
      <c r="D18" s="8"/>
      <c r="E18" s="85"/>
      <c r="F18" s="53"/>
      <c r="G18" s="53"/>
      <c r="H18" s="8"/>
    </row>
    <row r="19" spans="1:8" s="27" customFormat="1" ht="15" customHeight="1" x14ac:dyDescent="0.25">
      <c r="A19" s="8" t="s">
        <v>30</v>
      </c>
      <c r="B19" s="8">
        <v>983</v>
      </c>
      <c r="C19" s="8">
        <v>3</v>
      </c>
      <c r="D19" s="8"/>
      <c r="E19" s="85"/>
      <c r="F19" s="53"/>
      <c r="G19" s="53"/>
      <c r="H19" s="8"/>
    </row>
    <row r="20" spans="1:8" s="27" customFormat="1" ht="15" customHeight="1" x14ac:dyDescent="0.25">
      <c r="A20" s="8" t="s">
        <v>30</v>
      </c>
      <c r="B20" s="8">
        <v>983</v>
      </c>
      <c r="C20" s="8">
        <v>4</v>
      </c>
      <c r="D20" s="8"/>
      <c r="E20" s="85"/>
      <c r="F20" s="53"/>
      <c r="G20" s="53"/>
      <c r="H20" s="8"/>
    </row>
    <row r="21" spans="1:8" s="27" customFormat="1" ht="15" customHeight="1" x14ac:dyDescent="0.25">
      <c r="A21" s="8" t="s">
        <v>30</v>
      </c>
      <c r="B21" s="8">
        <v>983</v>
      </c>
      <c r="C21" s="8">
        <v>5</v>
      </c>
      <c r="D21" s="8"/>
      <c r="E21" s="85"/>
      <c r="F21" s="53"/>
      <c r="G21" s="53"/>
      <c r="H21" s="8"/>
    </row>
    <row r="22" spans="1:8" s="27" customFormat="1" ht="15" customHeight="1" x14ac:dyDescent="0.25">
      <c r="A22" s="8" t="s">
        <v>30</v>
      </c>
      <c r="B22" s="8">
        <v>983</v>
      </c>
      <c r="C22" s="8">
        <v>6</v>
      </c>
      <c r="D22" s="8"/>
      <c r="E22" s="85"/>
      <c r="F22" s="53"/>
      <c r="G22" s="53"/>
      <c r="H22" s="8"/>
    </row>
    <row r="23" spans="1:8" s="27" customFormat="1" ht="15" customHeight="1" x14ac:dyDescent="0.25">
      <c r="A23" s="9" t="s">
        <v>31</v>
      </c>
      <c r="B23" s="9">
        <v>1004</v>
      </c>
      <c r="C23" s="18" t="s">
        <v>61</v>
      </c>
      <c r="D23" s="87"/>
      <c r="E23" s="88"/>
      <c r="F23" s="53"/>
      <c r="G23" s="53"/>
      <c r="H23" s="8"/>
    </row>
    <row r="24" spans="1:8" s="27" customFormat="1" ht="15" customHeight="1" x14ac:dyDescent="0.25">
      <c r="A24" s="9" t="s">
        <v>31</v>
      </c>
      <c r="B24" s="9">
        <v>1004</v>
      </c>
      <c r="C24" s="18" t="s">
        <v>62</v>
      </c>
      <c r="D24" s="87"/>
      <c r="E24" s="88"/>
      <c r="F24" s="53"/>
      <c r="G24" s="53"/>
      <c r="H24" s="8"/>
    </row>
    <row r="25" spans="1:8" s="27" customFormat="1" ht="15" customHeight="1" x14ac:dyDescent="0.25">
      <c r="A25" s="9" t="s">
        <v>32</v>
      </c>
      <c r="B25" s="9">
        <v>1012</v>
      </c>
      <c r="C25" s="9">
        <v>2</v>
      </c>
      <c r="D25" s="8"/>
      <c r="E25" s="86"/>
      <c r="F25" s="53"/>
      <c r="G25" s="53"/>
      <c r="H25" s="8"/>
    </row>
    <row r="26" spans="1:8" s="27" customFormat="1" ht="15" customHeight="1" x14ac:dyDescent="0.25">
      <c r="A26" s="9" t="s">
        <v>32</v>
      </c>
      <c r="B26" s="9">
        <v>1012</v>
      </c>
      <c r="C26" s="9">
        <v>3</v>
      </c>
      <c r="D26" s="8"/>
      <c r="E26" s="86"/>
      <c r="F26" s="53"/>
      <c r="G26" s="53"/>
      <c r="H26" s="8"/>
    </row>
    <row r="27" spans="1:8" s="27" customFormat="1" ht="15" customHeight="1" x14ac:dyDescent="0.25">
      <c r="A27" s="8" t="s">
        <v>33</v>
      </c>
      <c r="B27" s="8">
        <v>7759</v>
      </c>
      <c r="C27" s="22" t="s">
        <v>63</v>
      </c>
      <c r="D27" s="22"/>
      <c r="E27" s="89"/>
      <c r="F27" s="53"/>
      <c r="G27" s="53"/>
      <c r="H27" s="8"/>
    </row>
    <row r="28" spans="1:8" s="27" customFormat="1" ht="15" customHeight="1" x14ac:dyDescent="0.25">
      <c r="A28" s="8" t="s">
        <v>33</v>
      </c>
      <c r="B28" s="8">
        <v>7759</v>
      </c>
      <c r="C28" s="22" t="s">
        <v>64</v>
      </c>
      <c r="D28" s="22"/>
      <c r="E28" s="86"/>
      <c r="F28" s="53"/>
      <c r="G28" s="53"/>
      <c r="H28" s="8"/>
    </row>
    <row r="29" spans="1:8" s="27" customFormat="1" ht="15" customHeight="1" x14ac:dyDescent="0.25">
      <c r="A29" s="8" t="s">
        <v>33</v>
      </c>
      <c r="B29" s="8">
        <v>7759</v>
      </c>
      <c r="C29" s="22" t="s">
        <v>65</v>
      </c>
      <c r="D29" s="22"/>
      <c r="E29" s="86"/>
      <c r="F29" s="53"/>
      <c r="G29" s="53"/>
      <c r="H29" s="8"/>
    </row>
    <row r="30" spans="1:8" s="27" customFormat="1" ht="15" customHeight="1" x14ac:dyDescent="0.25">
      <c r="A30" s="8" t="s">
        <v>33</v>
      </c>
      <c r="B30" s="8">
        <v>7759</v>
      </c>
      <c r="C30" s="22" t="s">
        <v>66</v>
      </c>
      <c r="D30" s="22"/>
      <c r="E30" s="86"/>
      <c r="F30" s="53"/>
      <c r="G30" s="53"/>
      <c r="H30" s="8"/>
    </row>
    <row r="31" spans="1:8" s="27" customFormat="1" ht="15" customHeight="1" x14ac:dyDescent="0.25">
      <c r="A31" s="8" t="s">
        <v>34</v>
      </c>
      <c r="B31" s="8">
        <v>6113</v>
      </c>
      <c r="C31" s="8">
        <v>1</v>
      </c>
      <c r="D31" s="8"/>
      <c r="E31" s="86"/>
      <c r="F31" s="53"/>
      <c r="G31" s="53"/>
      <c r="H31" s="8"/>
    </row>
    <row r="32" spans="1:8" s="27" customFormat="1" ht="15" customHeight="1" x14ac:dyDescent="0.25">
      <c r="A32" s="8" t="s">
        <v>34</v>
      </c>
      <c r="B32" s="8">
        <v>6113</v>
      </c>
      <c r="C32" s="8">
        <v>2</v>
      </c>
      <c r="D32" s="8"/>
      <c r="E32" s="86"/>
      <c r="F32" s="53"/>
      <c r="G32" s="53"/>
      <c r="H32" s="8"/>
    </row>
    <row r="33" spans="1:8" s="27" customFormat="1" ht="15" customHeight="1" x14ac:dyDescent="0.25">
      <c r="A33" s="8" t="s">
        <v>34</v>
      </c>
      <c r="B33" s="8">
        <v>6113</v>
      </c>
      <c r="C33" s="8">
        <v>3</v>
      </c>
      <c r="D33" s="8"/>
      <c r="E33" s="86"/>
      <c r="F33" s="53"/>
      <c r="G33" s="53"/>
      <c r="H33" s="8"/>
    </row>
    <row r="34" spans="1:8" s="27" customFormat="1" ht="15" customHeight="1" x14ac:dyDescent="0.25">
      <c r="A34" s="8" t="s">
        <v>34</v>
      </c>
      <c r="B34" s="8">
        <v>6113</v>
      </c>
      <c r="C34" s="8">
        <v>4</v>
      </c>
      <c r="D34" s="8"/>
      <c r="E34" s="86"/>
      <c r="F34" s="53"/>
      <c r="G34" s="53"/>
      <c r="H34" s="8"/>
    </row>
    <row r="35" spans="1:8" s="27" customFormat="1" ht="15" customHeight="1" x14ac:dyDescent="0.25">
      <c r="A35" s="8" t="s">
        <v>34</v>
      </c>
      <c r="B35" s="8">
        <v>6113</v>
      </c>
      <c r="C35" s="8">
        <v>5</v>
      </c>
      <c r="D35" s="8"/>
      <c r="E35" s="86"/>
      <c r="F35" s="53"/>
      <c r="G35" s="53"/>
      <c r="H35" s="8"/>
    </row>
    <row r="36" spans="1:8" s="27" customFormat="1" ht="15" customHeight="1" x14ac:dyDescent="0.25">
      <c r="A36" s="8" t="s">
        <v>35</v>
      </c>
      <c r="B36" s="8">
        <v>7763</v>
      </c>
      <c r="C36" s="8">
        <v>1</v>
      </c>
      <c r="D36" s="8"/>
      <c r="E36" s="86"/>
      <c r="F36" s="53"/>
      <c r="G36" s="53"/>
      <c r="H36" s="8"/>
    </row>
    <row r="37" spans="1:8" s="27" customFormat="1" ht="15" customHeight="1" x14ac:dyDescent="0.25">
      <c r="A37" s="8" t="s">
        <v>35</v>
      </c>
      <c r="B37" s="8">
        <v>7763</v>
      </c>
      <c r="C37" s="8">
        <v>2</v>
      </c>
      <c r="D37" s="8"/>
      <c r="E37" s="86"/>
      <c r="F37" s="53"/>
      <c r="G37" s="53"/>
      <c r="H37" s="8"/>
    </row>
    <row r="38" spans="1:8" s="27" customFormat="1" ht="15" customHeight="1" x14ac:dyDescent="0.25">
      <c r="A38" s="8" t="s">
        <v>35</v>
      </c>
      <c r="B38" s="8">
        <v>7763</v>
      </c>
      <c r="C38" s="8">
        <v>3</v>
      </c>
      <c r="D38" s="8"/>
      <c r="E38" s="86"/>
      <c r="F38" s="53"/>
      <c r="G38" s="53"/>
      <c r="H38" s="8"/>
    </row>
    <row r="39" spans="1:8" s="27" customFormat="1" ht="15" customHeight="1" x14ac:dyDescent="0.25">
      <c r="A39" s="8" t="s">
        <v>36</v>
      </c>
      <c r="B39" s="8">
        <v>7948</v>
      </c>
      <c r="C39" s="8">
        <v>1</v>
      </c>
      <c r="D39" s="8"/>
      <c r="E39" s="86"/>
      <c r="F39" s="53"/>
      <c r="G39" s="53"/>
      <c r="H39" s="8"/>
    </row>
    <row r="40" spans="1:8" s="27" customFormat="1" ht="15" customHeight="1" x14ac:dyDescent="0.25">
      <c r="A40" s="8" t="s">
        <v>36</v>
      </c>
      <c r="B40" s="8">
        <v>7948</v>
      </c>
      <c r="C40" s="8">
        <v>2</v>
      </c>
      <c r="D40" s="8"/>
      <c r="E40" s="86"/>
      <c r="F40" s="53"/>
      <c r="G40" s="53"/>
      <c r="H40" s="8"/>
    </row>
    <row r="41" spans="1:8" s="27" customFormat="1" ht="15" customHeight="1" x14ac:dyDescent="0.25">
      <c r="A41" s="8" t="s">
        <v>36</v>
      </c>
      <c r="B41" s="8">
        <v>7948</v>
      </c>
      <c r="C41" s="8">
        <v>3</v>
      </c>
      <c r="D41" s="8"/>
      <c r="E41" s="86"/>
      <c r="F41" s="53"/>
      <c r="G41" s="53"/>
      <c r="H41" s="8"/>
    </row>
    <row r="42" spans="1:8" s="27" customFormat="1" ht="15" customHeight="1" x14ac:dyDescent="0.25">
      <c r="A42" s="8" t="s">
        <v>36</v>
      </c>
      <c r="B42" s="8">
        <v>7948</v>
      </c>
      <c r="C42" s="8">
        <v>4</v>
      </c>
      <c r="D42" s="8"/>
      <c r="E42" s="86"/>
      <c r="F42" s="53"/>
      <c r="G42" s="53"/>
      <c r="H42" s="8"/>
    </row>
    <row r="43" spans="1:8" s="27" customFormat="1" ht="15" customHeight="1" x14ac:dyDescent="0.25">
      <c r="A43" s="8" t="s">
        <v>36</v>
      </c>
      <c r="B43" s="8">
        <v>7948</v>
      </c>
      <c r="C43" s="8">
        <v>5</v>
      </c>
      <c r="D43" s="8"/>
      <c r="E43" s="86"/>
      <c r="F43" s="53"/>
      <c r="G43" s="53"/>
      <c r="H43" s="8"/>
    </row>
    <row r="44" spans="1:8" s="27" customFormat="1" ht="15" customHeight="1" x14ac:dyDescent="0.25">
      <c r="A44" s="8" t="s">
        <v>36</v>
      </c>
      <c r="B44" s="8">
        <v>7948</v>
      </c>
      <c r="C44" s="8">
        <v>6</v>
      </c>
      <c r="D44" s="8"/>
      <c r="E44" s="86"/>
      <c r="F44" s="53"/>
      <c r="G44" s="53"/>
      <c r="H44" s="8"/>
    </row>
    <row r="45" spans="1:8" s="27" customFormat="1" ht="15" customHeight="1" x14ac:dyDescent="0.25">
      <c r="A45" s="9" t="s">
        <v>37</v>
      </c>
      <c r="B45" s="9">
        <v>991</v>
      </c>
      <c r="C45" s="19" t="s">
        <v>63</v>
      </c>
      <c r="D45" s="22"/>
      <c r="E45" s="86"/>
      <c r="F45" s="53"/>
      <c r="G45" s="53"/>
      <c r="H45" s="8"/>
    </row>
    <row r="46" spans="1:8" s="27" customFormat="1" ht="15" customHeight="1" x14ac:dyDescent="0.25">
      <c r="A46" s="9" t="s">
        <v>37</v>
      </c>
      <c r="B46" s="9">
        <v>991</v>
      </c>
      <c r="C46" s="19" t="s">
        <v>64</v>
      </c>
      <c r="D46" s="22"/>
      <c r="E46" s="86"/>
      <c r="F46" s="53"/>
      <c r="G46" s="53"/>
      <c r="H46" s="8"/>
    </row>
    <row r="47" spans="1:8" s="27" customFormat="1" ht="15" customHeight="1" x14ac:dyDescent="0.25">
      <c r="A47" s="8" t="s">
        <v>38</v>
      </c>
      <c r="B47" s="8">
        <v>990</v>
      </c>
      <c r="C47" s="8">
        <v>50</v>
      </c>
      <c r="D47" s="8"/>
      <c r="E47" s="86"/>
      <c r="F47" s="53"/>
      <c r="G47" s="53"/>
      <c r="H47" s="8"/>
    </row>
    <row r="48" spans="1:8" s="27" customFormat="1" ht="15" customHeight="1" x14ac:dyDescent="0.25">
      <c r="A48" s="8" t="s">
        <v>38</v>
      </c>
      <c r="B48" s="8">
        <v>990</v>
      </c>
      <c r="C48" s="8">
        <v>60</v>
      </c>
      <c r="D48" s="8"/>
      <c r="E48" s="86"/>
      <c r="F48" s="53"/>
      <c r="G48" s="53"/>
      <c r="H48" s="8"/>
    </row>
    <row r="49" spans="1:9" s="27" customFormat="1" ht="15" customHeight="1" x14ac:dyDescent="0.25">
      <c r="A49" s="8" t="s">
        <v>38</v>
      </c>
      <c r="B49" s="8">
        <v>990</v>
      </c>
      <c r="C49" s="8">
        <v>70</v>
      </c>
      <c r="D49" s="8"/>
      <c r="E49" s="86"/>
      <c r="F49" s="53"/>
      <c r="G49" s="53"/>
      <c r="H49" s="8"/>
    </row>
    <row r="50" spans="1:9" s="27" customFormat="1" ht="15" customHeight="1" x14ac:dyDescent="0.25">
      <c r="A50" s="8" t="s">
        <v>38</v>
      </c>
      <c r="B50" s="8">
        <v>990</v>
      </c>
      <c r="C50" s="22" t="s">
        <v>66</v>
      </c>
      <c r="D50" s="22"/>
      <c r="E50" s="86"/>
      <c r="F50" s="53"/>
      <c r="G50" s="53"/>
      <c r="H50" s="8"/>
    </row>
    <row r="51" spans="1:9" s="27" customFormat="1" ht="15" customHeight="1" x14ac:dyDescent="0.25">
      <c r="A51" s="8" t="s">
        <v>38</v>
      </c>
      <c r="B51" s="8">
        <v>990</v>
      </c>
      <c r="C51" s="22" t="s">
        <v>67</v>
      </c>
      <c r="D51" s="22"/>
      <c r="E51" s="86"/>
      <c r="F51" s="53"/>
      <c r="G51" s="53"/>
      <c r="H51" s="8"/>
    </row>
    <row r="52" spans="1:9" s="27" customFormat="1" ht="15" customHeight="1" x14ac:dyDescent="0.25">
      <c r="A52" s="8" t="s">
        <v>38</v>
      </c>
      <c r="B52" s="8">
        <v>990</v>
      </c>
      <c r="C52" s="22" t="s">
        <v>68</v>
      </c>
      <c r="D52" s="22"/>
      <c r="E52" s="86"/>
      <c r="F52" s="53"/>
      <c r="G52" s="53"/>
      <c r="H52" s="8"/>
    </row>
    <row r="53" spans="1:9" s="27" customFormat="1" ht="15" customHeight="1" x14ac:dyDescent="0.25">
      <c r="A53" s="9" t="s">
        <v>39</v>
      </c>
      <c r="B53" s="9">
        <v>994</v>
      </c>
      <c r="C53" s="9">
        <v>1</v>
      </c>
      <c r="D53" s="8"/>
      <c r="E53" s="86"/>
      <c r="F53" s="109">
        <v>0</v>
      </c>
      <c r="G53" s="53"/>
      <c r="H53" s="8"/>
    </row>
    <row r="54" spans="1:9" s="27" customFormat="1" ht="15" customHeight="1" x14ac:dyDescent="0.25">
      <c r="A54" s="9" t="s">
        <v>39</v>
      </c>
      <c r="B54" s="9">
        <v>994</v>
      </c>
      <c r="C54" s="9">
        <v>2</v>
      </c>
      <c r="D54" s="8"/>
      <c r="E54" s="86"/>
      <c r="G54" s="53"/>
      <c r="H54" s="164">
        <v>0</v>
      </c>
      <c r="I54" s="165" t="s">
        <v>163</v>
      </c>
    </row>
    <row r="55" spans="1:9" s="27" customFormat="1" ht="15" customHeight="1" x14ac:dyDescent="0.25">
      <c r="A55" s="9" t="s">
        <v>39</v>
      </c>
      <c r="B55" s="9">
        <v>994</v>
      </c>
      <c r="C55" s="9">
        <v>3</v>
      </c>
      <c r="D55" s="8"/>
      <c r="E55" s="86"/>
      <c r="F55" s="53"/>
      <c r="G55" s="53"/>
      <c r="H55" s="8"/>
    </row>
    <row r="56" spans="1:9" s="27" customFormat="1" ht="15" customHeight="1" x14ac:dyDescent="0.25">
      <c r="A56" s="9" t="s">
        <v>39</v>
      </c>
      <c r="B56" s="9">
        <v>994</v>
      </c>
      <c r="C56" s="9">
        <v>4</v>
      </c>
      <c r="D56" s="8"/>
      <c r="E56" s="86"/>
      <c r="F56" s="53"/>
      <c r="G56" s="53"/>
      <c r="H56" s="8"/>
    </row>
    <row r="57" spans="1:9" s="27" customFormat="1" ht="15" customHeight="1" x14ac:dyDescent="0.25">
      <c r="A57" s="8" t="s">
        <v>40</v>
      </c>
      <c r="B57" s="8">
        <v>55502</v>
      </c>
      <c r="C57" s="8">
        <v>1</v>
      </c>
      <c r="D57" s="8"/>
      <c r="E57" s="86"/>
      <c r="F57" s="53"/>
      <c r="G57" s="53"/>
      <c r="H57" s="8"/>
    </row>
    <row r="58" spans="1:9" s="27" customFormat="1" ht="15" customHeight="1" x14ac:dyDescent="0.25">
      <c r="A58" s="8" t="s">
        <v>40</v>
      </c>
      <c r="B58" s="8">
        <v>55502</v>
      </c>
      <c r="C58" s="8">
        <v>2</v>
      </c>
      <c r="D58" s="8"/>
      <c r="E58" s="86"/>
      <c r="F58" s="53"/>
      <c r="G58" s="53"/>
      <c r="H58" s="8"/>
    </row>
    <row r="59" spans="1:9" s="27" customFormat="1" ht="15" customHeight="1" x14ac:dyDescent="0.25">
      <c r="A59" s="8" t="s">
        <v>40</v>
      </c>
      <c r="B59" s="8">
        <v>55502</v>
      </c>
      <c r="C59" s="8">
        <v>3</v>
      </c>
      <c r="D59" s="8"/>
      <c r="E59" s="86"/>
      <c r="F59" s="53"/>
      <c r="G59" s="53"/>
      <c r="H59" s="8"/>
    </row>
    <row r="60" spans="1:9" s="27" customFormat="1" ht="15" customHeight="1" x14ac:dyDescent="0.25">
      <c r="A60" s="8" t="s">
        <v>40</v>
      </c>
      <c r="B60" s="8">
        <v>55502</v>
      </c>
      <c r="C60" s="8">
        <v>4</v>
      </c>
      <c r="D60" s="8"/>
      <c r="E60" s="86"/>
      <c r="F60" s="53"/>
      <c r="G60" s="53"/>
      <c r="H60" s="8"/>
    </row>
    <row r="61" spans="1:9" s="27" customFormat="1" ht="15" customHeight="1" x14ac:dyDescent="0.25">
      <c r="A61" s="8" t="s">
        <v>41</v>
      </c>
      <c r="B61" s="8">
        <v>6213</v>
      </c>
      <c r="C61" s="22" t="s">
        <v>69</v>
      </c>
      <c r="D61" s="22"/>
      <c r="E61" s="86"/>
      <c r="F61" s="53"/>
      <c r="G61" s="53"/>
      <c r="H61" s="8"/>
    </row>
    <row r="62" spans="1:9" s="27" customFormat="1" ht="15" customHeight="1" x14ac:dyDescent="0.25">
      <c r="A62" s="8" t="s">
        <v>41</v>
      </c>
      <c r="B62" s="8">
        <v>6213</v>
      </c>
      <c r="C62" s="22" t="s">
        <v>70</v>
      </c>
      <c r="D62" s="22"/>
      <c r="E62" s="86"/>
      <c r="F62" s="53"/>
      <c r="G62" s="53"/>
      <c r="H62" s="8"/>
    </row>
    <row r="63" spans="1:9" s="27" customFormat="1" ht="15" customHeight="1" x14ac:dyDescent="0.25">
      <c r="A63" s="8" t="s">
        <v>42</v>
      </c>
      <c r="B63" s="8">
        <v>997</v>
      </c>
      <c r="C63" s="8">
        <v>12</v>
      </c>
      <c r="D63" s="8"/>
      <c r="E63" s="86"/>
      <c r="F63" s="53"/>
      <c r="G63" s="53"/>
      <c r="H63" s="8"/>
    </row>
    <row r="64" spans="1:9" s="27" customFormat="1" ht="15" customHeight="1" x14ac:dyDescent="0.25">
      <c r="A64" s="8" t="s">
        <v>43</v>
      </c>
      <c r="B64" s="8">
        <v>55229</v>
      </c>
      <c r="C64" s="22" t="s">
        <v>71</v>
      </c>
      <c r="D64" s="22"/>
      <c r="E64" s="86"/>
      <c r="F64" s="53"/>
      <c r="G64" s="53"/>
      <c r="H64" s="8"/>
    </row>
    <row r="65" spans="1:8" s="27" customFormat="1" ht="15" customHeight="1" x14ac:dyDescent="0.25">
      <c r="A65" s="8" t="s">
        <v>43</v>
      </c>
      <c r="B65" s="8">
        <v>55229</v>
      </c>
      <c r="C65" s="22" t="s">
        <v>72</v>
      </c>
      <c r="D65" s="22"/>
      <c r="E65" s="86"/>
      <c r="F65" s="53"/>
      <c r="G65" s="53"/>
      <c r="H65" s="8"/>
    </row>
    <row r="66" spans="1:8" s="27" customFormat="1" ht="15" customHeight="1" x14ac:dyDescent="0.25">
      <c r="A66" s="8" t="s">
        <v>43</v>
      </c>
      <c r="B66" s="8">
        <v>55229</v>
      </c>
      <c r="C66" s="22" t="s">
        <v>73</v>
      </c>
      <c r="D66" s="22"/>
      <c r="E66" s="86"/>
      <c r="F66" s="53"/>
      <c r="G66" s="53"/>
      <c r="H66" s="8"/>
    </row>
    <row r="67" spans="1:8" s="27" customFormat="1" ht="15" customHeight="1" x14ac:dyDescent="0.25">
      <c r="A67" s="8" t="s">
        <v>43</v>
      </c>
      <c r="B67" s="8">
        <v>55229</v>
      </c>
      <c r="C67" s="22" t="s">
        <v>74</v>
      </c>
      <c r="D67" s="22"/>
      <c r="E67" s="86"/>
      <c r="F67" s="53"/>
      <c r="G67" s="53"/>
      <c r="H67" s="8"/>
    </row>
    <row r="68" spans="1:8" s="27" customFormat="1" ht="15" customHeight="1" x14ac:dyDescent="0.25">
      <c r="A68" s="8" t="s">
        <v>43</v>
      </c>
      <c r="B68" s="8">
        <v>55229</v>
      </c>
      <c r="C68" s="22" t="s">
        <v>75</v>
      </c>
      <c r="D68" s="22"/>
      <c r="E68" s="86"/>
      <c r="F68" s="53"/>
      <c r="G68" s="53"/>
      <c r="H68" s="8"/>
    </row>
    <row r="69" spans="1:8" s="27" customFormat="1" ht="15" customHeight="1" x14ac:dyDescent="0.25">
      <c r="A69" s="8" t="s">
        <v>43</v>
      </c>
      <c r="B69" s="8">
        <v>55229</v>
      </c>
      <c r="C69" s="22" t="s">
        <v>76</v>
      </c>
      <c r="D69" s="22"/>
      <c r="E69" s="86"/>
      <c r="F69" s="53"/>
      <c r="G69" s="53"/>
      <c r="H69" s="8"/>
    </row>
    <row r="70" spans="1:8" s="27" customFormat="1" ht="15" customHeight="1" x14ac:dyDescent="0.25">
      <c r="A70" s="8" t="s">
        <v>43</v>
      </c>
      <c r="B70" s="8">
        <v>55229</v>
      </c>
      <c r="C70" s="22" t="s">
        <v>77</v>
      </c>
      <c r="D70" s="22"/>
      <c r="E70" s="86"/>
      <c r="F70" s="53"/>
      <c r="G70" s="53"/>
      <c r="H70" s="8"/>
    </row>
    <row r="71" spans="1:8" s="27" customFormat="1" ht="15" customHeight="1" x14ac:dyDescent="0.25">
      <c r="A71" s="8" t="s">
        <v>43</v>
      </c>
      <c r="B71" s="8">
        <v>55229</v>
      </c>
      <c r="C71" s="22" t="s">
        <v>78</v>
      </c>
      <c r="D71" s="22"/>
      <c r="E71" s="86"/>
      <c r="F71" s="53"/>
      <c r="G71" s="53"/>
      <c r="H71" s="8"/>
    </row>
    <row r="72" spans="1:8" s="27" customFormat="1" ht="15" customHeight="1" x14ac:dyDescent="0.25">
      <c r="A72" s="9" t="s">
        <v>44</v>
      </c>
      <c r="B72" s="9">
        <v>1007</v>
      </c>
      <c r="C72" s="19" t="s">
        <v>79</v>
      </c>
      <c r="D72" s="22"/>
      <c r="E72" s="86"/>
      <c r="F72" s="53"/>
      <c r="G72" s="53"/>
      <c r="H72" s="8"/>
    </row>
    <row r="73" spans="1:8" s="27" customFormat="1" ht="15" customHeight="1" x14ac:dyDescent="0.25">
      <c r="A73" s="9" t="s">
        <v>44</v>
      </c>
      <c r="B73" s="9">
        <v>1007</v>
      </c>
      <c r="C73" s="19" t="s">
        <v>80</v>
      </c>
      <c r="D73" s="22"/>
      <c r="E73" s="86"/>
      <c r="F73" s="53"/>
      <c r="G73" s="53"/>
      <c r="H73" s="8"/>
    </row>
    <row r="74" spans="1:8" s="27" customFormat="1" ht="15" customHeight="1" x14ac:dyDescent="0.25">
      <c r="A74" s="9" t="s">
        <v>44</v>
      </c>
      <c r="B74" s="9">
        <v>1007</v>
      </c>
      <c r="C74" s="19" t="s">
        <v>81</v>
      </c>
      <c r="D74" s="22"/>
      <c r="E74" s="86"/>
      <c r="F74" s="53"/>
      <c r="G74" s="53"/>
      <c r="H74" s="8"/>
    </row>
    <row r="75" spans="1:8" s="27" customFormat="1" ht="15" customHeight="1" x14ac:dyDescent="0.25">
      <c r="A75" s="9" t="s">
        <v>45</v>
      </c>
      <c r="B75" s="9">
        <v>1008</v>
      </c>
      <c r="C75" s="9">
        <v>2</v>
      </c>
      <c r="D75" s="8"/>
      <c r="E75" s="86"/>
      <c r="F75" s="109">
        <v>0</v>
      </c>
      <c r="G75" s="53"/>
      <c r="H75" s="8"/>
    </row>
    <row r="76" spans="1:8" s="27" customFormat="1" ht="15" customHeight="1" x14ac:dyDescent="0.25">
      <c r="A76" s="9" t="s">
        <v>45</v>
      </c>
      <c r="B76" s="9">
        <v>1008</v>
      </c>
      <c r="C76" s="9">
        <v>4</v>
      </c>
      <c r="D76" s="8"/>
      <c r="E76" s="86"/>
      <c r="F76" s="109">
        <v>0</v>
      </c>
      <c r="G76" s="53"/>
      <c r="H76" s="8"/>
    </row>
    <row r="77" spans="1:8" s="27" customFormat="1" ht="15" customHeight="1" x14ac:dyDescent="0.25">
      <c r="A77" s="9" t="s">
        <v>46</v>
      </c>
      <c r="B77" s="9">
        <v>6085</v>
      </c>
      <c r="C77" s="8">
        <v>14</v>
      </c>
      <c r="D77" s="8"/>
      <c r="E77" s="86">
        <v>0</v>
      </c>
      <c r="F77" s="109"/>
      <c r="G77" s="53"/>
      <c r="H77" s="8"/>
    </row>
    <row r="78" spans="1:8" s="27" customFormat="1" ht="15" customHeight="1" x14ac:dyDescent="0.25">
      <c r="A78" s="8" t="s">
        <v>46</v>
      </c>
      <c r="B78" s="8">
        <v>6085</v>
      </c>
      <c r="C78" s="8">
        <v>15</v>
      </c>
      <c r="D78" s="8"/>
      <c r="E78" s="86"/>
      <c r="F78" s="109">
        <v>0</v>
      </c>
      <c r="G78" s="109"/>
      <c r="H78" s="8"/>
    </row>
    <row r="79" spans="1:8" s="27" customFormat="1" ht="15" customHeight="1" x14ac:dyDescent="0.25">
      <c r="A79" s="8" t="s">
        <v>46</v>
      </c>
      <c r="B79" s="8">
        <v>6085</v>
      </c>
      <c r="C79" s="22" t="s">
        <v>82</v>
      </c>
      <c r="D79" s="22"/>
      <c r="E79" s="86"/>
      <c r="F79" s="53"/>
      <c r="G79" s="53"/>
      <c r="H79" s="8"/>
    </row>
    <row r="80" spans="1:8" s="27" customFormat="1" ht="15" customHeight="1" x14ac:dyDescent="0.25">
      <c r="A80" s="8" t="s">
        <v>46</v>
      </c>
      <c r="B80" s="8">
        <v>6085</v>
      </c>
      <c r="C80" s="22" t="s">
        <v>83</v>
      </c>
      <c r="D80" s="22"/>
      <c r="E80" s="86"/>
      <c r="F80" s="53"/>
      <c r="G80" s="53"/>
      <c r="H80" s="8"/>
    </row>
    <row r="81" spans="1:8" s="27" customFormat="1" ht="15" customHeight="1" x14ac:dyDescent="0.25">
      <c r="A81" s="8" t="s">
        <v>46</v>
      </c>
      <c r="B81" s="8">
        <v>6085</v>
      </c>
      <c r="C81" s="8">
        <v>17</v>
      </c>
      <c r="D81" s="8"/>
      <c r="E81" s="86"/>
      <c r="F81" s="53"/>
      <c r="G81" s="53"/>
      <c r="H81" s="8"/>
    </row>
    <row r="82" spans="1:8" s="27" customFormat="1" ht="15" customHeight="1" x14ac:dyDescent="0.25">
      <c r="A82" s="8" t="s">
        <v>46</v>
      </c>
      <c r="B82" s="8">
        <v>6085</v>
      </c>
      <c r="C82" s="8">
        <v>18</v>
      </c>
      <c r="D82" s="8"/>
      <c r="E82" s="86"/>
      <c r="F82" s="53"/>
      <c r="G82" s="53"/>
      <c r="H82" s="8"/>
    </row>
    <row r="83" spans="1:8" s="27" customFormat="1" ht="15" customHeight="1" x14ac:dyDescent="0.25">
      <c r="A83" s="8" t="s">
        <v>47</v>
      </c>
      <c r="B83" s="8">
        <v>7335</v>
      </c>
      <c r="C83" s="22" t="s">
        <v>84</v>
      </c>
      <c r="D83" s="22"/>
      <c r="E83" s="86"/>
      <c r="F83" s="53"/>
      <c r="G83" s="53"/>
      <c r="H83" s="8"/>
    </row>
    <row r="84" spans="1:8" s="27" customFormat="1" ht="15" customHeight="1" x14ac:dyDescent="0.25">
      <c r="A84" s="8" t="s">
        <v>47</v>
      </c>
      <c r="B84" s="8">
        <v>7335</v>
      </c>
      <c r="C84" s="22" t="s">
        <v>85</v>
      </c>
      <c r="D84" s="22"/>
      <c r="E84" s="86"/>
      <c r="F84" s="53"/>
      <c r="G84" s="53"/>
      <c r="H84" s="8"/>
    </row>
    <row r="85" spans="1:8" s="27" customFormat="1" ht="15" customHeight="1" x14ac:dyDescent="0.25">
      <c r="A85" s="8" t="s">
        <v>48</v>
      </c>
      <c r="B85" s="8">
        <v>6166</v>
      </c>
      <c r="C85" s="22" t="s">
        <v>86</v>
      </c>
      <c r="D85" s="22"/>
      <c r="E85" s="86"/>
      <c r="F85" s="53"/>
      <c r="G85" s="53"/>
      <c r="H85" s="8"/>
    </row>
    <row r="86" spans="1:8" s="27" customFormat="1" ht="15" customHeight="1" x14ac:dyDescent="0.25">
      <c r="A86" s="8" t="s">
        <v>48</v>
      </c>
      <c r="B86" s="8">
        <v>6166</v>
      </c>
      <c r="C86" s="22" t="s">
        <v>87</v>
      </c>
      <c r="D86" s="22"/>
      <c r="E86" s="86"/>
      <c r="F86" s="53"/>
      <c r="G86" s="53"/>
      <c r="H86" s="8"/>
    </row>
    <row r="87" spans="1:8" s="27" customFormat="1" ht="15" customHeight="1" x14ac:dyDescent="0.25">
      <c r="A87" s="11" t="s">
        <v>49</v>
      </c>
      <c r="B87" s="11">
        <v>57794</v>
      </c>
      <c r="C87" s="17" t="s">
        <v>88</v>
      </c>
      <c r="D87" s="17"/>
      <c r="E87" s="86"/>
      <c r="F87" s="53"/>
      <c r="G87" s="53"/>
      <c r="H87" s="8"/>
    </row>
    <row r="88" spans="1:8" s="27" customFormat="1" ht="15" customHeight="1" x14ac:dyDescent="0.25">
      <c r="A88" s="11" t="s">
        <v>49</v>
      </c>
      <c r="B88" s="11">
        <v>57794</v>
      </c>
      <c r="C88" s="17" t="s">
        <v>89</v>
      </c>
      <c r="D88" s="17"/>
      <c r="E88" s="86"/>
      <c r="F88" s="53"/>
      <c r="G88" s="53"/>
      <c r="H88" s="8"/>
    </row>
    <row r="89" spans="1:8" s="27" customFormat="1" ht="15" customHeight="1" x14ac:dyDescent="0.25">
      <c r="A89" s="8" t="s">
        <v>50</v>
      </c>
      <c r="B89" s="8">
        <v>55364</v>
      </c>
      <c r="C89" s="22" t="s">
        <v>90</v>
      </c>
      <c r="D89" s="22"/>
      <c r="E89" s="86"/>
      <c r="F89" s="53"/>
      <c r="G89" s="53"/>
      <c r="H89" s="8"/>
    </row>
    <row r="90" spans="1:8" s="27" customFormat="1" ht="15" customHeight="1" x14ac:dyDescent="0.25">
      <c r="A90" s="8" t="s">
        <v>50</v>
      </c>
      <c r="B90" s="8">
        <v>55364</v>
      </c>
      <c r="C90" s="22" t="s">
        <v>91</v>
      </c>
      <c r="D90" s="22"/>
      <c r="E90" s="86"/>
      <c r="F90" s="53"/>
      <c r="G90" s="53"/>
      <c r="H90" s="8"/>
    </row>
    <row r="91" spans="1:8" s="27" customFormat="1" ht="15" customHeight="1" x14ac:dyDescent="0.25">
      <c r="A91" s="8" t="s">
        <v>51</v>
      </c>
      <c r="B91" s="9">
        <v>55111</v>
      </c>
      <c r="C91" s="9">
        <v>1</v>
      </c>
      <c r="D91" s="8"/>
      <c r="E91" s="85"/>
      <c r="F91" s="53"/>
      <c r="G91" s="53"/>
      <c r="H91" s="8"/>
    </row>
    <row r="92" spans="1:8" s="27" customFormat="1" ht="15" customHeight="1" x14ac:dyDescent="0.25">
      <c r="A92" s="8" t="s">
        <v>51</v>
      </c>
      <c r="B92" s="9">
        <v>55111</v>
      </c>
      <c r="C92" s="9">
        <v>2</v>
      </c>
      <c r="D92" s="8"/>
      <c r="E92" s="85"/>
      <c r="F92" s="53"/>
      <c r="G92" s="53"/>
      <c r="H92" s="8"/>
    </row>
    <row r="93" spans="1:8" s="27" customFormat="1" ht="15" customHeight="1" x14ac:dyDescent="0.25">
      <c r="A93" s="8" t="s">
        <v>51</v>
      </c>
      <c r="B93" s="9">
        <v>55111</v>
      </c>
      <c r="C93" s="9">
        <v>3</v>
      </c>
      <c r="D93" s="8"/>
      <c r="E93" s="85"/>
      <c r="F93" s="53"/>
      <c r="G93" s="53"/>
      <c r="H93" s="8"/>
    </row>
    <row r="94" spans="1:8" s="27" customFormat="1" ht="15" customHeight="1" x14ac:dyDescent="0.25">
      <c r="A94" s="8" t="s">
        <v>51</v>
      </c>
      <c r="B94" s="9">
        <v>55111</v>
      </c>
      <c r="C94" s="9">
        <v>4</v>
      </c>
      <c r="D94" s="8"/>
      <c r="E94" s="85"/>
      <c r="F94" s="53"/>
      <c r="G94" s="53"/>
      <c r="H94" s="8"/>
    </row>
    <row r="95" spans="1:8" s="27" customFormat="1" ht="15" customHeight="1" x14ac:dyDescent="0.25">
      <c r="A95" s="8" t="s">
        <v>51</v>
      </c>
      <c r="B95" s="9">
        <v>55111</v>
      </c>
      <c r="C95" s="9">
        <v>5</v>
      </c>
      <c r="D95" s="8"/>
      <c r="E95" s="85"/>
      <c r="F95" s="53"/>
      <c r="G95" s="53"/>
      <c r="H95" s="8"/>
    </row>
    <row r="96" spans="1:8" s="27" customFormat="1" ht="15" customHeight="1" x14ac:dyDescent="0.25">
      <c r="A96" s="8" t="s">
        <v>51</v>
      </c>
      <c r="B96" s="9">
        <v>55111</v>
      </c>
      <c r="C96" s="9">
        <v>6</v>
      </c>
      <c r="D96" s="8"/>
      <c r="E96" s="85"/>
      <c r="F96" s="53"/>
      <c r="G96" s="53"/>
      <c r="H96" s="8"/>
    </row>
    <row r="97" spans="1:8" s="27" customFormat="1" ht="15" customHeight="1" x14ac:dyDescent="0.25">
      <c r="A97" s="8" t="s">
        <v>51</v>
      </c>
      <c r="B97" s="9">
        <v>55111</v>
      </c>
      <c r="C97" s="9">
        <v>7</v>
      </c>
      <c r="D97" s="8"/>
      <c r="E97" s="85"/>
      <c r="F97" s="53"/>
      <c r="G97" s="53"/>
      <c r="H97" s="8"/>
    </row>
    <row r="98" spans="1:8" s="27" customFormat="1" ht="15" customHeight="1" x14ac:dyDescent="0.25">
      <c r="A98" s="8" t="s">
        <v>51</v>
      </c>
      <c r="B98" s="9">
        <v>55111</v>
      </c>
      <c r="C98" s="9">
        <v>8</v>
      </c>
      <c r="D98" s="8"/>
      <c r="E98" s="85"/>
      <c r="F98" s="53"/>
      <c r="G98" s="53"/>
      <c r="H98" s="8"/>
    </row>
    <row r="99" spans="1:8" s="27" customFormat="1" ht="15" customHeight="1" x14ac:dyDescent="0.25">
      <c r="A99" s="8" t="s">
        <v>52</v>
      </c>
      <c r="B99" s="9">
        <v>57842</v>
      </c>
      <c r="C99" s="8">
        <v>1</v>
      </c>
      <c r="D99" s="8"/>
      <c r="E99" s="86"/>
      <c r="F99" s="53"/>
      <c r="G99" s="53"/>
      <c r="H99" s="8"/>
    </row>
    <row r="100" spans="1:8" s="27" customFormat="1" ht="15" customHeight="1" x14ac:dyDescent="0.25">
      <c r="A100" s="8" t="s">
        <v>53</v>
      </c>
      <c r="B100" s="8">
        <v>55224</v>
      </c>
      <c r="C100" s="22" t="s">
        <v>92</v>
      </c>
      <c r="D100" s="22"/>
      <c r="E100" s="86"/>
      <c r="F100" s="53"/>
      <c r="G100" s="53"/>
      <c r="H100" s="8"/>
    </row>
    <row r="101" spans="1:8" s="27" customFormat="1" ht="15" customHeight="1" x14ac:dyDescent="0.25">
      <c r="A101" s="8" t="s">
        <v>53</v>
      </c>
      <c r="B101" s="8">
        <v>55224</v>
      </c>
      <c r="C101" s="22" t="s">
        <v>93</v>
      </c>
      <c r="D101" s="22"/>
      <c r="E101" s="86"/>
      <c r="F101" s="53"/>
      <c r="G101" s="53"/>
      <c r="H101" s="8"/>
    </row>
    <row r="102" spans="1:8" s="27" customFormat="1" ht="15" customHeight="1" x14ac:dyDescent="0.25">
      <c r="A102" s="8" t="s">
        <v>53</v>
      </c>
      <c r="B102" s="8">
        <v>55224</v>
      </c>
      <c r="C102" s="22" t="s">
        <v>94</v>
      </c>
      <c r="D102" s="22"/>
      <c r="E102" s="86"/>
      <c r="F102" s="53"/>
      <c r="G102" s="53"/>
      <c r="H102" s="8"/>
    </row>
    <row r="103" spans="1:8" s="27" customFormat="1" ht="15" customHeight="1" x14ac:dyDescent="0.25">
      <c r="A103" s="8" t="s">
        <v>53</v>
      </c>
      <c r="B103" s="8">
        <v>55224</v>
      </c>
      <c r="C103" s="22" t="s">
        <v>95</v>
      </c>
      <c r="D103" s="22"/>
      <c r="E103" s="86"/>
      <c r="F103" s="53"/>
      <c r="G103" s="53"/>
      <c r="H103" s="8"/>
    </row>
    <row r="104" spans="1:8" s="27" customFormat="1" ht="15" customHeight="1" x14ac:dyDescent="0.25">
      <c r="A104" s="8" t="s">
        <v>54</v>
      </c>
      <c r="B104" s="8">
        <v>1040</v>
      </c>
      <c r="C104" s="8">
        <v>1</v>
      </c>
      <c r="D104" s="8"/>
      <c r="E104" s="86"/>
      <c r="F104" s="53"/>
      <c r="G104" s="53"/>
      <c r="H104" s="8"/>
    </row>
    <row r="105" spans="1:8" s="27" customFormat="1" ht="15" customHeight="1" x14ac:dyDescent="0.25">
      <c r="A105" s="8" t="s">
        <v>54</v>
      </c>
      <c r="B105" s="8">
        <v>1040</v>
      </c>
      <c r="C105" s="8">
        <v>2</v>
      </c>
      <c r="D105" s="8"/>
      <c r="E105" s="86"/>
      <c r="F105" s="53"/>
      <c r="G105" s="53"/>
      <c r="H105" s="8"/>
    </row>
    <row r="106" spans="1:8" s="27" customFormat="1" ht="15" customHeight="1" x14ac:dyDescent="0.25">
      <c r="A106" s="12" t="s">
        <v>55</v>
      </c>
      <c r="B106" s="12">
        <v>55259</v>
      </c>
      <c r="C106" s="20" t="s">
        <v>96</v>
      </c>
      <c r="D106" s="33"/>
      <c r="E106" s="88"/>
      <c r="F106" s="53"/>
      <c r="G106" s="53"/>
      <c r="H106" s="8"/>
    </row>
    <row r="107" spans="1:8" s="27" customFormat="1" ht="15" customHeight="1" x14ac:dyDescent="0.25">
      <c r="A107" s="12" t="s">
        <v>55</v>
      </c>
      <c r="B107" s="12">
        <v>55259</v>
      </c>
      <c r="C107" s="20" t="s">
        <v>97</v>
      </c>
      <c r="D107" s="33"/>
      <c r="E107" s="88"/>
      <c r="F107" s="53"/>
      <c r="G107" s="53"/>
      <c r="H107" s="8"/>
    </row>
    <row r="108" spans="1:8" s="27" customFormat="1" ht="15" customHeight="1" x14ac:dyDescent="0.25">
      <c r="A108" s="13" t="s">
        <v>56</v>
      </c>
      <c r="B108" s="8">
        <v>55148</v>
      </c>
      <c r="C108" s="8">
        <v>1</v>
      </c>
      <c r="D108" s="8"/>
      <c r="E108" s="86"/>
      <c r="F108" s="53"/>
      <c r="G108" s="53"/>
      <c r="H108" s="8"/>
    </row>
    <row r="109" spans="1:8" s="27" customFormat="1" ht="15" customHeight="1" x14ac:dyDescent="0.25">
      <c r="A109" s="8" t="s">
        <v>56</v>
      </c>
      <c r="B109" s="8">
        <v>55148</v>
      </c>
      <c r="C109" s="8">
        <v>2</v>
      </c>
      <c r="D109" s="8"/>
      <c r="E109" s="86"/>
      <c r="F109" s="53"/>
      <c r="G109" s="53"/>
      <c r="H109" s="8"/>
    </row>
    <row r="110" spans="1:8" ht="15" customHeight="1" x14ac:dyDescent="0.25">
      <c r="A110" s="8" t="s">
        <v>56</v>
      </c>
      <c r="B110" s="8">
        <v>55148</v>
      </c>
      <c r="C110" s="8">
        <v>3</v>
      </c>
      <c r="D110" s="8"/>
      <c r="E110" s="85"/>
      <c r="F110" s="54"/>
      <c r="G110" s="54"/>
      <c r="H110" s="11"/>
    </row>
    <row r="111" spans="1:8" ht="15" customHeight="1" x14ac:dyDescent="0.25">
      <c r="A111" s="8" t="s">
        <v>56</v>
      </c>
      <c r="B111" s="8">
        <v>55148</v>
      </c>
      <c r="C111" s="8">
        <v>4</v>
      </c>
      <c r="D111" s="8"/>
      <c r="E111" s="85"/>
      <c r="F111" s="54"/>
      <c r="G111" s="54"/>
      <c r="H111" s="11"/>
    </row>
    <row r="112" spans="1:8" x14ac:dyDescent="0.25">
      <c r="A112" s="38"/>
    </row>
    <row r="113" spans="1:1" x14ac:dyDescent="0.25">
      <c r="A113" s="39"/>
    </row>
    <row r="114" spans="1:1" x14ac:dyDescent="0.25">
      <c r="A114" s="39"/>
    </row>
    <row r="115" spans="1:1" x14ac:dyDescent="0.25">
      <c r="A115" s="23"/>
    </row>
    <row r="116" spans="1:1" x14ac:dyDescent="0.25">
      <c r="A116" s="23"/>
    </row>
  </sheetData>
  <pageMargins left="0.7" right="0.7" top="0.75" bottom="0.75" header="0.3" footer="0.3"/>
  <pageSetup orientation="portrait" horizontalDpi="204" verticalDpi="1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SO2 Annual Allocations</vt:lpstr>
      <vt:lpstr>NOx Annual Allocations</vt:lpstr>
      <vt:lpstr>Annual Heat Inputs</vt:lpstr>
      <vt:lpstr>SO2 Annual Emissions</vt:lpstr>
      <vt:lpstr>NOx Annual Emissions</vt:lpstr>
      <vt:lpstr>SO2 Consent Decree Caps</vt:lpstr>
      <vt:lpstr>NOx Consent Decree Caps</vt:lpstr>
      <vt:lpstr>Retirement Adjustments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</dc:creator>
  <cp:lastModifiedBy>Ferguson, Leslie</cp:lastModifiedBy>
  <dcterms:created xsi:type="dcterms:W3CDTF">2023-02-20T19:18:57Z</dcterms:created>
  <dcterms:modified xsi:type="dcterms:W3CDTF">2023-06-20T13:55:04Z</dcterms:modified>
</cp:coreProperties>
</file>