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5"/>
  <workbookPr showInkAnnotation="0" codeName="ThisWorkbook"/>
  <mc:AlternateContent xmlns:mc="http://schemas.openxmlformats.org/markup-compatibility/2006">
    <mc:Choice Requires="x15">
      <x15ac:absPath xmlns:x15ac="http://schemas.microsoft.com/office/spreadsheetml/2010/11/ac" url="https://evvgoodwill-my.sharepoint.com/personal/asimmons_evvgoodwill_org/Documents/Excel Center/"/>
    </mc:Choice>
  </mc:AlternateContent>
  <xr:revisionPtr revIDLastSave="1394" documentId="13_ncr:40009_{297D6121-6E5D-4EDF-983E-394532FE5281}" xr6:coauthVersionLast="47" xr6:coauthVersionMax="47" xr10:uidLastSave="{E785F27F-ECE4-47A0-8026-7102E4E06530}"/>
  <bookViews>
    <workbookView xWindow="-120" yWindow="-120" windowWidth="29040" windowHeight="15840" tabRatio="911" firstSheet="4" activeTab="3" xr2:uid="{00000000-000D-0000-FFFF-FFFF00000000}"/>
  </bookViews>
  <sheets>
    <sheet name="1. Instructions" sheetId="22" r:id="rId1"/>
    <sheet name="2. Enrollment Projections" sheetId="1" r:id="rId2"/>
    <sheet name="3. Staffing Plan" sheetId="23" r:id="rId3"/>
    <sheet name="4. Budget &amp; Cash Flow (Year 0)" sheetId="21" r:id="rId4"/>
    <sheet name="5. 5-Year Budget" sheetId="16" r:id="rId5"/>
    <sheet name="CONTROL" sheetId="24" state="veryHidden" r:id="rId6"/>
  </sheets>
  <definedNames>
    <definedName name="_xlnm._FilterDatabase" localSheetId="5" hidden="1">CONTROL!$B$15:$B$306</definedName>
    <definedName name="AHS">CONTROL!$J$29:$J$31</definedName>
    <definedName name="CorpList">CONTROL!$C$16:$C$306</definedName>
    <definedName name="_xlnm.Print_Area" localSheetId="3">'4. Budget &amp; Cash Flow (Year 0)'!$C$3:$S$113</definedName>
    <definedName name="_xlnm.Print_Titles" localSheetId="3">'4. Budget &amp; Cash Flow (Year 0)'!$13:$13</definedName>
    <definedName name="Schools">CONTROL!$C$15:$D$306</definedName>
  </definedNames>
  <calcPr calcId="191028"/>
  <customWorkbookViews>
    <customWorkbookView name="ca10146 - Personal View" guid="{78108F25-E067-40AC-B09B-6FE5187CDB4B}" mergeInterval="0" personalView="1" maximized="1" xWindow="1" yWindow="1" windowWidth="1276" windowHeight="803" tabRatio="911" activeSheetId="4"/>
    <customWorkbookView name="Matthew Shaw - Personal View" guid="{4EB07C87-A9F4-403E-8C0F-324FFB87E1FF}" mergeInterval="0" personalView="1" maximized="1" windowWidth="1676" windowHeight="825" tabRatio="911"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7" i="16" l="1"/>
  <c r="R33" i="21"/>
  <c r="Q33" i="21"/>
  <c r="P33" i="21"/>
  <c r="O33" i="21"/>
  <c r="L33" i="21"/>
  <c r="M33" i="21"/>
  <c r="N33" i="21"/>
  <c r="K33" i="21"/>
  <c r="E237" i="24"/>
  <c r="G237" i="24"/>
  <c r="G32" i="24"/>
  <c r="E32" i="24"/>
  <c r="G94" i="24"/>
  <c r="E94" i="24"/>
  <c r="G108" i="24"/>
  <c r="E108" i="24"/>
  <c r="H11" i="1"/>
  <c r="R97" i="21"/>
  <c r="Q97" i="21"/>
  <c r="P97" i="21"/>
  <c r="O97" i="21"/>
  <c r="N97" i="21"/>
  <c r="M97" i="21"/>
  <c r="L97" i="21"/>
  <c r="K97" i="21"/>
  <c r="J97" i="21"/>
  <c r="I97" i="21"/>
  <c r="H97" i="21"/>
  <c r="G97" i="21"/>
  <c r="S95" i="21"/>
  <c r="G157" i="16" s="1"/>
  <c r="S94" i="21"/>
  <c r="G156" i="16" s="1"/>
  <c r="S93" i="21"/>
  <c r="G155" i="16" s="1"/>
  <c r="S92" i="21"/>
  <c r="G154" i="16" s="1"/>
  <c r="S91" i="21"/>
  <c r="G153" i="16" s="1"/>
  <c r="S90" i="21"/>
  <c r="G152" i="16" s="1"/>
  <c r="E5" i="21"/>
  <c r="E4" i="21"/>
  <c r="S16" i="21"/>
  <c r="G33" i="16"/>
  <c r="S17" i="21"/>
  <c r="I29" i="1"/>
  <c r="I41" i="1"/>
  <c r="H29" i="1"/>
  <c r="H41" i="1"/>
  <c r="G29" i="1"/>
  <c r="G41" i="1"/>
  <c r="F29" i="1"/>
  <c r="F41" i="1"/>
  <c r="E29" i="1"/>
  <c r="I33" i="1"/>
  <c r="H33" i="1"/>
  <c r="H43" i="1" s="1"/>
  <c r="G33" i="1"/>
  <c r="G43" i="1" s="1"/>
  <c r="F33" i="1"/>
  <c r="E33" i="1"/>
  <c r="F8" i="1"/>
  <c r="G306" i="24"/>
  <c r="G305" i="24"/>
  <c r="G304" i="24"/>
  <c r="G303" i="24"/>
  <c r="G302" i="24"/>
  <c r="G301" i="24"/>
  <c r="G300" i="24"/>
  <c r="G299" i="24"/>
  <c r="G298" i="24"/>
  <c r="G297" i="24"/>
  <c r="G296" i="24"/>
  <c r="G295" i="24"/>
  <c r="G294" i="24"/>
  <c r="G293" i="24"/>
  <c r="G292" i="24"/>
  <c r="G291" i="24"/>
  <c r="G290" i="24"/>
  <c r="G289" i="24"/>
  <c r="G288" i="24"/>
  <c r="G287" i="24"/>
  <c r="G286" i="24"/>
  <c r="G285" i="24"/>
  <c r="G284" i="24"/>
  <c r="G283" i="24"/>
  <c r="G282" i="24"/>
  <c r="G281" i="24"/>
  <c r="G280" i="24"/>
  <c r="G279" i="24"/>
  <c r="G278" i="24"/>
  <c r="G277" i="24"/>
  <c r="G276" i="24"/>
  <c r="G275" i="24"/>
  <c r="G274" i="24"/>
  <c r="G273" i="24"/>
  <c r="G272" i="24"/>
  <c r="G271" i="24"/>
  <c r="G270" i="24"/>
  <c r="G269" i="24"/>
  <c r="G268" i="24"/>
  <c r="G267" i="24"/>
  <c r="G266" i="24"/>
  <c r="G265" i="24"/>
  <c r="G264" i="24"/>
  <c r="G263" i="24"/>
  <c r="G262" i="24"/>
  <c r="G261" i="24"/>
  <c r="G260" i="24"/>
  <c r="G259" i="24"/>
  <c r="G258" i="24"/>
  <c r="G257" i="24"/>
  <c r="G256" i="24"/>
  <c r="G255" i="24"/>
  <c r="G254" i="24"/>
  <c r="G253" i="24"/>
  <c r="G252" i="24"/>
  <c r="G251" i="24"/>
  <c r="G250" i="24"/>
  <c r="G249" i="24"/>
  <c r="G248" i="24"/>
  <c r="G247" i="24"/>
  <c r="G246" i="24"/>
  <c r="G245" i="24"/>
  <c r="G244" i="24"/>
  <c r="G243" i="24"/>
  <c r="G242" i="24"/>
  <c r="G241" i="24"/>
  <c r="G240" i="24"/>
  <c r="G239" i="24"/>
  <c r="G238" i="24"/>
  <c r="G236" i="24"/>
  <c r="G235" i="24"/>
  <c r="G234" i="24"/>
  <c r="G233" i="24"/>
  <c r="G232" i="24"/>
  <c r="G231" i="24"/>
  <c r="G230" i="24"/>
  <c r="G229" i="24"/>
  <c r="G228" i="24"/>
  <c r="G227" i="24"/>
  <c r="G226" i="24"/>
  <c r="G225" i="24"/>
  <c r="G224" i="24"/>
  <c r="G223" i="24"/>
  <c r="G222" i="24"/>
  <c r="G221" i="24"/>
  <c r="G220" i="24"/>
  <c r="G219" i="24"/>
  <c r="G218" i="24"/>
  <c r="G217" i="24"/>
  <c r="G216" i="24"/>
  <c r="G215" i="24"/>
  <c r="G214" i="24"/>
  <c r="G213" i="24"/>
  <c r="G212" i="24"/>
  <c r="G211" i="24"/>
  <c r="G210" i="24"/>
  <c r="G209" i="24"/>
  <c r="G208" i="24"/>
  <c r="G207" i="24"/>
  <c r="G206" i="24"/>
  <c r="G205" i="24"/>
  <c r="G204" i="24"/>
  <c r="G203" i="24"/>
  <c r="G202" i="24"/>
  <c r="G201" i="24"/>
  <c r="G200" i="24"/>
  <c r="G199" i="24"/>
  <c r="G198" i="24"/>
  <c r="G197" i="24"/>
  <c r="G196" i="24"/>
  <c r="G195" i="24"/>
  <c r="G194" i="24"/>
  <c r="G193" i="24"/>
  <c r="G192" i="24"/>
  <c r="G191" i="24"/>
  <c r="G190" i="24"/>
  <c r="G189" i="24"/>
  <c r="G188" i="24"/>
  <c r="G187" i="24"/>
  <c r="G186" i="24"/>
  <c r="G185" i="24"/>
  <c r="G184" i="24"/>
  <c r="G183" i="24"/>
  <c r="G182" i="24"/>
  <c r="G181" i="24"/>
  <c r="G180" i="24"/>
  <c r="G179" i="24"/>
  <c r="G178" i="24"/>
  <c r="G177" i="24"/>
  <c r="G176" i="24"/>
  <c r="G175" i="24"/>
  <c r="G174" i="24"/>
  <c r="G173" i="24"/>
  <c r="G172" i="24"/>
  <c r="G171" i="24"/>
  <c r="G170" i="24"/>
  <c r="G169" i="24"/>
  <c r="G168" i="24"/>
  <c r="G167" i="24"/>
  <c r="G166" i="24"/>
  <c r="G165" i="24"/>
  <c r="G164" i="24"/>
  <c r="G163" i="24"/>
  <c r="G162" i="24"/>
  <c r="G161" i="24"/>
  <c r="G160" i="24"/>
  <c r="G159" i="24"/>
  <c r="G158" i="24"/>
  <c r="G157" i="24"/>
  <c r="G156" i="24"/>
  <c r="G155" i="24"/>
  <c r="G154" i="24"/>
  <c r="G153" i="24"/>
  <c r="G152" i="24"/>
  <c r="G151" i="24"/>
  <c r="G150" i="24"/>
  <c r="G149" i="24"/>
  <c r="G148" i="24"/>
  <c r="G147" i="24"/>
  <c r="G146" i="24"/>
  <c r="G145" i="24"/>
  <c r="G144" i="24"/>
  <c r="G143" i="24"/>
  <c r="G142" i="24"/>
  <c r="G141" i="24"/>
  <c r="G140" i="24"/>
  <c r="G139" i="24"/>
  <c r="G138" i="24"/>
  <c r="G137" i="24"/>
  <c r="G136" i="24"/>
  <c r="G135" i="24"/>
  <c r="G134" i="24"/>
  <c r="G133" i="24"/>
  <c r="G132" i="24"/>
  <c r="G131" i="24"/>
  <c r="G130" i="24"/>
  <c r="G129" i="24"/>
  <c r="G128" i="24"/>
  <c r="G127" i="24"/>
  <c r="G126" i="24"/>
  <c r="G125" i="24"/>
  <c r="G124" i="24"/>
  <c r="G123" i="24"/>
  <c r="G122" i="24"/>
  <c r="G121" i="24"/>
  <c r="G120" i="24"/>
  <c r="G119" i="24"/>
  <c r="G118" i="24"/>
  <c r="G117" i="24"/>
  <c r="G116" i="24"/>
  <c r="G115" i="24"/>
  <c r="G114" i="24"/>
  <c r="G113" i="24"/>
  <c r="G112" i="24"/>
  <c r="G111" i="24"/>
  <c r="G110" i="24"/>
  <c r="G109" i="24"/>
  <c r="G107" i="24"/>
  <c r="G106" i="24"/>
  <c r="G105" i="24"/>
  <c r="G104" i="24"/>
  <c r="G103" i="24"/>
  <c r="G102" i="24"/>
  <c r="G101" i="24"/>
  <c r="G100" i="24"/>
  <c r="G99" i="24"/>
  <c r="G98" i="24"/>
  <c r="G97" i="24"/>
  <c r="G96" i="24"/>
  <c r="G95"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1" i="24"/>
  <c r="G30" i="24"/>
  <c r="G29" i="24"/>
  <c r="G28" i="24"/>
  <c r="G27" i="24"/>
  <c r="G26" i="24"/>
  <c r="G25" i="24"/>
  <c r="G24" i="24"/>
  <c r="G23" i="24"/>
  <c r="G22" i="24"/>
  <c r="G21" i="24"/>
  <c r="G20" i="24"/>
  <c r="G19" i="24"/>
  <c r="G18" i="24"/>
  <c r="G17" i="24"/>
  <c r="E17" i="24"/>
  <c r="E18" i="24"/>
  <c r="E19" i="24"/>
  <c r="E20" i="24"/>
  <c r="E21" i="24"/>
  <c r="E22" i="24"/>
  <c r="E23" i="24"/>
  <c r="E24" i="24"/>
  <c r="E25" i="24"/>
  <c r="E26" i="24"/>
  <c r="E27" i="24"/>
  <c r="E28" i="24"/>
  <c r="E29" i="24"/>
  <c r="E30" i="24"/>
  <c r="E31"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5" i="24"/>
  <c r="E96" i="24"/>
  <c r="E97" i="24"/>
  <c r="E98" i="24"/>
  <c r="E99" i="24"/>
  <c r="E100" i="24"/>
  <c r="E101" i="24"/>
  <c r="E102" i="24"/>
  <c r="E103" i="24"/>
  <c r="E104" i="24"/>
  <c r="E105" i="24"/>
  <c r="E106" i="24"/>
  <c r="E107"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139" i="24"/>
  <c r="E140" i="24"/>
  <c r="E141" i="24"/>
  <c r="E142" i="24"/>
  <c r="E143" i="24"/>
  <c r="E144" i="24"/>
  <c r="E145" i="24"/>
  <c r="E146" i="24"/>
  <c r="E147" i="24"/>
  <c r="E148" i="24"/>
  <c r="E149" i="24"/>
  <c r="E150" i="24"/>
  <c r="E151" i="24"/>
  <c r="E152" i="24"/>
  <c r="E153" i="24"/>
  <c r="E154" i="24"/>
  <c r="E155" i="24"/>
  <c r="E156" i="24"/>
  <c r="E157" i="24"/>
  <c r="E158" i="24"/>
  <c r="E159" i="24"/>
  <c r="E160" i="24"/>
  <c r="E161" i="24"/>
  <c r="E162" i="24"/>
  <c r="E163" i="24"/>
  <c r="E164" i="24"/>
  <c r="E165" i="24"/>
  <c r="E166" i="24"/>
  <c r="E167" i="24"/>
  <c r="E168" i="24"/>
  <c r="E169" i="24"/>
  <c r="E170" i="24"/>
  <c r="E171" i="24"/>
  <c r="E172" i="24"/>
  <c r="E173" i="24"/>
  <c r="E174" i="24"/>
  <c r="E175" i="24"/>
  <c r="E176" i="24"/>
  <c r="E177" i="24"/>
  <c r="E178" i="24"/>
  <c r="E179" i="24"/>
  <c r="E180" i="24"/>
  <c r="E181" i="24"/>
  <c r="E182" i="24"/>
  <c r="E183" i="24"/>
  <c r="E184" i="24"/>
  <c r="E185" i="24"/>
  <c r="E186" i="24"/>
  <c r="E187" i="24"/>
  <c r="E188" i="24"/>
  <c r="E189" i="24"/>
  <c r="E190" i="24"/>
  <c r="E191" i="24"/>
  <c r="E192" i="24"/>
  <c r="E193" i="24"/>
  <c r="E194" i="24"/>
  <c r="E195" i="24"/>
  <c r="E196" i="24"/>
  <c r="E197" i="24"/>
  <c r="E198" i="24"/>
  <c r="E199" i="24"/>
  <c r="E200" i="24"/>
  <c r="E201" i="24"/>
  <c r="E202" i="24"/>
  <c r="E203" i="24"/>
  <c r="E204" i="24"/>
  <c r="E205" i="24"/>
  <c r="E206" i="24"/>
  <c r="E207" i="24"/>
  <c r="E208" i="24"/>
  <c r="E209" i="24"/>
  <c r="E210" i="24"/>
  <c r="E211" i="24"/>
  <c r="E212" i="24"/>
  <c r="E213" i="24"/>
  <c r="E214" i="24"/>
  <c r="E215" i="24"/>
  <c r="E216" i="24"/>
  <c r="E217" i="24"/>
  <c r="E218" i="24"/>
  <c r="E219" i="24"/>
  <c r="E220" i="24"/>
  <c r="E221" i="24"/>
  <c r="E222" i="24"/>
  <c r="E223" i="24"/>
  <c r="E224" i="24"/>
  <c r="E225" i="24"/>
  <c r="E226" i="24"/>
  <c r="E227" i="24"/>
  <c r="E228" i="24"/>
  <c r="E229" i="24"/>
  <c r="E230" i="24"/>
  <c r="E231" i="24"/>
  <c r="E232" i="24"/>
  <c r="E233" i="24"/>
  <c r="E234" i="24"/>
  <c r="E235" i="24"/>
  <c r="E236" i="24"/>
  <c r="E238" i="24"/>
  <c r="E239" i="24"/>
  <c r="E240" i="24"/>
  <c r="E241" i="24"/>
  <c r="E242" i="24"/>
  <c r="E243" i="24"/>
  <c r="E244" i="24"/>
  <c r="E245" i="24"/>
  <c r="E246" i="24"/>
  <c r="E247" i="24"/>
  <c r="E248" i="24"/>
  <c r="E249" i="24"/>
  <c r="E250" i="24"/>
  <c r="E251" i="24"/>
  <c r="E252" i="24"/>
  <c r="E253" i="24"/>
  <c r="E254" i="24"/>
  <c r="E255" i="24"/>
  <c r="E256" i="24"/>
  <c r="E257" i="24"/>
  <c r="E258" i="24"/>
  <c r="E259" i="24"/>
  <c r="E260" i="24"/>
  <c r="E261" i="24"/>
  <c r="E262" i="24"/>
  <c r="E263" i="24"/>
  <c r="E264" i="24"/>
  <c r="E265" i="24"/>
  <c r="E266" i="24"/>
  <c r="E267" i="24"/>
  <c r="E268" i="24"/>
  <c r="E269" i="24"/>
  <c r="E270" i="24"/>
  <c r="E271" i="24"/>
  <c r="E272" i="24"/>
  <c r="E273" i="24"/>
  <c r="E274" i="24"/>
  <c r="E275" i="24"/>
  <c r="E276" i="24"/>
  <c r="E277" i="24"/>
  <c r="E278" i="24"/>
  <c r="E279" i="24"/>
  <c r="E280" i="24"/>
  <c r="E281" i="24"/>
  <c r="E282" i="24"/>
  <c r="E283" i="24"/>
  <c r="E284" i="24"/>
  <c r="E285" i="24"/>
  <c r="E286" i="24"/>
  <c r="E287" i="24"/>
  <c r="E288" i="24"/>
  <c r="E289" i="24"/>
  <c r="E290" i="24"/>
  <c r="E291" i="24"/>
  <c r="E292" i="24"/>
  <c r="E293" i="24"/>
  <c r="E294" i="24"/>
  <c r="E295" i="24"/>
  <c r="E296" i="24"/>
  <c r="E297" i="24"/>
  <c r="E298" i="24"/>
  <c r="E299" i="24"/>
  <c r="E300" i="24"/>
  <c r="E301" i="24"/>
  <c r="E302" i="24"/>
  <c r="E303" i="24"/>
  <c r="E304" i="24"/>
  <c r="E305" i="24"/>
  <c r="E306" i="24"/>
  <c r="AB40" i="23"/>
  <c r="AB39" i="23"/>
  <c r="AB38" i="23"/>
  <c r="AB37" i="23"/>
  <c r="AB36" i="23"/>
  <c r="AB25" i="23"/>
  <c r="AB24" i="23"/>
  <c r="AB23" i="23"/>
  <c r="AB22" i="23"/>
  <c r="AB21" i="23"/>
  <c r="X40" i="23"/>
  <c r="X39" i="23"/>
  <c r="X38" i="23"/>
  <c r="X37" i="23"/>
  <c r="X36" i="23"/>
  <c r="X25" i="23"/>
  <c r="X24" i="23"/>
  <c r="X23" i="23"/>
  <c r="X22" i="23"/>
  <c r="X21" i="23"/>
  <c r="T40" i="23"/>
  <c r="T39" i="23"/>
  <c r="T38" i="23"/>
  <c r="T37" i="23"/>
  <c r="T36" i="23"/>
  <c r="T25" i="23"/>
  <c r="T24" i="23"/>
  <c r="T23" i="23"/>
  <c r="T22" i="23"/>
  <c r="T21" i="23"/>
  <c r="P40" i="23"/>
  <c r="P39" i="23"/>
  <c r="P38" i="23"/>
  <c r="P37" i="23"/>
  <c r="P36" i="23"/>
  <c r="P25" i="23"/>
  <c r="P24" i="23"/>
  <c r="P23" i="23"/>
  <c r="P22" i="23"/>
  <c r="P21" i="23"/>
  <c r="L40" i="23"/>
  <c r="L39" i="23"/>
  <c r="L38" i="23"/>
  <c r="L37" i="23"/>
  <c r="L36" i="23"/>
  <c r="L25" i="23"/>
  <c r="L24" i="23"/>
  <c r="L23" i="23"/>
  <c r="L22" i="23"/>
  <c r="L21" i="23"/>
  <c r="H40" i="23"/>
  <c r="H39" i="23"/>
  <c r="H38" i="23"/>
  <c r="H37" i="23"/>
  <c r="H36" i="23"/>
  <c r="H25" i="23"/>
  <c r="H24" i="23"/>
  <c r="H23" i="23"/>
  <c r="H22" i="23"/>
  <c r="H21" i="23"/>
  <c r="H35" i="23"/>
  <c r="L35" i="23"/>
  <c r="P35" i="23"/>
  <c r="T35" i="23"/>
  <c r="X35" i="23"/>
  <c r="AB35" i="23"/>
  <c r="AB20" i="23"/>
  <c r="X20" i="23"/>
  <c r="T20" i="23"/>
  <c r="P20" i="23"/>
  <c r="L20" i="23"/>
  <c r="H20" i="23"/>
  <c r="S102" i="21"/>
  <c r="G166" i="16"/>
  <c r="S101" i="21"/>
  <c r="G164" i="16"/>
  <c r="S100" i="21"/>
  <c r="G163" i="16"/>
  <c r="G168" i="16"/>
  <c r="S89" i="21"/>
  <c r="G151" i="16" s="1"/>
  <c r="S88" i="21"/>
  <c r="G150" i="16"/>
  <c r="S87" i="21"/>
  <c r="G149" i="16"/>
  <c r="S86" i="21"/>
  <c r="G148" i="16"/>
  <c r="S85" i="21"/>
  <c r="G147" i="16"/>
  <c r="S84" i="21"/>
  <c r="G146" i="16"/>
  <c r="S83" i="21"/>
  <c r="G145" i="16"/>
  <c r="S82" i="21"/>
  <c r="G144" i="16"/>
  <c r="S81" i="21"/>
  <c r="G143" i="16"/>
  <c r="S80" i="21"/>
  <c r="G142" i="16"/>
  <c r="S75" i="21"/>
  <c r="G137" i="16" s="1"/>
  <c r="S74" i="21"/>
  <c r="G136" i="16" s="1"/>
  <c r="S73" i="21"/>
  <c r="G135" i="16" s="1"/>
  <c r="S72" i="21"/>
  <c r="G134" i="16" s="1"/>
  <c r="S71" i="21"/>
  <c r="G133" i="16" s="1"/>
  <c r="S70" i="21"/>
  <c r="G132" i="16" s="1"/>
  <c r="S69" i="21"/>
  <c r="G131" i="16" s="1"/>
  <c r="S68" i="21"/>
  <c r="G130" i="16" s="1"/>
  <c r="S67" i="21"/>
  <c r="G129" i="16" s="1"/>
  <c r="S66" i="21"/>
  <c r="G128" i="16" s="1"/>
  <c r="S65" i="21"/>
  <c r="G127" i="16" s="1"/>
  <c r="S64" i="21"/>
  <c r="G126" i="16"/>
  <c r="S63" i="21"/>
  <c r="G125" i="16"/>
  <c r="S62" i="21"/>
  <c r="G124" i="16"/>
  <c r="S57" i="21"/>
  <c r="G119" i="16" s="1"/>
  <c r="S56" i="21"/>
  <c r="G118" i="16" s="1"/>
  <c r="G121" i="16" s="1"/>
  <c r="S50" i="21"/>
  <c r="G112" i="16"/>
  <c r="S45" i="21"/>
  <c r="G107" i="16"/>
  <c r="S44" i="21"/>
  <c r="G106" i="16"/>
  <c r="S43" i="21"/>
  <c r="G105" i="16"/>
  <c r="S42" i="21"/>
  <c r="G104" i="16"/>
  <c r="S41" i="21"/>
  <c r="G103" i="16"/>
  <c r="S40" i="21"/>
  <c r="G102" i="16"/>
  <c r="S39" i="21"/>
  <c r="G101" i="16"/>
  <c r="S38" i="21"/>
  <c r="G100" i="16"/>
  <c r="S33" i="21"/>
  <c r="G95" i="16"/>
  <c r="S23" i="21"/>
  <c r="G48" i="16"/>
  <c r="S22" i="21"/>
  <c r="G45" i="16"/>
  <c r="G40" i="16"/>
  <c r="G42" i="16" s="1"/>
  <c r="K159" i="16"/>
  <c r="J159" i="16"/>
  <c r="I159" i="16"/>
  <c r="H159" i="16"/>
  <c r="K139" i="16"/>
  <c r="J139" i="16"/>
  <c r="I139" i="16"/>
  <c r="H139" i="16"/>
  <c r="K121" i="16"/>
  <c r="J121" i="16"/>
  <c r="I121" i="16"/>
  <c r="H121" i="16"/>
  <c r="K115" i="16"/>
  <c r="J115" i="16"/>
  <c r="I115" i="16"/>
  <c r="H115" i="16"/>
  <c r="K109" i="16"/>
  <c r="J109" i="16"/>
  <c r="I109" i="16"/>
  <c r="H109" i="16"/>
  <c r="K85" i="16"/>
  <c r="J85" i="16"/>
  <c r="I85" i="16"/>
  <c r="H85" i="16"/>
  <c r="K72" i="16"/>
  <c r="J72" i="16"/>
  <c r="I72" i="16"/>
  <c r="H72" i="16"/>
  <c r="L64" i="16"/>
  <c r="K64" i="16"/>
  <c r="J64" i="16"/>
  <c r="I64" i="16"/>
  <c r="H64" i="16"/>
  <c r="L51" i="16"/>
  <c r="K51" i="16"/>
  <c r="J51" i="16"/>
  <c r="I51" i="16"/>
  <c r="H51" i="16"/>
  <c r="L42" i="16"/>
  <c r="K42" i="16"/>
  <c r="J42" i="16"/>
  <c r="I42" i="16"/>
  <c r="H42" i="16"/>
  <c r="R104" i="21"/>
  <c r="Q104" i="21"/>
  <c r="P104" i="21"/>
  <c r="O104" i="21"/>
  <c r="N104" i="21"/>
  <c r="M104" i="21"/>
  <c r="R77" i="21"/>
  <c r="Q77" i="21"/>
  <c r="P77" i="21"/>
  <c r="O77" i="21"/>
  <c r="N77" i="21"/>
  <c r="M77" i="21"/>
  <c r="R59" i="21"/>
  <c r="Q59" i="21"/>
  <c r="P59" i="21"/>
  <c r="O59" i="21"/>
  <c r="N59" i="21"/>
  <c r="M59" i="21"/>
  <c r="R47" i="21"/>
  <c r="Q47" i="21"/>
  <c r="P47" i="21"/>
  <c r="O47" i="21"/>
  <c r="N47" i="21"/>
  <c r="M47" i="21"/>
  <c r="R35" i="21"/>
  <c r="Q35" i="21"/>
  <c r="P35" i="21"/>
  <c r="O35" i="21"/>
  <c r="N35" i="21"/>
  <c r="M35" i="21"/>
  <c r="R19" i="21"/>
  <c r="R26" i="21"/>
  <c r="Q19" i="21"/>
  <c r="P19" i="21"/>
  <c r="P26" i="21"/>
  <c r="O19" i="21"/>
  <c r="O26" i="21"/>
  <c r="N19" i="21"/>
  <c r="N26" i="21"/>
  <c r="M19" i="21"/>
  <c r="M26" i="21"/>
  <c r="M28" i="21" s="1"/>
  <c r="L19" i="21"/>
  <c r="L26" i="21"/>
  <c r="L28" i="21" s="1"/>
  <c r="K19" i="21"/>
  <c r="K26" i="21"/>
  <c r="K28" i="21" s="1"/>
  <c r="J19" i="21"/>
  <c r="J26" i="21"/>
  <c r="I19" i="21"/>
  <c r="H19" i="21"/>
  <c r="H26" i="21"/>
  <c r="H28" i="21" s="1"/>
  <c r="G19" i="21"/>
  <c r="L35" i="21"/>
  <c r="K35" i="21"/>
  <c r="J35" i="21"/>
  <c r="I35" i="21"/>
  <c r="H35" i="21"/>
  <c r="G35" i="21"/>
  <c r="L47" i="21"/>
  <c r="K47" i="21"/>
  <c r="J47" i="21"/>
  <c r="I47" i="21"/>
  <c r="H47" i="21"/>
  <c r="G47" i="21"/>
  <c r="L53" i="21"/>
  <c r="K53" i="21"/>
  <c r="J53" i="21"/>
  <c r="I53" i="21"/>
  <c r="H53" i="21"/>
  <c r="G53" i="21"/>
  <c r="L59" i="21"/>
  <c r="K59" i="21"/>
  <c r="J59" i="21"/>
  <c r="I59" i="21"/>
  <c r="H59" i="21"/>
  <c r="G59" i="21"/>
  <c r="L77" i="21"/>
  <c r="K77" i="21"/>
  <c r="J77" i="21"/>
  <c r="I77" i="21"/>
  <c r="H77" i="21"/>
  <c r="G77" i="21"/>
  <c r="L104" i="21"/>
  <c r="K104" i="21"/>
  <c r="J104" i="21"/>
  <c r="I104" i="21"/>
  <c r="H104" i="21"/>
  <c r="G104" i="21"/>
  <c r="E5" i="16"/>
  <c r="E4" i="16"/>
  <c r="F4" i="23"/>
  <c r="F3" i="23"/>
  <c r="F7" i="1"/>
  <c r="F6" i="1"/>
  <c r="AB45" i="23"/>
  <c r="AB44" i="23"/>
  <c r="AB43" i="23"/>
  <c r="AB42" i="23"/>
  <c r="AB41" i="23"/>
  <c r="AB34" i="23"/>
  <c r="AB33" i="23"/>
  <c r="AB32" i="23"/>
  <c r="AB31" i="23"/>
  <c r="X45" i="23"/>
  <c r="X44" i="23"/>
  <c r="X43" i="23"/>
  <c r="X42" i="23"/>
  <c r="X41" i="23"/>
  <c r="X34" i="23"/>
  <c r="X33" i="23"/>
  <c r="X32" i="23"/>
  <c r="X31" i="23"/>
  <c r="T45" i="23"/>
  <c r="T44" i="23"/>
  <c r="T43" i="23"/>
  <c r="T42" i="23"/>
  <c r="T41" i="23"/>
  <c r="T34" i="23"/>
  <c r="T33" i="23"/>
  <c r="T32" i="23"/>
  <c r="T31" i="23"/>
  <c r="P45" i="23"/>
  <c r="P44" i="23"/>
  <c r="P43" i="23"/>
  <c r="P42" i="23"/>
  <c r="P41" i="23"/>
  <c r="P34" i="23"/>
  <c r="P33" i="23"/>
  <c r="P32" i="23"/>
  <c r="P31" i="23"/>
  <c r="L45" i="23"/>
  <c r="L44" i="23"/>
  <c r="L43" i="23"/>
  <c r="L42" i="23"/>
  <c r="L41" i="23"/>
  <c r="L34" i="23"/>
  <c r="L33" i="23"/>
  <c r="L32" i="23"/>
  <c r="L31" i="23"/>
  <c r="AB27" i="23"/>
  <c r="AB26" i="23"/>
  <c r="AB19" i="23"/>
  <c r="AB18" i="23"/>
  <c r="AB17" i="23"/>
  <c r="AB16" i="23"/>
  <c r="AB15" i="23"/>
  <c r="AB14" i="23"/>
  <c r="AB13" i="23"/>
  <c r="X27" i="23"/>
  <c r="X26" i="23"/>
  <c r="X19" i="23"/>
  <c r="X18" i="23"/>
  <c r="X17" i="23"/>
  <c r="X16" i="23"/>
  <c r="X15" i="23"/>
  <c r="X14" i="23"/>
  <c r="X13" i="23"/>
  <c r="T27" i="23"/>
  <c r="T26" i="23"/>
  <c r="T19" i="23"/>
  <c r="T18" i="23"/>
  <c r="T17" i="23"/>
  <c r="T16" i="23"/>
  <c r="T15" i="23"/>
  <c r="T14" i="23"/>
  <c r="T13" i="23"/>
  <c r="P27" i="23"/>
  <c r="P26" i="23"/>
  <c r="P19" i="23"/>
  <c r="P18" i="23"/>
  <c r="P17" i="23"/>
  <c r="P16" i="23"/>
  <c r="P15" i="23"/>
  <c r="P14" i="23"/>
  <c r="P13" i="23"/>
  <c r="L27" i="23"/>
  <c r="L26" i="23"/>
  <c r="L19" i="23"/>
  <c r="L18" i="23"/>
  <c r="L17" i="23"/>
  <c r="L16" i="23"/>
  <c r="L15" i="23"/>
  <c r="L14" i="23"/>
  <c r="L13" i="23"/>
  <c r="Z46" i="23"/>
  <c r="V46" i="23"/>
  <c r="R46" i="23"/>
  <c r="N46" i="23"/>
  <c r="J46" i="23"/>
  <c r="F46" i="23"/>
  <c r="H45" i="23"/>
  <c r="H44" i="23"/>
  <c r="H43" i="23"/>
  <c r="H42" i="23"/>
  <c r="H41" i="23"/>
  <c r="H34" i="23"/>
  <c r="H33" i="23"/>
  <c r="H32" i="23"/>
  <c r="H31" i="23"/>
  <c r="H27" i="23"/>
  <c r="H26" i="23"/>
  <c r="H19" i="23"/>
  <c r="H18" i="23"/>
  <c r="H17" i="23"/>
  <c r="H16" i="23"/>
  <c r="H15" i="23"/>
  <c r="H14" i="23"/>
  <c r="H13" i="23"/>
  <c r="L159" i="16"/>
  <c r="L139" i="16"/>
  <c r="L121" i="16"/>
  <c r="L115" i="16"/>
  <c r="L109" i="16"/>
  <c r="L85" i="16"/>
  <c r="L72" i="16"/>
  <c r="Z28" i="23"/>
  <c r="L93" i="16"/>
  <c r="V28" i="23"/>
  <c r="R28" i="23"/>
  <c r="N28" i="23"/>
  <c r="J28" i="23"/>
  <c r="F28" i="23"/>
  <c r="I26" i="21"/>
  <c r="I28" i="21" s="1"/>
  <c r="S24" i="21"/>
  <c r="G49" i="16"/>
  <c r="G51" i="16" s="1"/>
  <c r="G26" i="21"/>
  <c r="G28" i="21" s="1"/>
  <c r="Q26" i="21"/>
  <c r="Q28" i="21" s="1"/>
  <c r="M53" i="21"/>
  <c r="Q53" i="21"/>
  <c r="S51" i="21"/>
  <c r="G113" i="16" s="1"/>
  <c r="R53" i="21"/>
  <c r="P53" i="21"/>
  <c r="O53" i="21"/>
  <c r="N53" i="21"/>
  <c r="S35" i="21"/>
  <c r="G97" i="16"/>
  <c r="P28" i="21"/>
  <c r="P106" i="21"/>
  <c r="P108" i="21" s="1"/>
  <c r="O106" i="21"/>
  <c r="S104" i="21"/>
  <c r="Q106" i="21"/>
  <c r="M106" i="21"/>
  <c r="N106" i="21"/>
  <c r="J106" i="21"/>
  <c r="S97" i="21"/>
  <c r="S77" i="21"/>
  <c r="L106" i="21"/>
  <c r="R106" i="21"/>
  <c r="H106" i="21"/>
  <c r="S26" i="21"/>
  <c r="S59" i="21"/>
  <c r="I106" i="21"/>
  <c r="S47" i="21"/>
  <c r="K106" i="21"/>
  <c r="S53" i="21"/>
  <c r="J28" i="21"/>
  <c r="J108" i="21"/>
  <c r="R28" i="21"/>
  <c r="R108" i="21"/>
  <c r="O28" i="21"/>
  <c r="O108" i="21"/>
  <c r="N28" i="21"/>
  <c r="N108" i="21"/>
  <c r="H93" i="16"/>
  <c r="J93" i="16"/>
  <c r="K93" i="16"/>
  <c r="I93" i="16"/>
  <c r="I43" i="1"/>
  <c r="F43" i="1"/>
  <c r="E41" i="1"/>
  <c r="S28" i="21"/>
  <c r="S19" i="21"/>
  <c r="J18" i="16"/>
  <c r="L18" i="16"/>
  <c r="K18" i="16"/>
  <c r="I18" i="16"/>
  <c r="G109" i="16"/>
  <c r="H87" i="16"/>
  <c r="L87" i="16"/>
  <c r="G115" i="16"/>
  <c r="G139" i="16"/>
  <c r="I87" i="16"/>
  <c r="G159" i="16"/>
  <c r="K87" i="16"/>
  <c r="K90" i="16"/>
  <c r="J87" i="16"/>
  <c r="G53" i="16"/>
  <c r="G170" i="16"/>
  <c r="G172" i="16"/>
  <c r="H90" i="16"/>
  <c r="L90" i="16"/>
  <c r="J90" i="16"/>
  <c r="I90" i="16"/>
  <c r="Q108" i="21" l="1"/>
  <c r="I108" i="21"/>
  <c r="P46" i="23"/>
  <c r="T46" i="23"/>
  <c r="G106" i="21"/>
  <c r="H108" i="21"/>
  <c r="K108" i="21"/>
  <c r="L108" i="21"/>
  <c r="M108" i="21"/>
  <c r="AB46" i="23"/>
  <c r="X46" i="23"/>
  <c r="H25" i="16"/>
  <c r="H22" i="16"/>
  <c r="I25" i="16"/>
  <c r="I22" i="16"/>
  <c r="J25" i="16"/>
  <c r="J22" i="16"/>
  <c r="K25" i="16"/>
  <c r="K22" i="16"/>
  <c r="L25" i="16"/>
  <c r="L22" i="16"/>
  <c r="AB51" i="23"/>
  <c r="L92" i="16" s="1"/>
  <c r="L46" i="23"/>
  <c r="L50" i="23"/>
  <c r="H91" i="16" s="1"/>
  <c r="H46" i="23"/>
  <c r="AB61" i="23"/>
  <c r="X66" i="23"/>
  <c r="X61" i="23"/>
  <c r="T50" i="23"/>
  <c r="J91" i="16" s="1"/>
  <c r="P50" i="23"/>
  <c r="H51" i="23"/>
  <c r="X28" i="23"/>
  <c r="X52" i="23" s="1"/>
  <c r="T28" i="23"/>
  <c r="T62" i="23" s="1"/>
  <c r="AB28" i="23"/>
  <c r="AB54" i="23" s="1"/>
  <c r="P28" i="23"/>
  <c r="P54" i="23" s="1"/>
  <c r="L28" i="23"/>
  <c r="L54" i="23" s="1"/>
  <c r="L61" i="23"/>
  <c r="H28" i="23"/>
  <c r="H52" i="23" s="1"/>
  <c r="AB50" i="23"/>
  <c r="X51" i="23"/>
  <c r="K92" i="16" s="1"/>
  <c r="X50" i="23"/>
  <c r="T51" i="23"/>
  <c r="J92" i="16" s="1"/>
  <c r="T61" i="23"/>
  <c r="I91" i="16"/>
  <c r="P51" i="23"/>
  <c r="I92" i="16" s="1"/>
  <c r="P61" i="23"/>
  <c r="L51" i="23"/>
  <c r="H92" i="16" s="1"/>
  <c r="H50" i="23"/>
  <c r="H61" i="23"/>
  <c r="L162" i="16"/>
  <c r="L168" i="16" s="1"/>
  <c r="K162" i="16"/>
  <c r="K168" i="16" s="1"/>
  <c r="J162" i="16"/>
  <c r="J168" i="16" s="1"/>
  <c r="I162" i="16"/>
  <c r="I168" i="16" s="1"/>
  <c r="L65" i="23"/>
  <c r="E43" i="1"/>
  <c r="P66" i="23"/>
  <c r="X65" i="23"/>
  <c r="T66" i="23"/>
  <c r="L66" i="23"/>
  <c r="T65" i="23"/>
  <c r="P65" i="23"/>
  <c r="H162" i="16"/>
  <c r="H168" i="16" s="1"/>
  <c r="H18" i="16"/>
  <c r="AB66" i="23"/>
  <c r="AB65" i="23"/>
  <c r="J17" i="16"/>
  <c r="J30" i="16" s="1"/>
  <c r="J53" i="16" s="1"/>
  <c r="K17" i="16"/>
  <c r="K30" i="16" s="1"/>
  <c r="K53" i="16" s="1"/>
  <c r="L17" i="16"/>
  <c r="L30" i="16" s="1"/>
  <c r="L53" i="16" s="1"/>
  <c r="H17" i="16"/>
  <c r="I17" i="16"/>
  <c r="I30" i="16" s="1"/>
  <c r="I53" i="16" s="1"/>
  <c r="E45" i="1"/>
  <c r="S106" i="21" l="1"/>
  <c r="G108" i="21"/>
  <c r="S108" i="21" s="1"/>
  <c r="AB53" i="23"/>
  <c r="AB52" i="23"/>
  <c r="T54" i="23"/>
  <c r="AB62" i="23"/>
  <c r="T52" i="23"/>
  <c r="X62" i="23"/>
  <c r="K88" i="16" s="1"/>
  <c r="T53" i="23"/>
  <c r="X53" i="23"/>
  <c r="H62" i="23"/>
  <c r="H54" i="23"/>
  <c r="X54" i="23"/>
  <c r="X63" i="23" s="1"/>
  <c r="X64" i="23" s="1"/>
  <c r="L62" i="23"/>
  <c r="H88" i="16" s="1"/>
  <c r="L52" i="23"/>
  <c r="L53" i="23"/>
  <c r="P53" i="23"/>
  <c r="P62" i="23"/>
  <c r="I88" i="16" s="1"/>
  <c r="P52" i="23"/>
  <c r="P63" i="23" s="1"/>
  <c r="P64" i="23" s="1"/>
  <c r="H53" i="23"/>
  <c r="L91" i="16"/>
  <c r="L95" i="16" s="1"/>
  <c r="L97" i="16" s="1"/>
  <c r="AB63" i="23"/>
  <c r="AB64" i="23" s="1"/>
  <c r="L88" i="16"/>
  <c r="K91" i="16"/>
  <c r="K95" i="16" s="1"/>
  <c r="K97" i="16" s="1"/>
  <c r="J88" i="16"/>
  <c r="J95" i="16"/>
  <c r="J97" i="16" s="1"/>
  <c r="I95" i="16"/>
  <c r="I97" i="16" s="1"/>
  <c r="H95" i="16"/>
  <c r="H97" i="16" s="1"/>
  <c r="H170" i="16" s="1"/>
  <c r="L63" i="23"/>
  <c r="H30" i="16"/>
  <c r="H53" i="16" s="1"/>
  <c r="H63" i="23" l="1"/>
  <c r="H64" i="23" s="1"/>
  <c r="G98" i="16" s="1"/>
  <c r="T63" i="23"/>
  <c r="T64" i="23" s="1"/>
  <c r="L64" i="23"/>
  <c r="I98" i="16"/>
  <c r="N88" i="16"/>
  <c r="L98" i="16"/>
  <c r="L170" i="16"/>
  <c r="L172" i="16" s="1"/>
  <c r="K98" i="16"/>
  <c r="K170" i="16"/>
  <c r="K172" i="16" s="1"/>
  <c r="J98" i="16"/>
  <c r="J170" i="16"/>
  <c r="J172" i="16" s="1"/>
  <c r="I170" i="16"/>
  <c r="I172" i="16" s="1"/>
  <c r="H98" i="16"/>
  <c r="N98" i="16" s="1"/>
  <c r="H172" i="16"/>
</calcChain>
</file>

<file path=xl/sharedStrings.xml><?xml version="1.0" encoding="utf-8"?>
<sst xmlns="http://schemas.openxmlformats.org/spreadsheetml/2006/main" count="1059" uniqueCount="904">
  <si>
    <t>Instructions for 5-Year Budget Projections Workbook</t>
  </si>
  <si>
    <t>= Information should be entered into light gray shaded cells.</t>
  </si>
  <si>
    <t>Name of Proposed Charter School:</t>
  </si>
  <si>
    <t xml:space="preserve">The Excel Center Evansville Southeast </t>
  </si>
  <si>
    <t>Planned Opening School Year (YYYY):</t>
  </si>
  <si>
    <t>Planned Location (School Corporation):</t>
  </si>
  <si>
    <t>Evansville-Vanderburgh Sch Corp</t>
  </si>
  <si>
    <t>1. Instructions</t>
  </si>
  <si>
    <t xml:space="preserve">• All organizers submitting a charter application to the Indiana Charter School Board must complete all four BLUE tabs of the Budget Projections Workbook. No information is required to be entered into WHITE cells, they will autofill as information is entered into GREY cells. 
• Column and Row references in these instructions are to the Excel spreadsheet Column or Row. </t>
  </si>
  <si>
    <t>2. Enrollment Projection</t>
  </si>
  <si>
    <t>• Please provide a summary of the school's projected enrollment for the proposed grade span for the next five years.</t>
  </si>
  <si>
    <t>3. Staffing Plan</t>
  </si>
  <si>
    <t>• Please provide a list of administrative, instructional, and other staff along with estimates of proposed salaries and benefits. Please include both full and part-time employees and contractors. Projected salary and benefits should align with Year 0 and 5-Year budgets.
• The estimated "average salary" for each position should include all taxable amounts (including taxable fringe benefits, stipends, bonuses, awards, and allowances).
• "Other Insurance" includes health care, long-term care, life, disability.
• "Other Benefits" are non-taxable benefits (e.g., educational assistance, dependent care assistance, transportation benefits, non-taxable fringe benefits, etc.).</t>
  </si>
  <si>
    <t>4. Year 0 - Budget and Cash Flow</t>
  </si>
  <si>
    <t>• Please provide budget and cash flow projections for the start-up year (Year 0).</t>
  </si>
  <si>
    <t>5. 5-Year Budget</t>
  </si>
  <si>
    <t>• Please provide 5-year budget projections (Year 1 - Year 5). Year 0 data will automatically populate once Tab 4 is completed. Note that the information provided in Tab 3 must align with the personnel expenses provided in Tab 5 or Tab 5 will throw an ERROR.</t>
  </si>
  <si>
    <t>Notes:</t>
  </si>
  <si>
    <t>• Applicants proposing to operate a network of schools should add a worksheet or attach a separate file reflecting the consolidated network's 5-Year pro-forma budget, reflecting all components - including the regional back office/central office - of the Indiana network.
• This template is not intended to be exhaustive. If it is unclear to which line a particular item of revenue or expense belongs, add it to the closest approximation or to one of the "other" categories and make a note in the budget narrative.</t>
  </si>
  <si>
    <t>Ver. 7.20.23</t>
  </si>
  <si>
    <t>School Enrollment Projections</t>
  </si>
  <si>
    <t>(must align with Charter Application Enrollment Plan)</t>
  </si>
  <si>
    <t>School Name:</t>
  </si>
  <si>
    <t>Planned Opening Year:</t>
  </si>
  <si>
    <t>REQUIRED</t>
  </si>
  <si>
    <t>Planned Location:</t>
  </si>
  <si>
    <t>Is the proposal for an Adult High School (please see requirements below):</t>
  </si>
  <si>
    <t>Select from drop-down list →</t>
  </si>
  <si>
    <t>Enrollment</t>
  </si>
  <si>
    <t>Year 1</t>
  </si>
  <si>
    <t>Year 2</t>
  </si>
  <si>
    <t>Year 3</t>
  </si>
  <si>
    <t>Year 4</t>
  </si>
  <si>
    <t>Year 5</t>
  </si>
  <si>
    <t>Notes &amp; Definitions</t>
  </si>
  <si>
    <t>Kindergarten</t>
  </si>
  <si>
    <r>
      <t xml:space="preserve">
1) An "adult high school" is a charter school that has a majority of enrolled students that: (1) belong to a graduation cohort that has already graduated; or (2) are over the age of eighteen (18) years of age; at the time the student was first enrolled at the school. ICSB is prohibited from authorizing an adult high school unless the general assembly has made a specific appropriation for the high school pursuant to Indiana Code 20-24-7-13.5. </t>
    </r>
    <r>
      <rPr>
        <u/>
        <sz val="11"/>
        <rFont val="Calibri"/>
        <family val="2"/>
      </rPr>
      <t>If your proposal is for an adult high school, complete Row 31 only</t>
    </r>
    <r>
      <rPr>
        <sz val="11"/>
        <rFont val="Calibri"/>
        <family val="2"/>
      </rPr>
      <t xml:space="preserve">.
2) A "virtual student" is defined as a student for whom at least fifty percent (50%) of the instructional services received from the school is virtual instruction. Virtual instruction means instruction that  is provided in an interactive learning environment created through technology in which students are separated from their teacher by time or space, or both. Students receiving more than 50% of their instruction virtually generate eighty-five percent (85%) of the foundation formula amount rather than 100%. The analysis is applicable on a per student basis.
3) The "basic" tuition support grant for K-12 schools is equal to the following formula:
     (Foundation Amount X ADM) + ((Complexity Multiplier  X Complexity Index) X ADM)
The Distribution calculations are an estimate based on projected enrollment multiplied by basic tuition support in the amounts as set forth in the most recently passed (2024-25 FY) budget-  Foundation = $6,590 for the 2023-24 SY and $6,681 for the 2024-25 SY (and beyond) and Complexity Multiplier = $3,983 for the 2023-24 SY and $4,024 for the 2024-25 SY. The school's actual distribution will be based on the school's ADM count of eligible pupils enrolled in the school on two count dates (in October and February) multiplied by the basic tuition support calculation. The calculation uses the Complexity Index for the school corporation in which the proposed charter school will be located- the school's actual Complexity Index amount will likely differ. The Special Education Grant amount is calculated on Tab 4 and uses the grant amount for moderate disabilities ($2,930 for the 2024-25 SY). The grant amount for severe disabilities is $11,695 for the 2024-25 SY).
4)  The Adult Learner Grant amount for adult high schools is $6,750. The Adult Distribution is calculated by multiplying Total Enrollment by the Adult Grant. </t>
    </r>
  </si>
  <si>
    <t>Grade 1</t>
  </si>
  <si>
    <t>Grade 2</t>
  </si>
  <si>
    <t>Grade 3</t>
  </si>
  <si>
    <t>Grade 4</t>
  </si>
  <si>
    <t>Grade 5</t>
  </si>
  <si>
    <t>Grade 6</t>
  </si>
  <si>
    <t>Grade 7</t>
  </si>
  <si>
    <t>Grade 8</t>
  </si>
  <si>
    <t>Grade 9</t>
  </si>
  <si>
    <t>Grade 10</t>
  </si>
  <si>
    <t>Grade 11</t>
  </si>
  <si>
    <t>Grade 12</t>
  </si>
  <si>
    <t>Total K-12 Enrollment:</t>
  </si>
  <si>
    <t>Adult Learners (1)</t>
  </si>
  <si>
    <t>Total Adult Enrollment:</t>
  </si>
  <si>
    <t>Estimated % of Students:</t>
  </si>
  <si>
    <t>Special Education</t>
  </si>
  <si>
    <t>English Learners</t>
  </si>
  <si>
    <t>Free/Reduced Priced Lunch</t>
  </si>
  <si>
    <t>Virtual Students (2)</t>
  </si>
  <si>
    <t>K-12 Distribution (3)</t>
  </si>
  <si>
    <t>Adult Distribution (4)</t>
  </si>
  <si>
    <t>5-Year Projected Staffing Plan</t>
  </si>
  <si>
    <r>
      <t xml:space="preserve">•  Complete all relevant Grey Shaded areas -&gt; Name of Position, Number of Positions, Average Salary, Health Insurance, Retirement Contribution, and Other Benefits.
•  Projected salary and benefits should align with Year 0 and 5-Year budgets.
•  </t>
    </r>
    <r>
      <rPr>
        <b/>
        <sz val="11"/>
        <rFont val="Calibri"/>
        <family val="2"/>
      </rPr>
      <t xml:space="preserve">Please read footnotes below for additional information </t>
    </r>
    <r>
      <rPr>
        <b/>
        <u/>
        <sz val="11"/>
        <rFont val="Calibri"/>
        <family val="2"/>
      </rPr>
      <t>before</t>
    </r>
    <r>
      <rPr>
        <b/>
        <sz val="11"/>
        <rFont val="Calibri"/>
        <family val="2"/>
      </rPr>
      <t xml:space="preserve"> completing the worksheet</t>
    </r>
    <r>
      <rPr>
        <sz val="11"/>
        <rFont val="Calibri"/>
        <family val="2"/>
      </rPr>
      <t>.</t>
    </r>
  </si>
  <si>
    <t>Year 0</t>
  </si>
  <si>
    <t>Number</t>
  </si>
  <si>
    <t>Average Salary (1)</t>
  </si>
  <si>
    <t>Total Expense</t>
  </si>
  <si>
    <t>Average Salary</t>
  </si>
  <si>
    <t>INSTRUCTIONAL STAFF</t>
  </si>
  <si>
    <t>Position (specify)</t>
  </si>
  <si>
    <t>Lead Teacher</t>
  </si>
  <si>
    <t>Teacher/English Language TOR/Special Ed TOR</t>
  </si>
  <si>
    <t xml:space="preserve"> </t>
  </si>
  <si>
    <t>Total Instructional Staff:</t>
  </si>
  <si>
    <t>ADMIN &amp; SUPPORT</t>
  </si>
  <si>
    <t>Director</t>
  </si>
  <si>
    <t>Special Ed Coordinator</t>
  </si>
  <si>
    <t>Lead Life Coach</t>
  </si>
  <si>
    <t>Life Coach</t>
  </si>
  <si>
    <t>College/Career Specialist</t>
  </si>
  <si>
    <t>Registrar</t>
  </si>
  <si>
    <t>Office Manager</t>
  </si>
  <si>
    <t>Drop In Center/Assistant Director</t>
  </si>
  <si>
    <t>Drop In Center Attendant - FT</t>
  </si>
  <si>
    <t>Drop In Center Attendant - PT</t>
  </si>
  <si>
    <t>Recruiter</t>
  </si>
  <si>
    <t>Total Admin &amp; Support Staff:</t>
  </si>
  <si>
    <t>Rate/Per Employee Expense</t>
  </si>
  <si>
    <t>BENEFITS</t>
  </si>
  <si>
    <t>Health Insurance (2)</t>
  </si>
  <si>
    <t>Retirement Contributions (3)</t>
  </si>
  <si>
    <t>Social Security</t>
  </si>
  <si>
    <t>Medicare</t>
  </si>
  <si>
    <t>Unemployment</t>
  </si>
  <si>
    <t>Other Compensation (4)</t>
  </si>
  <si>
    <t>SUMMARY</t>
  </si>
  <si>
    <t>Total Staff</t>
  </si>
  <si>
    <t>Total Salaries:</t>
  </si>
  <si>
    <t>Total Benefits:</t>
  </si>
  <si>
    <t>Total Salaries + Benefits:</t>
  </si>
  <si>
    <t>Student/teacher ratio</t>
  </si>
  <si>
    <t>N/A</t>
  </si>
  <si>
    <t>Student/staff ratio</t>
  </si>
  <si>
    <r>
      <t xml:space="preserve">Footnotes: 
</t>
    </r>
    <r>
      <rPr>
        <b/>
        <sz val="11"/>
        <rFont val="Calibri"/>
        <family val="2"/>
      </rPr>
      <t>This information does not constitute legal advice. You must consult an attorney and/or accountant for any questions about employment and employment tax matters, including worker classification before completing this worksheet.</t>
    </r>
  </si>
  <si>
    <r>
      <t xml:space="preserve">Generally, an individual who performs services for you is your "employee" if you have the right to control what work will be done and how it will be done. An individual who performs services for you is an "independent contractor" if the you have the right to control or direct </t>
    </r>
    <r>
      <rPr>
        <sz val="11"/>
        <color indexed="8"/>
        <rFont val="Calibri"/>
        <family val="2"/>
      </rPr>
      <t>only</t>
    </r>
    <r>
      <rPr>
        <sz val="11"/>
        <color theme="1"/>
        <rFont val="Calibri"/>
        <family val="2"/>
        <scheme val="minor"/>
      </rPr>
      <t xml:space="preserve"> the result of the work and not what will be done and how it will be done. An employee's wages are subject to employment tax withholding (by the employer) while an independent contractor is subject to self-employment tax (by the individual). There are many factors used by the IRS to determine whether an individual is an employee or independent contractor.  See, https://www.irs.gov/businesses/small-businesses-self-employed/independent-contractor-self-employed-or-employee. The IRS has issued a number of rulings and advisory opinions holding that, under many factual situations, an individual rendering services as a substitute teacher should be considered to be an employee and not an independent contractor. Misclassification of an employee as an independent contractor may result in additional payroll taxes due, as well as possible interest and penalties. </t>
    </r>
    <r>
      <rPr>
        <b/>
        <sz val="11"/>
        <color indexed="8"/>
        <rFont val="Calibri"/>
        <family val="2"/>
      </rPr>
      <t>Payments made to "independent contractors" should be listed as  "Other Compensation" on Row 57, and explained in the budget narrative. Do not include payments made to independent contractors on Rows 15-47.</t>
    </r>
  </si>
  <si>
    <r>
      <t xml:space="preserve">(1)  Amounts paid to "employees" regardless of whether they are full-time, part-time, or limited-time should be listed in the </t>
    </r>
    <r>
      <rPr>
        <b/>
        <sz val="11"/>
        <color indexed="8"/>
        <rFont val="Calibri"/>
        <family val="2"/>
      </rPr>
      <t>Average Salary</t>
    </r>
    <r>
      <rPr>
        <sz val="11"/>
        <color theme="1"/>
        <rFont val="Calibri"/>
        <family val="2"/>
        <scheme val="minor"/>
      </rPr>
      <t xml:space="preserve"> column (Rows 15-47) for each year. All pay provided to an employee for services performed should be included, including salaries, vacation allowances, bonuses, stipends, commissions, and taxable fringe benefits. For more information, see https://www.irs.gov/publications/p15. </t>
    </r>
  </si>
  <si>
    <r>
      <t xml:space="preserve">(2) </t>
    </r>
    <r>
      <rPr>
        <b/>
        <sz val="11"/>
        <color indexed="8"/>
        <rFont val="Calibri"/>
        <family val="2"/>
      </rPr>
      <t>Health Insurance</t>
    </r>
    <r>
      <rPr>
        <sz val="11"/>
        <color theme="1"/>
        <rFont val="Calibri"/>
        <family val="2"/>
        <scheme val="minor"/>
      </rPr>
      <t xml:space="preserve"> includes Group Life Insurance, Group Health Insurance, Group Accident Insurance, Other Authorized Group Insurance, and Workers Compensation Insurance.</t>
    </r>
  </si>
  <si>
    <r>
      <t xml:space="preserve">(3) </t>
    </r>
    <r>
      <rPr>
        <b/>
        <sz val="11"/>
        <color indexed="8"/>
        <rFont val="Calibri"/>
        <family val="2"/>
      </rPr>
      <t>Retirement Contributions</t>
    </r>
    <r>
      <rPr>
        <sz val="11"/>
        <color theme="1"/>
        <rFont val="Calibri"/>
        <family val="2"/>
        <scheme val="minor"/>
      </rPr>
      <t xml:space="preserve"> includes Severance/Early Retirement Pay, Public Employees Retirement Fund, Teachers Retirement Fund, Public Employees Retirement Fund (Optional Contribution), Teacher Retirement Fund (Optional Contribution).</t>
    </r>
  </si>
  <si>
    <r>
      <t xml:space="preserve">(4) </t>
    </r>
    <r>
      <rPr>
        <b/>
        <sz val="11"/>
        <color indexed="8"/>
        <rFont val="Calibri"/>
        <family val="2"/>
      </rPr>
      <t>Other Compensation</t>
    </r>
    <r>
      <rPr>
        <sz val="11"/>
        <color theme="1"/>
        <rFont val="Calibri"/>
        <family val="2"/>
        <scheme val="minor"/>
      </rPr>
      <t xml:space="preserve"> - Includes any other benefits not otherwise classified above, including payments made to independent contractors. This cell should reflect the sum total of all Other Compensation for the year.</t>
    </r>
  </si>
  <si>
    <t xml:space="preserve"> Annual Operating Budget and Cash Flow Projections  -- Fiscal Year 0 -- Pre-Opening  Period</t>
  </si>
  <si>
    <t>Special Instructions for Schools Contracting with a Management Company:</t>
  </si>
  <si>
    <t>Please include a note in the assumptions column and budget narrative if any of of the listed amounts include additional service, consulting, facility, or licensing fees paid to a management company or affiliate of a management company that are not included in Line 97 (CMO/EMO fee). For example, you should note any additional fees for instructional or support supplies and resources; license fees for materials, software, or educational programming; or fees related to the management, sale, or lease of real estate. Please also state whether your facility is leased or purchased from a management company or affiliate of a management company.</t>
  </si>
  <si>
    <t>If a line item is completed that includes the words "(please describe)" a specific description of the item must be provided in the appropriate box in Column N on Tab 5.
Failure to provide a description as requested may result in rejection of the submission.</t>
  </si>
  <si>
    <t>REVENUE</t>
  </si>
  <si>
    <t>July</t>
  </si>
  <si>
    <t>August</t>
  </si>
  <si>
    <t>September</t>
  </si>
  <si>
    <t>October</t>
  </si>
  <si>
    <t>November</t>
  </si>
  <si>
    <t>December</t>
  </si>
  <si>
    <t>January</t>
  </si>
  <si>
    <t>February</t>
  </si>
  <si>
    <t>March</t>
  </si>
  <si>
    <t>April</t>
  </si>
  <si>
    <t>May</t>
  </si>
  <si>
    <t>June</t>
  </si>
  <si>
    <t>Year 0 Totals</t>
  </si>
  <si>
    <t>Federal Revenue - See Footnotes</t>
  </si>
  <si>
    <t>Public Charter School Program Grant (1)</t>
  </si>
  <si>
    <t>Other Federal Revenue (please describe on Tab 5)</t>
  </si>
  <si>
    <t>Total Federal Revenue:</t>
  </si>
  <si>
    <t>Other Revenue</t>
  </si>
  <si>
    <t>Contributions and Donations from Private Sources</t>
  </si>
  <si>
    <t>Interest Income</t>
  </si>
  <si>
    <t>Other Revenue (please describe on Tab 5)</t>
  </si>
  <si>
    <t>Total Other Revenue:</t>
  </si>
  <si>
    <t>TOTAL REVENUE:</t>
  </si>
  <si>
    <t>EXPENSES</t>
  </si>
  <si>
    <t>Personnel Expenses</t>
  </si>
  <si>
    <t>Wages, Benefits, &amp; Payroll Taxes</t>
  </si>
  <si>
    <t>Total Personnel Expenses:</t>
  </si>
  <si>
    <t xml:space="preserve">Instructional Supplies and Resources </t>
  </si>
  <si>
    <t>Curricular Materials</t>
  </si>
  <si>
    <t>Library/Media Services (Other than Staff)</t>
  </si>
  <si>
    <t>Technology Supporting Instruction (computers, tablets, etc.)</t>
  </si>
  <si>
    <t>Student Assessment</t>
  </si>
  <si>
    <t>Instructional Software</t>
  </si>
  <si>
    <t>Professional Development</t>
  </si>
  <si>
    <t>Enrichment Programs (athletics or extra-curricular activities)</t>
  </si>
  <si>
    <t>Other Instruction Supplies (not including technology)</t>
  </si>
  <si>
    <t>Total Instructional Supplies and Resources:</t>
  </si>
  <si>
    <t>Administrative Resources</t>
  </si>
  <si>
    <t>Administrative Technology - Computers &amp; Software (not SiS)</t>
  </si>
  <si>
    <t>Other Administrative Expenses (please describe on Tab 5)</t>
  </si>
  <si>
    <t>Total Administrative Resources:</t>
  </si>
  <si>
    <t>Governing Board Expenses</t>
  </si>
  <si>
    <t>Legal Services</t>
  </si>
  <si>
    <t>Other Governing Board Expenses (please describe on Tab 5)</t>
  </si>
  <si>
    <t>Total Governing Board Expenses:</t>
  </si>
  <si>
    <t>Purchased or Other Services (do not include staff expenses)</t>
  </si>
  <si>
    <t>Audit Services</t>
  </si>
  <si>
    <t>Payroll Services</t>
  </si>
  <si>
    <t>Financial Accounting</t>
  </si>
  <si>
    <t>Printing, Publishing, Duplicating Services</t>
  </si>
  <si>
    <t>Telecommunication &amp; IT Services</t>
  </si>
  <si>
    <t>Insurance (non-facility)</t>
  </si>
  <si>
    <t>Travel</t>
  </si>
  <si>
    <t>Mail Services</t>
  </si>
  <si>
    <t>Special Education Administration</t>
  </si>
  <si>
    <t>Student Information Services or Systems</t>
  </si>
  <si>
    <t>Food Services</t>
  </si>
  <si>
    <t>Transportation Services</t>
  </si>
  <si>
    <t>Marketing Expenses</t>
  </si>
  <si>
    <t>Other Services (please describe on Tab 5)</t>
  </si>
  <si>
    <t>Total Professional Purchased or Other Services:</t>
  </si>
  <si>
    <t>Facilities Expenses (do not include staff expenses, e.g. custodian)</t>
  </si>
  <si>
    <t>Facility Lease/Mortgage Payments (please describe)</t>
  </si>
  <si>
    <t>Capital Improvements</t>
  </si>
  <si>
    <t>Other Principal Payments</t>
  </si>
  <si>
    <t>Operating Leases</t>
  </si>
  <si>
    <t>Interest Payments</t>
  </si>
  <si>
    <t>Interest Expense</t>
  </si>
  <si>
    <t>Depreciation Expense</t>
  </si>
  <si>
    <t>Insurance (Facility)</t>
  </si>
  <si>
    <t>Purchase of Furniture, Fixtures, &amp; Equipment</t>
  </si>
  <si>
    <t>Electric &amp; Gas</t>
  </si>
  <si>
    <t>Water &amp; Sewage</t>
  </si>
  <si>
    <t>Repair and Maintenance Services (including cost of supplies)</t>
  </si>
  <si>
    <t>Custodial Services (including cost of suppliesl)</t>
  </si>
  <si>
    <t>Waste Disposal</t>
  </si>
  <si>
    <t>Security Services</t>
  </si>
  <si>
    <t>Other Facility Expenses (please describe)</t>
  </si>
  <si>
    <t>Total Facilities Expenses:</t>
  </si>
  <si>
    <t>Other Expenses - See Footnotes</t>
  </si>
  <si>
    <t>Management Fee (2)</t>
  </si>
  <si>
    <t>Bank Fees</t>
  </si>
  <si>
    <t>Other Expenses (please describe)</t>
  </si>
  <si>
    <t>Total Other Expenses:</t>
  </si>
  <si>
    <t>TOTAL EXPENSES:</t>
  </si>
  <si>
    <t>CHANGE IN NET ASSETS:</t>
  </si>
  <si>
    <t>Footnotes:</t>
  </si>
  <si>
    <t>(1) This is a competitive grant. Funding is not guaranteed. The funding for the PCSP grant is distributed through a reimbursement process. Contact IDOE's Office of Title Grants and Support for more information.</t>
  </si>
  <si>
    <t>(2)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</si>
  <si>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Projected New School Annual Operating Budget  -- YEARS 1 - 5 (Fiscal Year July 1-June 30)</t>
  </si>
  <si>
    <t>REVENUES</t>
  </si>
  <si>
    <t>Additional Information</t>
  </si>
  <si>
    <t>State Revenue - See Footnotes</t>
  </si>
  <si>
    <t>Other State Grants (Row 29)</t>
  </si>
  <si>
    <t>Basic Tuition Support / Adult Learners Grant - From Tab 2</t>
  </si>
  <si>
    <t xml:space="preserve">  </t>
  </si>
  <si>
    <t>Special Education Grant - From Tab 2</t>
  </si>
  <si>
    <t>Honors Diploma/Academic Performance Grant</t>
  </si>
  <si>
    <t>Career and  Technical Education</t>
  </si>
  <si>
    <t>Non-English Speaking Program</t>
  </si>
  <si>
    <t>Charter and Innovation Network School Grant ($1,400 per student)</t>
  </si>
  <si>
    <t>Formative (Interim) Assessment Grant</t>
  </si>
  <si>
    <t>State Matching Funds for School Lunch Program</t>
  </si>
  <si>
    <t>Curricular Material Reimbursement Program ($150 per student)</t>
  </si>
  <si>
    <t>Remediation Testing Grant</t>
  </si>
  <si>
    <t>Teacher Appreciation Grant</t>
  </si>
  <si>
    <t>Other State Grants (please describe) (1)</t>
  </si>
  <si>
    <t>Total State Revenue:</t>
  </si>
  <si>
    <t>Other Federal Revenue (Row 41)</t>
  </si>
  <si>
    <t>Public Charter School Program Grant (2)</t>
  </si>
  <si>
    <t>Other Federal Revenue includes a federal award from the U.S. Department of Education for the Evansville Promise Neighborhood Grant.</t>
  </si>
  <si>
    <t>Charter Facilities Assistance Program Grant (2011)</t>
  </si>
  <si>
    <t>IDEA- Part B Grant (Special Education)</t>
  </si>
  <si>
    <t>Title I</t>
  </si>
  <si>
    <t>Title II</t>
  </si>
  <si>
    <t>Federal Lunch Program</t>
  </si>
  <si>
    <t>Federal Breakfast Reimbursement</t>
  </si>
  <si>
    <t>Other Federal Revenue (please describe)</t>
  </si>
  <si>
    <t>Other Revenue - See Footnotes</t>
  </si>
  <si>
    <t>Other Revenue (Row 50)</t>
  </si>
  <si>
    <t>Other Revenue includes a loan from Evansville Goodwill Industries, Inc. for startup costs and renovations of the rented facility.</t>
  </si>
  <si>
    <t>Student Fees</t>
  </si>
  <si>
    <t>Other Fees</t>
  </si>
  <si>
    <t>Other Revenue (please describe)</t>
  </si>
  <si>
    <t>Administrative Staff - See Footnote (3)</t>
  </si>
  <si>
    <t>Executive Administration: Office of Superintendent</t>
  </si>
  <si>
    <t>School Administration: Office of the Principal</t>
  </si>
  <si>
    <t>Other School Administration</t>
  </si>
  <si>
    <t>Business Manager/Director of Finance</t>
  </si>
  <si>
    <t>Total Administrative Staff:</t>
  </si>
  <si>
    <t>Instructional Staff</t>
  </si>
  <si>
    <t>Teachers - Regular</t>
  </si>
  <si>
    <t>Teachers - Special Education</t>
  </si>
  <si>
    <t>Substitutes, Assistants, Paraprofessionals, Aides</t>
  </si>
  <si>
    <t>Summer School Staff</t>
  </si>
  <si>
    <t>Non-Instructional/Support Staff - See Footnotes</t>
  </si>
  <si>
    <t>Other Support Staff (Row 78)</t>
  </si>
  <si>
    <t>Social Workers, Guidence Counselors, Therapists</t>
  </si>
  <si>
    <t>Other support staff includes Office Manager, Drop-In Center Assistant Director, and two Child Care Attendants</t>
  </si>
  <si>
    <t>Instructional Support Staff (4)</t>
  </si>
  <si>
    <t>Other Support Staff (please describe) (5)</t>
  </si>
  <si>
    <t>Nurse</t>
  </si>
  <si>
    <t>Librarian</t>
  </si>
  <si>
    <t>Information Technology</t>
  </si>
  <si>
    <t>Maintenance of Buildings, Grounds, Equipment (including Custodial Staff)</t>
  </si>
  <si>
    <t>Security Personnel</t>
  </si>
  <si>
    <t>Athletic Coaches</t>
  </si>
  <si>
    <t>Total Non-Instructional/Support Staff:</t>
  </si>
  <si>
    <t>Subtotal Wages and Salaries:</t>
  </si>
  <si>
    <t>Payroll Taxes and Benefits - From Tab 3</t>
  </si>
  <si>
    <t>Other Compensation (Row 94)</t>
  </si>
  <si>
    <t>Social Security/Medicare/Unemployment</t>
  </si>
  <si>
    <t>Health Insurance</t>
  </si>
  <si>
    <t>Retirement Contributions</t>
  </si>
  <si>
    <t>Other Compensation (please describe)</t>
  </si>
  <si>
    <t>Total Payroll Taxes and Benefits:</t>
  </si>
  <si>
    <t>Other Instructional Supplies and Resources (Row 108)</t>
  </si>
  <si>
    <t>Other Instruction Supplies includes dual credit/certification courses paid to post secondary institutions as well as basic classroom supplies such as pens, paper, dry erase markers, etc.</t>
  </si>
  <si>
    <t>Other Administrative Expenses (Row 114)</t>
  </si>
  <si>
    <t>Other administrative expenses includes administrative dues paid to local organizations the school director is involved with such as the Rotary as well as basic offices supplies such as pens, paper, etc.</t>
  </si>
  <si>
    <t>Other Administrative Expenses (please describe)</t>
  </si>
  <si>
    <t>Other Governing Board Expenses (Row 120)</t>
  </si>
  <si>
    <t>Other governing board expenses includes costs to conduct board development activites.</t>
  </si>
  <si>
    <t>Other Governing Board Expenses (please describe)</t>
  </si>
  <si>
    <t>Other Services (Row 138)</t>
  </si>
  <si>
    <t>Other Services (please describe)</t>
  </si>
  <si>
    <t>Lease, Mortgage, &amp; Other Facilities (Rows 143, 158)</t>
  </si>
  <si>
    <t>Facility lease/mortgage payments includes the estimated cost of leasing a facilty for use for the Excel Center operations.</t>
  </si>
  <si>
    <t>Other Expenses (Row 167)</t>
  </si>
  <si>
    <t>Indiana Charter School Board Administrative Fee (6)</t>
  </si>
  <si>
    <t>Management Fee includes an Excel Center Licensing fee paid annual to Goodwill Education Iniativies.</t>
  </si>
  <si>
    <t>Management Fee (7)</t>
  </si>
  <si>
    <t>Escrow</t>
  </si>
  <si>
    <t>(1)  Including, but not limited to: alternative education program grants (IC 20-30-8); educational technology plan grants (IC 20-20-13); secured school fund grants (IC 10-21-1-2); dual language pilot program grants (IC 20-20-41-2); teacher and student advancement fund grants (IC 20-20-43-3); student and parent support services grants (IC 20-34-9); etc.</t>
  </si>
  <si>
    <t>(2)  This is a competitive grant. Funding is not guaranteed. The funding for the PCSP grant is distributed through a reimbursement process. Contact IDOE's Office of Title Grants and Support for more information.</t>
  </si>
  <si>
    <t>(3)  Office of Superintendent includes the Head of School, School Leader, Executive Director, Chief Executive Officer, as well as associate or assistant executive positions; Office of the Principal includes Vice- and Assistant Principals; Other School Administration includes Chief Academic Officers; Directors, Deans, and Coordinators of: Curriculum, Instruction, Faculty, Students, Assessment, Student Affairs, Student Achievement, and similar positions.</t>
  </si>
  <si>
    <t>(4)  Includes Staffing for Instruction and Curriculum Development, Instructional Staff Training, etc.</t>
  </si>
  <si>
    <t>(5)  Secretary; Receptionist; Attendance Clerk; Office Manager, Cafeteria Worker, and other full or part-time employees not specifically described.</t>
  </si>
  <si>
    <t>(6)  Three-Quarters of a percent (0.75%) of basic tuition support or adult learner grant amount received by the school.</t>
  </si>
  <si>
    <t>(7)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</si>
  <si>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Instructions:</t>
  </si>
  <si>
    <t>+ Ensure all editable cells are unlocked and all un-editable cells are locked.</t>
  </si>
  <si>
    <t>+  On Review Tab, select “Protect Sheet” and make sure only “Select Unlocked Cells” is checked (PERFORM FOR EACH SHEET).</t>
  </si>
  <si>
    <t>+ Enter Password (STORE PASSWORD SOMEWHERE RECOVERABLE).</t>
  </si>
  <si>
    <t>+ To Hide “CONTROL” Sheet</t>
  </si>
  <si>
    <t xml:space="preserve">  - Switch to VBE (press [Alt]+[F11]).</t>
  </si>
  <si>
    <t xml:space="preserve">  - Select Sheet8(CONTROL).</t>
  </si>
  <si>
    <t xml:space="preserve">  - In Properties window, select “2 – xlSheetVeryHidden” from the Visible property's drop-down list.</t>
  </si>
  <si>
    <t xml:space="preserve">  - To Unhide, select “-1 – xlSheetVeryHidden” from the Visible property's drop-down list.</t>
  </si>
  <si>
    <t>All Grant amounts are from 2023 Biennial Budget. Complexity Index Data (Columns D &amp; F) are taken from LSA Budget Projections Run (04/27/23).
Over the biennium, Column E (FY 24) is used for Current Year and Column G (FY 25) is used for Years 1-5.</t>
  </si>
  <si>
    <t>Data Validation List (Complexity)</t>
  </si>
  <si>
    <t>Corp No.</t>
  </si>
  <si>
    <t>School Corporation</t>
  </si>
  <si>
    <t>FY 24 Index</t>
  </si>
  <si>
    <t>FY 24 $/ADM</t>
  </si>
  <si>
    <t>FY 25 Index2</t>
  </si>
  <si>
    <t>FY 25 $/ADM</t>
  </si>
  <si>
    <r>
      <t xml:space="preserve">Select from drop-down list </t>
    </r>
    <r>
      <rPr>
        <sz val="10"/>
        <color indexed="8"/>
        <rFont val="Calibri"/>
        <family val="2"/>
      </rPr>
      <t>→</t>
    </r>
  </si>
  <si>
    <t>Grants</t>
  </si>
  <si>
    <t>FY 2024</t>
  </si>
  <si>
    <t>FY 2025</t>
  </si>
  <si>
    <t>0015</t>
  </si>
  <si>
    <t>Adams Central Community Schools</t>
  </si>
  <si>
    <t>Foundation Amount:</t>
  </si>
  <si>
    <t>5265</t>
  </si>
  <si>
    <t>Alexandria Com School Corp</t>
  </si>
  <si>
    <t>Complexity Multiplier:</t>
  </si>
  <si>
    <t>5275</t>
  </si>
  <si>
    <t>Anderson Community School Corp</t>
  </si>
  <si>
    <t>ELL Adjustment:</t>
  </si>
  <si>
    <t xml:space="preserve">     (not currently calculated - See IC 20-43-6-3(b) STEP 4)</t>
  </si>
  <si>
    <t>5470</t>
  </si>
  <si>
    <t>Argos Community Schools</t>
  </si>
  <si>
    <t>Sped Grant (moderate):</t>
  </si>
  <si>
    <t xml:space="preserve">     (not calculated for severe disabilities - See IC 20-43-7-6)</t>
  </si>
  <si>
    <t>2435</t>
  </si>
  <si>
    <t>Attica Consolidated Sch Corp</t>
  </si>
  <si>
    <t>Adult Grant:</t>
  </si>
  <si>
    <t>3315</t>
  </si>
  <si>
    <t>Avon Community School Corp</t>
  </si>
  <si>
    <t>Charter Grant</t>
  </si>
  <si>
    <t>1315</t>
  </si>
  <si>
    <t>Barr-Reeve Com Schools Inc</t>
  </si>
  <si>
    <t>Textbook Reimbursement</t>
  </si>
  <si>
    <t>0365</t>
  </si>
  <si>
    <t>Bartholomew Con School Corp</t>
  </si>
  <si>
    <t>6895</t>
  </si>
  <si>
    <t>Batesville Community Sch Corp</t>
  </si>
  <si>
    <t>$/ADM = "Foundation Amount" + ("Complexity Multiplier" * "Complexity Index")</t>
  </si>
  <si>
    <t>2260</t>
  </si>
  <si>
    <t>Baugo Community Schools</t>
  </si>
  <si>
    <t>5380</t>
  </si>
  <si>
    <t>Beech Grove City Schools</t>
  </si>
  <si>
    <t>0395</t>
  </si>
  <si>
    <t>Benton Community School Corp</t>
  </si>
  <si>
    <t>Adult High School?</t>
  </si>
  <si>
    <t>0515</t>
  </si>
  <si>
    <t>Blackford County Schools</t>
  </si>
  <si>
    <t>2920</t>
  </si>
  <si>
    <t>Bloomfield School District</t>
  </si>
  <si>
    <t>Yes</t>
  </si>
  <si>
    <t>3405</t>
  </si>
  <si>
    <t>Blue River Valley Schools</t>
  </si>
  <si>
    <t>No</t>
  </si>
  <si>
    <t>0935</t>
  </si>
  <si>
    <t>Borden-Henryville Sch Corp</t>
  </si>
  <si>
    <t>5480</t>
  </si>
  <si>
    <t>Bremen Public Schools</t>
  </si>
  <si>
    <t>0670</t>
  </si>
  <si>
    <t>Brown County School Corporation</t>
  </si>
  <si>
    <t>3305</t>
  </si>
  <si>
    <t>Brownsburg Community Sch Corp</t>
  </si>
  <si>
    <t>3695</t>
  </si>
  <si>
    <t>Brownstown Cnt Com Sch Corp</t>
  </si>
  <si>
    <t>3455</t>
  </si>
  <si>
    <t>C A Beard Memorial School Corp</t>
  </si>
  <si>
    <t>6340</t>
  </si>
  <si>
    <t>Cannelton City Schools</t>
  </si>
  <si>
    <t>3060</t>
  </si>
  <si>
    <t>Carmel Clay Schools</t>
  </si>
  <si>
    <t>0750</t>
  </si>
  <si>
    <t>Carroll Consolidated Sch Corp</t>
  </si>
  <si>
    <t>2650</t>
  </si>
  <si>
    <t>Caston School Corporation</t>
  </si>
  <si>
    <t>4205</t>
  </si>
  <si>
    <t>Center Grove Com Sch Corp</t>
  </si>
  <si>
    <t>8360</t>
  </si>
  <si>
    <t>Centerville-Abington Com Schs</t>
  </si>
  <si>
    <t>6055</t>
  </si>
  <si>
    <t>Central Noble Com School Corp</t>
  </si>
  <si>
    <t>4145</t>
  </si>
  <si>
    <t>Clark-Pleasant Com School Corp</t>
  </si>
  <si>
    <t>1000</t>
  </si>
  <si>
    <t>Clarksville Com School Corp</t>
  </si>
  <si>
    <t>1125</t>
  </si>
  <si>
    <t>Clay Community Schools</t>
  </si>
  <si>
    <t>1150</t>
  </si>
  <si>
    <t>Clinton Central School Corp</t>
  </si>
  <si>
    <t>1160</t>
  </si>
  <si>
    <t>Clinton Prairie School Corp</t>
  </si>
  <si>
    <t>6750</t>
  </si>
  <si>
    <t>Cloverdale Community Schools</t>
  </si>
  <si>
    <t>1170</t>
  </si>
  <si>
    <t>Community Schools of Frankfort</t>
  </si>
  <si>
    <t>2270</t>
  </si>
  <si>
    <t>Concord Community Schools</t>
  </si>
  <si>
    <t>2440</t>
  </si>
  <si>
    <t>Covington Community Sch Corp</t>
  </si>
  <si>
    <t>1900</t>
  </si>
  <si>
    <t>Cowan Community School Corp</t>
  </si>
  <si>
    <t>1300</t>
  </si>
  <si>
    <t>Crawford Co Com School Corp</t>
  </si>
  <si>
    <t>5855</t>
  </si>
  <si>
    <t>Crawfordsville Com Schools</t>
  </si>
  <si>
    <t>3710</t>
  </si>
  <si>
    <t>Crothersville Community Schools</t>
  </si>
  <si>
    <t>4660</t>
  </si>
  <si>
    <t>Crown Point Community Sch Corp</t>
  </si>
  <si>
    <t>5455</t>
  </si>
  <si>
    <t>Culver Community Schools Corp</t>
  </si>
  <si>
    <t>1940</t>
  </si>
  <si>
    <t>Daleville Community Schools</t>
  </si>
  <si>
    <t>3325</t>
  </si>
  <si>
    <t>Danville Community School Corp</t>
  </si>
  <si>
    <t>1655</t>
  </si>
  <si>
    <t>Decatur County Com Schools</t>
  </si>
  <si>
    <t>1835</t>
  </si>
  <si>
    <t>DeKalb Co Ctl United Sch Dist</t>
  </si>
  <si>
    <t>1805</t>
  </si>
  <si>
    <t>DeKalb Co Eastern Com Sch Dist</t>
  </si>
  <si>
    <t>1875</t>
  </si>
  <si>
    <t>Delaware Community School Corp</t>
  </si>
  <si>
    <t>0755</t>
  </si>
  <si>
    <t>Delphi Community School Corp</t>
  </si>
  <si>
    <t>6470</t>
  </si>
  <si>
    <t>Duneland School Corporation</t>
  </si>
  <si>
    <t>0255</t>
  </si>
  <si>
    <t>East Allen County Schools</t>
  </si>
  <si>
    <t>2725</t>
  </si>
  <si>
    <t>East Gibson School Corporation</t>
  </si>
  <si>
    <t>6065</t>
  </si>
  <si>
    <t>East Noble School Corp</t>
  </si>
  <si>
    <t>6510</t>
  </si>
  <si>
    <t>East Porter County School Corp</t>
  </si>
  <si>
    <t>8215</t>
  </si>
  <si>
    <t>East Washington School Corp</t>
  </si>
  <si>
    <t>2815</t>
  </si>
  <si>
    <t>Eastbrook Community Sch Corp</t>
  </si>
  <si>
    <t>2940</t>
  </si>
  <si>
    <t>Eastern Greene Schools</t>
  </si>
  <si>
    <t>3145</t>
  </si>
  <si>
    <t>Eastern Hancock Co Com Sch Corp</t>
  </si>
  <si>
    <t>3480</t>
  </si>
  <si>
    <t>Eastern Howard School Corp</t>
  </si>
  <si>
    <t>6620</t>
  </si>
  <si>
    <t>Eastern Pulaski Com Sch Corp</t>
  </si>
  <si>
    <t>4215</t>
  </si>
  <si>
    <t>Edinburgh Community Sch Corp</t>
  </si>
  <si>
    <t>2305</t>
  </si>
  <si>
    <t>Elkhart Community Schools</t>
  </si>
  <si>
    <t>5280</t>
  </si>
  <si>
    <t>Elwood Community School Corp</t>
  </si>
  <si>
    <t>5910</t>
  </si>
  <si>
    <t>Eminence Community School Corp</t>
  </si>
  <si>
    <t>7995</t>
  </si>
  <si>
    <t>2155</t>
  </si>
  <si>
    <t>Fairfield Community Schools</t>
  </si>
  <si>
    <t>2395</t>
  </si>
  <si>
    <t>Fayette County School Corp</t>
  </si>
  <si>
    <t>0370</t>
  </si>
  <si>
    <t>Flat Rock-Hawcreek School Corp</t>
  </si>
  <si>
    <t>0235</t>
  </si>
  <si>
    <t>Fort Wayne Community Schools</t>
  </si>
  <si>
    <t>4225</t>
  </si>
  <si>
    <t>Franklin Community School Corp</t>
  </si>
  <si>
    <t>2475</t>
  </si>
  <si>
    <t>Franklin County Com Sch Corp</t>
  </si>
  <si>
    <t>5310</t>
  </si>
  <si>
    <t>Franklin Township Com Sch Corp</t>
  </si>
  <si>
    <t>5245</t>
  </si>
  <si>
    <t>Frankton-Lapel Community Schs</t>
  </si>
  <si>
    <t>7605</t>
  </si>
  <si>
    <t>Fremont Community Schools</t>
  </si>
  <si>
    <t>8525</t>
  </si>
  <si>
    <t>Frontier School Corporation</t>
  </si>
  <si>
    <t>1820</t>
  </si>
  <si>
    <t>Garrett-Keyser-Butler Com</t>
  </si>
  <si>
    <t>4690</t>
  </si>
  <si>
    <t>Gary Community School Corp</t>
  </si>
  <si>
    <t>2315</t>
  </si>
  <si>
    <t>Goshen Community Schools</t>
  </si>
  <si>
    <t>1010</t>
  </si>
  <si>
    <t>Greater Clark County Schools</t>
  </si>
  <si>
    <t>2120</t>
  </si>
  <si>
    <t>Greater Jasper Con Schs</t>
  </si>
  <si>
    <t>6755</t>
  </si>
  <si>
    <t>Greencastle Community Sch Corp</t>
  </si>
  <si>
    <t>3125</t>
  </si>
  <si>
    <t>Greenfield-Central Com Schools</t>
  </si>
  <si>
    <t>1730</t>
  </si>
  <si>
    <t>Greensburg Community Schools</t>
  </si>
  <si>
    <t>4245</t>
  </si>
  <si>
    <t>Greenwood Community Sch Corp</t>
  </si>
  <si>
    <t>4700</t>
  </si>
  <si>
    <t>Griffith Public Schools</t>
  </si>
  <si>
    <t>7610</t>
  </si>
  <si>
    <t>Hamilton Community Schools</t>
  </si>
  <si>
    <t>3025</t>
  </si>
  <si>
    <t>Hamilton Heights School Corp</t>
  </si>
  <si>
    <t>3005</t>
  </si>
  <si>
    <t>Hamilton Southeastern Schools</t>
  </si>
  <si>
    <t>4580</t>
  </si>
  <si>
    <t>Hanover Community School Corp</t>
  </si>
  <si>
    <t>3625</t>
  </si>
  <si>
    <t>Huntington Co Com Sch Corp</t>
  </si>
  <si>
    <t>5385</t>
  </si>
  <si>
    <t>Indianapolis Public Schools</t>
  </si>
  <si>
    <t>6900</t>
  </si>
  <si>
    <t>Jac-Cen-Del Community Sch Corp</t>
  </si>
  <si>
    <t>3945</t>
  </si>
  <si>
    <t>Jay School Corp</t>
  </si>
  <si>
    <t>4015</t>
  </si>
  <si>
    <t>Jennings County Schools</t>
  </si>
  <si>
    <t>7150</t>
  </si>
  <si>
    <t>John Glenn School Corporation</t>
  </si>
  <si>
    <t>3785</t>
  </si>
  <si>
    <t>Kankakee Valley School Corp</t>
  </si>
  <si>
    <t>7525</t>
  </si>
  <si>
    <t>Knox Community School Corp</t>
  </si>
  <si>
    <t>3500</t>
  </si>
  <si>
    <t>Kokomo-Center Twp Con Sch Corp</t>
  </si>
  <si>
    <t>7855</t>
  </si>
  <si>
    <t>Lafayette School Corporation</t>
  </si>
  <si>
    <t>4615</t>
  </si>
  <si>
    <t>Lake Central School Corp</t>
  </si>
  <si>
    <t>4650</t>
  </si>
  <si>
    <t>Lake Ridge Schools</t>
  </si>
  <si>
    <t>4680</t>
  </si>
  <si>
    <t>Lake Station Community Schools</t>
  </si>
  <si>
    <t>4535</t>
  </si>
  <si>
    <t>Lakeland School Corporation</t>
  </si>
  <si>
    <t>3160</t>
  </si>
  <si>
    <t>Lanesville Community School Corp</t>
  </si>
  <si>
    <t>4945</t>
  </si>
  <si>
    <t>LaPorte Community School Corp</t>
  </si>
  <si>
    <t>1620</t>
  </si>
  <si>
    <t>Lawrenceburg Com School Corp</t>
  </si>
  <si>
    <t>0665</t>
  </si>
  <si>
    <t>Lebanon Community School Corp</t>
  </si>
  <si>
    <t>0815</t>
  </si>
  <si>
    <t>Lewis Cass School Corp</t>
  </si>
  <si>
    <t>1895</t>
  </si>
  <si>
    <t>Liberty-Perry Com School Corp</t>
  </si>
  <si>
    <t>2950</t>
  </si>
  <si>
    <t>Linton-Stockton School Corp</t>
  </si>
  <si>
    <t>0875</t>
  </si>
  <si>
    <t>Logansport Community Sch Corp</t>
  </si>
  <si>
    <t>5525</t>
  </si>
  <si>
    <t>Loogootee Community Sch Corp</t>
  </si>
  <si>
    <t>8445</t>
  </si>
  <si>
    <t>M S D Bluffton-Harrison</t>
  </si>
  <si>
    <t>6460</t>
  </si>
  <si>
    <t>M S D Boone Township</t>
  </si>
  <si>
    <t>5300</t>
  </si>
  <si>
    <t>M S D Decatur Township</t>
  </si>
  <si>
    <t>5330</t>
  </si>
  <si>
    <t>M S D Lawrence Township</t>
  </si>
  <si>
    <t>5925</t>
  </si>
  <si>
    <t>M S D Martinsville Schools</t>
  </si>
  <si>
    <t>6590</t>
  </si>
  <si>
    <t>M S D Mount Vernon</t>
  </si>
  <si>
    <t>6600</t>
  </si>
  <si>
    <t>M S D North Posey Co Schools</t>
  </si>
  <si>
    <t>4860</t>
  </si>
  <si>
    <t>M S D of New Durham Township</t>
  </si>
  <si>
    <t>5340</t>
  </si>
  <si>
    <t>M S D Perry Township</t>
  </si>
  <si>
    <t>5350</t>
  </si>
  <si>
    <t>M S D Pike Township</t>
  </si>
  <si>
    <t>2960</t>
  </si>
  <si>
    <t>M S D Shakamak Schools</t>
  </si>
  <si>
    <t>0125</t>
  </si>
  <si>
    <t>M S D Southwest Allen County</t>
  </si>
  <si>
    <t>7615</t>
  </si>
  <si>
    <t>M S D Steuben County</t>
  </si>
  <si>
    <t>8050</t>
  </si>
  <si>
    <t>M S D Wabash County Schools</t>
  </si>
  <si>
    <t>8115</t>
  </si>
  <si>
    <t>M S D Warren County</t>
  </si>
  <si>
    <t>5360</t>
  </si>
  <si>
    <t>M S D Warren Township</t>
  </si>
  <si>
    <t>5370</t>
  </si>
  <si>
    <t>M S D Washington Township</t>
  </si>
  <si>
    <t>5375</t>
  </si>
  <si>
    <t>M S D Wayne Township</t>
  </si>
  <si>
    <t>5615</t>
  </si>
  <si>
    <t>Maconaquah School Corp</t>
  </si>
  <si>
    <t>3995</t>
  </si>
  <si>
    <t>Madison Consolidated Schools</t>
  </si>
  <si>
    <t>2825</t>
  </si>
  <si>
    <t>Madison-Grant United Sch Corp</t>
  </si>
  <si>
    <t>8045</t>
  </si>
  <si>
    <t>Manchester Community Schools</t>
  </si>
  <si>
    <t>2865</t>
  </si>
  <si>
    <t>Marion Community Schools</t>
  </si>
  <si>
    <t>3640</t>
  </si>
  <si>
    <t>Medora Community School Corp</t>
  </si>
  <si>
    <t>4600</t>
  </si>
  <si>
    <t>Merrillville Community School</t>
  </si>
  <si>
    <t>4925</t>
  </si>
  <si>
    <t>Michigan City Area Schools</t>
  </si>
  <si>
    <t>2275</t>
  </si>
  <si>
    <t>Middlebury Community Schools</t>
  </si>
  <si>
    <t>6910</t>
  </si>
  <si>
    <t>Milan Community Schools</t>
  </si>
  <si>
    <t>3335</t>
  </si>
  <si>
    <t>Mill Creek Community Sch Corp</t>
  </si>
  <si>
    <t>2855</t>
  </si>
  <si>
    <t>Mississinewa Community School Corp</t>
  </si>
  <si>
    <t>5085</t>
  </si>
  <si>
    <t>Mitchell Community Schools</t>
  </si>
  <si>
    <t>6820</t>
  </si>
  <si>
    <t>Monroe Central School Corp</t>
  </si>
  <si>
    <t>5740</t>
  </si>
  <si>
    <t>Monroe County Com Sch Corp</t>
  </si>
  <si>
    <t>5900</t>
  </si>
  <si>
    <t>Monroe-Gregg School District</t>
  </si>
  <si>
    <t>5930</t>
  </si>
  <si>
    <t>Mooresville Con School Corp</t>
  </si>
  <si>
    <t>3135</t>
  </si>
  <si>
    <t>Mt Vernon Community Sch Corp</t>
  </si>
  <si>
    <t>1970</t>
  </si>
  <si>
    <t>Muncie Community Schools</t>
  </si>
  <si>
    <t>8305</t>
  </si>
  <si>
    <t>Nettle Creek School Corp</t>
  </si>
  <si>
    <t>2400</t>
  </si>
  <si>
    <t>New Albany-Floyd Co Con Sch</t>
  </si>
  <si>
    <t>3445</t>
  </si>
  <si>
    <t>New Castle Community Sch Corp</t>
  </si>
  <si>
    <t>4805</t>
  </si>
  <si>
    <t>New Prairie United School Corp</t>
  </si>
  <si>
    <t>4255</t>
  </si>
  <si>
    <t>Nineveh-Hensley-Jackson United</t>
  </si>
  <si>
    <t>3070</t>
  </si>
  <si>
    <t>Noblesville Schools</t>
  </si>
  <si>
    <t>0025</t>
  </si>
  <si>
    <t>North Adams Community Schools</t>
  </si>
  <si>
    <t>6375</t>
  </si>
  <si>
    <t>North Central Parke Con Sch Corp</t>
  </si>
  <si>
    <t>1375</t>
  </si>
  <si>
    <t>North Daviess Com Schools</t>
  </si>
  <si>
    <t>2735</t>
  </si>
  <si>
    <t>North Gibson School Corp</t>
  </si>
  <si>
    <t>3180</t>
  </si>
  <si>
    <t>North Harrison Com School Corp</t>
  </si>
  <si>
    <t>7515</t>
  </si>
  <si>
    <t>North Judson-San Pierre Sch Corp</t>
  </si>
  <si>
    <t>4315</t>
  </si>
  <si>
    <t>North Knox School Corp</t>
  </si>
  <si>
    <t>5075</t>
  </si>
  <si>
    <t>North Lawrence Com Schools</t>
  </si>
  <si>
    <t>5620</t>
  </si>
  <si>
    <t>North Miami Community Schools</t>
  </si>
  <si>
    <t>5835</t>
  </si>
  <si>
    <t>North Montgomery Com Sch Corp</t>
  </si>
  <si>
    <t>5945</t>
  </si>
  <si>
    <t>North Newton School Corp</t>
  </si>
  <si>
    <t>6715</t>
  </si>
  <si>
    <t>North Putnam Community Schools</t>
  </si>
  <si>
    <t>7385</t>
  </si>
  <si>
    <t>North Spencer County Sch Corp</t>
  </si>
  <si>
    <t>8010</t>
  </si>
  <si>
    <t>North Vermillion Com Sch Corp</t>
  </si>
  <si>
    <t>3295</t>
  </si>
  <si>
    <t>North West Hendricks Schools</t>
  </si>
  <si>
    <t>8515</t>
  </si>
  <si>
    <t>North White School Corp</t>
  </si>
  <si>
    <t>2040</t>
  </si>
  <si>
    <t>Northeast Dubois Co Sch Corp</t>
  </si>
  <si>
    <t>7645</t>
  </si>
  <si>
    <t>Northeast School Corp</t>
  </si>
  <si>
    <t>8375</t>
  </si>
  <si>
    <t>Northeastern Wayne Schools</t>
  </si>
  <si>
    <t>8435</t>
  </si>
  <si>
    <t>Northern Wells Com Schools</t>
  </si>
  <si>
    <t>0225</t>
  </si>
  <si>
    <t>Northwest Allen County Schools</t>
  </si>
  <si>
    <t>7350</t>
  </si>
  <si>
    <t>Northwestern Con School Corp</t>
  </si>
  <si>
    <t>3470</t>
  </si>
  <si>
    <t>Northwestern School Corp</t>
  </si>
  <si>
    <t>5625</t>
  </si>
  <si>
    <t>Oak Hill United School Corp</t>
  </si>
  <si>
    <t>7495</t>
  </si>
  <si>
    <t>Oregon-Davis School Corp</t>
  </si>
  <si>
    <t>61445</t>
  </si>
  <si>
    <t>Orleans Community Schools</t>
  </si>
  <si>
    <t>6155</t>
  </si>
  <si>
    <t>Paoli Community School Corp</t>
  </si>
  <si>
    <t>7175</t>
  </si>
  <si>
    <t>Penn-Harris-Madison Sch Corp</t>
  </si>
  <si>
    <t>6325</t>
  </si>
  <si>
    <t>Perry Central Com Schools Corp</t>
  </si>
  <si>
    <t>5635</t>
  </si>
  <si>
    <t>Peru Community Schools</t>
  </si>
  <si>
    <t>6445</t>
  </si>
  <si>
    <t>Pike County School Corp</t>
  </si>
  <si>
    <t>0775</t>
  </si>
  <si>
    <t>Pioneer Regional School Corp</t>
  </si>
  <si>
    <t>3330</t>
  </si>
  <si>
    <t>Plainfield Community Sch Corp</t>
  </si>
  <si>
    <t>5485</t>
  </si>
  <si>
    <t>Plymouth Community School Corp</t>
  </si>
  <si>
    <t>6550</t>
  </si>
  <si>
    <t>Portage Township Schools</t>
  </si>
  <si>
    <t>6520</t>
  </si>
  <si>
    <t>Porter Township School Corp</t>
  </si>
  <si>
    <t>4515</t>
  </si>
  <si>
    <t>Prairie Heights Com Sch Corp</t>
  </si>
  <si>
    <t>6825</t>
  </si>
  <si>
    <t>Randolph Central School Corp</t>
  </si>
  <si>
    <t>6835</t>
  </si>
  <si>
    <t>Randolph Eastern School Corp</t>
  </si>
  <si>
    <t>6805</t>
  </si>
  <si>
    <t>Randolph Southern School Corp</t>
  </si>
  <si>
    <t>3815</t>
  </si>
  <si>
    <t>Rensselaer Central School Corp</t>
  </si>
  <si>
    <t>5705</t>
  </si>
  <si>
    <t>Richland-Bean Blossom C S C</t>
  </si>
  <si>
    <t>8385</t>
  </si>
  <si>
    <t>Richmond Community School</t>
  </si>
  <si>
    <t>6080</t>
  </si>
  <si>
    <t>Rising Sun-Ohio Co Com</t>
  </si>
  <si>
    <t>4590</t>
  </si>
  <si>
    <t>River Forest Community Sch Corp</t>
  </si>
  <si>
    <t>2645</t>
  </si>
  <si>
    <t>Rochester Community Sch Corp</t>
  </si>
  <si>
    <t>1180</t>
  </si>
  <si>
    <t>Rossville Con School District</t>
  </si>
  <si>
    <t>6995</t>
  </si>
  <si>
    <t>Rush County Schools</t>
  </si>
  <si>
    <t>8205</t>
  </si>
  <si>
    <t>Salem Community Schools</t>
  </si>
  <si>
    <t>4670</t>
  </si>
  <si>
    <t>School City of East Chicago</t>
  </si>
  <si>
    <t>4710</t>
  </si>
  <si>
    <t>School City of Hammond</t>
  </si>
  <si>
    <t>4730</t>
  </si>
  <si>
    <t>School City of Hobart</t>
  </si>
  <si>
    <t>7200</t>
  </si>
  <si>
    <t>School City of Mishawaka</t>
  </si>
  <si>
    <t>4720</t>
  </si>
  <si>
    <t>School Town of Highland</t>
  </si>
  <si>
    <t>4740</t>
  </si>
  <si>
    <t>School Town of Munster</t>
  </si>
  <si>
    <t>5400</t>
  </si>
  <si>
    <t>School Town of Speedway</t>
  </si>
  <si>
    <t>7230</t>
  </si>
  <si>
    <t>Scott County School District 1</t>
  </si>
  <si>
    <t>7255</t>
  </si>
  <si>
    <t>Scott County School District 2</t>
  </si>
  <si>
    <t>3675</t>
  </si>
  <si>
    <t>Seymour Community Schools</t>
  </si>
  <si>
    <t>7285</t>
  </si>
  <si>
    <t>Shelby Eastern Schools</t>
  </si>
  <si>
    <t>7365</t>
  </si>
  <si>
    <t>Shelbyville Central Schools</t>
  </si>
  <si>
    <t>3435</t>
  </si>
  <si>
    <t>Shenandoah School Corporation</t>
  </si>
  <si>
    <t>3055</t>
  </si>
  <si>
    <t>Sheridan Community Schools</t>
  </si>
  <si>
    <t>5520</t>
  </si>
  <si>
    <t>Shoals Community School Corp</t>
  </si>
  <si>
    <t>0945</t>
  </si>
  <si>
    <t>Silver Creek Community Schools</t>
  </si>
  <si>
    <t>8625</t>
  </si>
  <si>
    <t>Smith-Green Community Schools</t>
  </si>
  <si>
    <t>0035</t>
  </si>
  <si>
    <t>South Adams Schools</t>
  </si>
  <si>
    <t>7205</t>
  </si>
  <si>
    <t>South Bend Community Sch Corp</t>
  </si>
  <si>
    <t>4940</t>
  </si>
  <si>
    <t>South Central Com School Corp</t>
  </si>
  <si>
    <t>1600</t>
  </si>
  <si>
    <t>South Dearborn Com School Corp</t>
  </si>
  <si>
    <t>2765</t>
  </si>
  <si>
    <t>South Gibson School Corp</t>
  </si>
  <si>
    <t>3190</t>
  </si>
  <si>
    <t>South Harrison Com Schools</t>
  </si>
  <si>
    <t>3415</t>
  </si>
  <si>
    <t>South Henry School Corp</t>
  </si>
  <si>
    <t>4325</t>
  </si>
  <si>
    <t>South Knox School Corp</t>
  </si>
  <si>
    <t>5255</t>
  </si>
  <si>
    <t>South Madison Com Sch Corp</t>
  </si>
  <si>
    <t>5845</t>
  </si>
  <si>
    <t>South Montgomery Com Sch Corp</t>
  </si>
  <si>
    <t>5995</t>
  </si>
  <si>
    <t>South Newton School Corp</t>
  </si>
  <si>
    <t>6705</t>
  </si>
  <si>
    <t>South Putnam Community Schools</t>
  </si>
  <si>
    <t>6865</t>
  </si>
  <si>
    <t>South Ripley Com Sch Corp</t>
  </si>
  <si>
    <t>7445</t>
  </si>
  <si>
    <t>South Spencer County Sch Corp</t>
  </si>
  <si>
    <t>8020</t>
  </si>
  <si>
    <t>South Vermillion Com Sch Corp</t>
  </si>
  <si>
    <t>2100</t>
  </si>
  <si>
    <t>Southeast Dubois Co Sch Corp</t>
  </si>
  <si>
    <t>2455</t>
  </si>
  <si>
    <t>Southeast Fountain School Corp</t>
  </si>
  <si>
    <t>3115</t>
  </si>
  <si>
    <t>Southern Hancock Co Com Sch Corp</t>
  </si>
  <si>
    <t>8425</t>
  </si>
  <si>
    <t>Southern Wells Com Schools</t>
  </si>
  <si>
    <t>2110</t>
  </si>
  <si>
    <t>Southwest Dubois Co Sch Corp</t>
  </si>
  <si>
    <t>6260</t>
  </si>
  <si>
    <t>Southwest Parke Com Sch Corp</t>
  </si>
  <si>
    <t>7715</t>
  </si>
  <si>
    <t>Southwest School Corp</t>
  </si>
  <si>
    <t>7360</t>
  </si>
  <si>
    <t>Southwestern Con Sch Shelby Co</t>
  </si>
  <si>
    <t>4000</t>
  </si>
  <si>
    <t>Southwestern-Jefferson Co Con</t>
  </si>
  <si>
    <t>6195</t>
  </si>
  <si>
    <t>Spencer-Owen Community Schools</t>
  </si>
  <si>
    <t>6160</t>
  </si>
  <si>
    <t>Springs Valley Com School Corp</t>
  </si>
  <si>
    <t>1560</t>
  </si>
  <si>
    <t>Sunman-Dearborn Com Sch Corp</t>
  </si>
  <si>
    <t>7775</t>
  </si>
  <si>
    <t>Switzerland County School Corp</t>
  </si>
  <si>
    <t>3460</t>
  </si>
  <si>
    <t>Taylor Community School Corp</t>
  </si>
  <si>
    <t>6350</t>
  </si>
  <si>
    <t>Tell City-Troy Twp School Corp</t>
  </si>
  <si>
    <t>7865</t>
  </si>
  <si>
    <t>Tippecanoe School Corp</t>
  </si>
  <si>
    <t>4445</t>
  </si>
  <si>
    <t>Tippecanoe Valley School Corp</t>
  </si>
  <si>
    <t>7945</t>
  </si>
  <si>
    <t>Tipton Community School Corp</t>
  </si>
  <si>
    <t>7935</t>
  </si>
  <si>
    <t>Tri-Central Community Schools</t>
  </si>
  <si>
    <t>8535</t>
  </si>
  <si>
    <t>Tri-County School Corp</t>
  </si>
  <si>
    <t>4645</t>
  </si>
  <si>
    <t>Tri-Creek School Corp</t>
  </si>
  <si>
    <t>5495</t>
  </si>
  <si>
    <t>Triton School Corporation</t>
  </si>
  <si>
    <t>4915</t>
  </si>
  <si>
    <t>Tri-Township Cons School Corp</t>
  </si>
  <si>
    <t>8565</t>
  </si>
  <si>
    <t>Twin Lakes School Corp</t>
  </si>
  <si>
    <t>7950</t>
  </si>
  <si>
    <t>Union Co/Clg Corner Joint Sch Dist</t>
  </si>
  <si>
    <t>6795</t>
  </si>
  <si>
    <t>Union School Corporation</t>
  </si>
  <si>
    <t>6530</t>
  </si>
  <si>
    <t>Union Township School Corp</t>
  </si>
  <si>
    <t>7215</t>
  </si>
  <si>
    <t>Union-North United School Corp</t>
  </si>
  <si>
    <t>6560</t>
  </si>
  <si>
    <t>Valparaiso Community Schools</t>
  </si>
  <si>
    <t>8030</t>
  </si>
  <si>
    <t>Vigo County School Corp</t>
  </si>
  <si>
    <t>4335</t>
  </si>
  <si>
    <t>Vincennes Community Sch Corp</t>
  </si>
  <si>
    <t>8060</t>
  </si>
  <si>
    <t>Wabash City Schools</t>
  </si>
  <si>
    <t>2285</t>
  </si>
  <si>
    <t>Wa-Nee Community Schools</t>
  </si>
  <si>
    <t>8130</t>
  </si>
  <si>
    <t>Warrick County School Corp</t>
  </si>
  <si>
    <t>4415</t>
  </si>
  <si>
    <t>Warsaw Community Schools</t>
  </si>
  <si>
    <t>1405</t>
  </si>
  <si>
    <t>Washington Com Schools Inc</t>
  </si>
  <si>
    <t>4345</t>
  </si>
  <si>
    <t>Wawasee Community School Corp</t>
  </si>
  <si>
    <t>1885</t>
  </si>
  <si>
    <t>Wes-Del Community Schools</t>
  </si>
  <si>
    <t>6630</t>
  </si>
  <si>
    <t>West Central School Corp</t>
  </si>
  <si>
    <t>7875</t>
  </si>
  <si>
    <t>West Lafayette Com School Corp</t>
  </si>
  <si>
    <t>West Noble School Corporation</t>
  </si>
  <si>
    <t>8220</t>
  </si>
  <si>
    <t>West Washington School Corp</t>
  </si>
  <si>
    <t>0615</t>
  </si>
  <si>
    <t>Western Boone Co Com Sch Dist</t>
  </si>
  <si>
    <t>3490</t>
  </si>
  <si>
    <t>Western School Corp</t>
  </si>
  <si>
    <t>8355</t>
  </si>
  <si>
    <t>Western Wayne Schools</t>
  </si>
  <si>
    <t>3030</t>
  </si>
  <si>
    <t>Westfield-Washington Schools</t>
  </si>
  <si>
    <t>4525</t>
  </si>
  <si>
    <t>Westview School Corporation</t>
  </si>
  <si>
    <t>2980</t>
  </si>
  <si>
    <t>White River Valley Sch Dist</t>
  </si>
  <si>
    <t>4760</t>
  </si>
  <si>
    <t>Whiting School City</t>
  </si>
  <si>
    <t>4455</t>
  </si>
  <si>
    <t>Whitko Community School Corp</t>
  </si>
  <si>
    <t>8665</t>
  </si>
  <si>
    <t>Whitley Co Cons Schools</t>
  </si>
  <si>
    <t>1910</t>
  </si>
  <si>
    <t>Yorktown Community Schools</t>
  </si>
  <si>
    <t>0630</t>
  </si>
  <si>
    <t>Zionsville Community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</si>
</sst>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0.0%"/>
    <numFmt numFmtId="167" formatCode="0.0000"/>
    <numFmt numFmtId="168" formatCode="###0.0000;###0.0000"/>
    <numFmt numFmtId="169" formatCode="&quot;$&quot;#,##0.00"/>
  </numFmts>
  <fonts count="50">
    <font>
      <sz val="11"/>
      <color theme="1"/>
      <name val="Calibri"/>
      <family val="2"/>
      <scheme val="minor"/>
    </font>
    <font>
      <sz val="11"/>
      <color indexed="8"/>
      <name val="Calibri"/>
      <family val="2"/>
    </font>
    <font>
      <sz val="10"/>
      <name val="Arial"/>
      <family val="2"/>
    </font>
    <font>
      <b/>
      <sz val="14"/>
      <name val="Calibri"/>
      <family val="2"/>
    </font>
    <font>
      <sz val="10"/>
      <name val="Verdana"/>
      <family val="2"/>
    </font>
    <font>
      <sz val="10"/>
      <color indexed="8"/>
      <name val="Calibri"/>
      <family val="2"/>
    </font>
    <font>
      <sz val="11"/>
      <name val="Calibri"/>
      <family val="2"/>
    </font>
    <font>
      <b/>
      <sz val="11"/>
      <name val="Calibri"/>
      <family val="2"/>
    </font>
    <font>
      <b/>
      <i/>
      <sz val="11"/>
      <name val="Calibri"/>
      <family val="2"/>
    </font>
    <font>
      <b/>
      <u/>
      <sz val="11"/>
      <name val="Calibri"/>
      <family val="2"/>
    </font>
    <font>
      <b/>
      <sz val="11"/>
      <color indexed="8"/>
      <name val="Calibri"/>
      <family val="2"/>
    </font>
    <font>
      <u/>
      <sz val="11"/>
      <name val="Calibri"/>
      <family val="2"/>
    </font>
    <font>
      <sz val="11"/>
      <color theme="1"/>
      <name val="Calibri"/>
      <family val="2"/>
      <scheme val="minor"/>
    </font>
    <font>
      <b/>
      <sz val="11"/>
      <color theme="0"/>
      <name val="Calibri"/>
      <family val="2"/>
      <scheme val="minor"/>
    </font>
    <font>
      <u/>
      <sz val="10"/>
      <color theme="10"/>
      <name val="Arial"/>
      <family val="2"/>
    </font>
    <font>
      <b/>
      <sz val="11"/>
      <color theme="1"/>
      <name val="Calibri"/>
      <family val="2"/>
      <scheme val="minor"/>
    </font>
    <font>
      <sz val="11"/>
      <color rgb="FFFF0000"/>
      <name val="Calibri"/>
      <family val="2"/>
      <scheme val="minor"/>
    </font>
    <font>
      <b/>
      <sz val="10"/>
      <color theme="1"/>
      <name val="Calibri"/>
      <family val="2"/>
      <scheme val="minor"/>
    </font>
    <font>
      <sz val="10"/>
      <color theme="1"/>
      <name val="Calibri"/>
      <family val="2"/>
      <scheme val="minor"/>
    </font>
    <font>
      <b/>
      <sz val="14"/>
      <name val="Calibri"/>
      <family val="2"/>
      <scheme val="minor"/>
    </font>
    <font>
      <b/>
      <sz val="10"/>
      <name val="Calibri"/>
      <family val="2"/>
      <scheme val="minor"/>
    </font>
    <font>
      <sz val="11"/>
      <name val="Calibri"/>
      <family val="2"/>
      <scheme val="minor"/>
    </font>
    <font>
      <sz val="10"/>
      <name val="Calibri"/>
      <family val="2"/>
      <scheme val="minor"/>
    </font>
    <font>
      <b/>
      <sz val="10"/>
      <color theme="0"/>
      <name val="Calibri"/>
      <family val="2"/>
      <scheme val="minor"/>
    </font>
    <font>
      <b/>
      <sz val="14"/>
      <color theme="1"/>
      <name val="Calibri"/>
      <family val="2"/>
      <scheme val="minor"/>
    </font>
    <font>
      <sz val="10"/>
      <color rgb="FF000000"/>
      <name val="Calibri"/>
      <family val="2"/>
      <scheme val="minor"/>
    </font>
    <font>
      <sz val="11"/>
      <color theme="1"/>
      <name val="Calibri"/>
      <family val="2"/>
    </font>
    <font>
      <b/>
      <sz val="11"/>
      <color theme="1"/>
      <name val="Calibri"/>
      <family val="2"/>
    </font>
    <font>
      <b/>
      <sz val="11"/>
      <name val="Calibri"/>
      <family val="2"/>
      <scheme val="minor"/>
    </font>
    <font>
      <u/>
      <sz val="11"/>
      <color theme="10"/>
      <name val="Calibri"/>
      <family val="2"/>
      <scheme val="minor"/>
    </font>
    <font>
      <u/>
      <sz val="11"/>
      <color theme="10"/>
      <name val="Calibri"/>
      <family val="2"/>
    </font>
    <font>
      <b/>
      <i/>
      <sz val="11"/>
      <name val="Calibri"/>
      <family val="2"/>
      <scheme val="minor"/>
    </font>
    <font>
      <i/>
      <sz val="11"/>
      <name val="Calibri"/>
      <family val="2"/>
      <scheme val="minor"/>
    </font>
    <font>
      <sz val="11"/>
      <color rgb="FF0070C0"/>
      <name val="Calibri"/>
      <family val="2"/>
    </font>
    <font>
      <u val="singleAccounting"/>
      <sz val="10"/>
      <color theme="1"/>
      <name val="Calibri"/>
      <family val="2"/>
      <scheme val="minor"/>
    </font>
    <font>
      <sz val="14"/>
      <color theme="1"/>
      <name val="Calibri"/>
      <family val="2"/>
      <scheme val="minor"/>
    </font>
    <font>
      <sz val="11"/>
      <color theme="3" tint="0.39997558519241921"/>
      <name val="Calibri"/>
      <family val="2"/>
      <scheme val="minor"/>
    </font>
    <font>
      <b/>
      <sz val="11"/>
      <color rgb="FFFF0000"/>
      <name val="Calibri"/>
      <family val="2"/>
      <scheme val="minor"/>
    </font>
    <font>
      <b/>
      <i/>
      <sz val="11"/>
      <color rgb="FFFF0000"/>
      <name val="Calibri"/>
      <family val="2"/>
      <scheme val="minor"/>
    </font>
    <font>
      <u/>
      <sz val="11"/>
      <color theme="1"/>
      <name val="Calibri"/>
      <family val="2"/>
      <scheme val="minor"/>
    </font>
    <font>
      <b/>
      <sz val="11"/>
      <color rgb="FFFF0000"/>
      <name val="Calibri"/>
      <family val="2"/>
    </font>
    <font>
      <sz val="10"/>
      <color rgb="FFFF0000"/>
      <name val="Calibri"/>
      <family val="2"/>
      <scheme val="minor"/>
    </font>
    <font>
      <b/>
      <sz val="10"/>
      <color rgb="FFFF0000"/>
      <name val="Calibri"/>
      <family val="2"/>
      <scheme val="minor"/>
    </font>
    <font>
      <b/>
      <sz val="12"/>
      <color theme="1"/>
      <name val="Calibri"/>
      <family val="2"/>
      <scheme val="minor"/>
    </font>
    <font>
      <b/>
      <u/>
      <sz val="10"/>
      <color theme="1"/>
      <name val="Calibri"/>
      <family val="2"/>
      <scheme val="minor"/>
    </font>
    <font>
      <sz val="14"/>
      <color theme="1"/>
      <name val="Calibri"/>
      <family val="2"/>
    </font>
    <font>
      <b/>
      <sz val="14"/>
      <color theme="1"/>
      <name val="Calibri"/>
      <family val="2"/>
    </font>
    <font>
      <u/>
      <sz val="11"/>
      <name val="Calibri"/>
      <family val="2"/>
      <scheme val="minor"/>
    </font>
    <font>
      <b/>
      <u/>
      <sz val="11"/>
      <color theme="1"/>
      <name val="Calibri"/>
      <family val="2"/>
      <scheme val="minor"/>
    </font>
    <font>
      <sz val="12"/>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theme="4" tint="0.79998168889431442"/>
      </patternFill>
    </fill>
    <fill>
      <patternFill patternType="solid">
        <fgColor theme="4"/>
        <bgColor theme="4"/>
      </patternFill>
    </fill>
    <fill>
      <patternFill patternType="solid">
        <fgColor theme="0" tint="-0.249977111117893"/>
        <bgColor indexed="64"/>
      </patternFill>
    </fill>
    <fill>
      <patternFill patternType="solid">
        <fgColor theme="1"/>
        <bgColor indexed="64"/>
      </patternFill>
    </fill>
  </fills>
  <borders count="54">
    <border>
      <left/>
      <right/>
      <top/>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diagonal/>
    </border>
    <border>
      <left/>
      <right/>
      <top style="medium">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style="thin">
        <color theme="0"/>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right style="medium">
        <color indexed="64"/>
      </right>
      <top style="thin">
        <color theme="0" tint="-0.24994659260841701"/>
      </top>
      <bottom/>
      <diagonal/>
    </border>
    <border>
      <left style="medium">
        <color indexed="64"/>
      </left>
      <right/>
      <top/>
      <bottom style="thin">
        <color theme="0" tint="-0.24994659260841701"/>
      </bottom>
      <diagonal/>
    </border>
    <border>
      <left/>
      <right style="medium">
        <color indexed="64"/>
      </right>
      <top/>
      <bottom style="thin">
        <color theme="0" tint="-0.24994659260841701"/>
      </bottom>
      <diagonal/>
    </border>
    <border>
      <left style="medium">
        <color indexed="64"/>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medium">
        <color indexed="64"/>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thin">
        <color indexed="64"/>
      </right>
      <top/>
      <bottom style="thin">
        <color theme="0" tint="-0.24994659260841701"/>
      </bottom>
      <diagonal/>
    </border>
    <border>
      <left style="thin">
        <color indexed="64"/>
      </left>
      <right style="medium">
        <color indexed="64"/>
      </right>
      <top/>
      <bottom style="thin">
        <color theme="0" tint="-0.24994659260841701"/>
      </bottom>
      <diagonal/>
    </border>
  </borders>
  <cellStyleXfs count="8">
    <xf numFmtId="0" fontId="0" fillId="0" borderId="0"/>
    <xf numFmtId="43" fontId="1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0" fontId="14" fillId="0" borderId="0" applyNumberFormat="0" applyFill="0" applyBorder="0" applyAlignment="0" applyProtection="0">
      <alignment vertical="top"/>
      <protection locked="0"/>
    </xf>
    <xf numFmtId="0" fontId="2" fillId="0" borderId="0"/>
    <xf numFmtId="0" fontId="2" fillId="0" borderId="0"/>
    <xf numFmtId="0" fontId="4" fillId="0" borderId="0"/>
  </cellStyleXfs>
  <cellXfs count="636">
    <xf numFmtId="0" fontId="0" fillId="0" borderId="0" xfId="0"/>
    <xf numFmtId="0" fontId="17" fillId="0" borderId="0" xfId="0" applyFont="1" applyAlignment="1">
      <alignment horizontal="center" vertical="center"/>
    </xf>
    <xf numFmtId="49" fontId="18" fillId="0" borderId="0" xfId="0" applyNumberFormat="1" applyFont="1" applyAlignment="1">
      <alignment vertical="center"/>
    </xf>
    <xf numFmtId="0" fontId="18" fillId="0" borderId="0" xfId="0" applyFont="1" applyAlignment="1">
      <alignment vertical="center"/>
    </xf>
    <xf numFmtId="0" fontId="18" fillId="4" borderId="1" xfId="0" applyFont="1" applyFill="1" applyBorder="1" applyAlignment="1">
      <alignment vertical="center"/>
    </xf>
    <xf numFmtId="0" fontId="17" fillId="4" borderId="1" xfId="0" applyFont="1" applyFill="1" applyBorder="1" applyAlignment="1">
      <alignment horizontal="center" vertical="center"/>
    </xf>
    <xf numFmtId="0" fontId="17" fillId="4" borderId="0" xfId="0" applyFont="1" applyFill="1" applyAlignment="1">
      <alignment horizontal="center" vertical="center"/>
    </xf>
    <xf numFmtId="0" fontId="17" fillId="4" borderId="2" xfId="0" applyFont="1" applyFill="1" applyBorder="1" applyAlignment="1">
      <alignment horizontal="center" vertical="center"/>
    </xf>
    <xf numFmtId="0" fontId="17" fillId="4" borderId="2" xfId="0" applyFont="1" applyFill="1" applyBorder="1" applyAlignment="1">
      <alignment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20" fillId="4" borderId="0" xfId="0" applyFont="1" applyFill="1" applyAlignment="1">
      <alignment vertical="center"/>
    </xf>
    <xf numFmtId="0" fontId="21" fillId="4" borderId="0" xfId="0" applyFont="1" applyFill="1" applyAlignment="1">
      <alignment horizontal="center" vertical="center"/>
    </xf>
    <xf numFmtId="44" fontId="20" fillId="4" borderId="7" xfId="0" applyNumberFormat="1" applyFont="1" applyFill="1" applyBorder="1" applyAlignment="1">
      <alignment horizontal="center" vertical="center"/>
    </xf>
    <xf numFmtId="44" fontId="20" fillId="4" borderId="9" xfId="0" applyNumberFormat="1" applyFont="1" applyFill="1" applyBorder="1" applyAlignment="1">
      <alignment horizontal="center" vertical="center"/>
    </xf>
    <xf numFmtId="164" fontId="20" fillId="4" borderId="9" xfId="2" applyNumberFormat="1" applyFont="1" applyFill="1" applyBorder="1" applyAlignment="1" applyProtection="1">
      <alignment horizontal="center" vertical="center" wrapText="1"/>
    </xf>
    <xf numFmtId="0" fontId="15" fillId="4" borderId="10" xfId="0" applyFont="1" applyFill="1" applyBorder="1" applyAlignment="1">
      <alignment horizontal="right" vertical="center"/>
    </xf>
    <xf numFmtId="0" fontId="18" fillId="0" borderId="0" xfId="0" applyFont="1" applyAlignment="1">
      <alignment vertical="center" wrapText="1"/>
    </xf>
    <xf numFmtId="0" fontId="18" fillId="4" borderId="11" xfId="0" applyFont="1" applyFill="1" applyBorder="1" applyAlignment="1">
      <alignment vertical="center"/>
    </xf>
    <xf numFmtId="0" fontId="18" fillId="4" borderId="12" xfId="0" applyFont="1" applyFill="1" applyBorder="1" applyAlignment="1">
      <alignment vertical="center"/>
    </xf>
    <xf numFmtId="0" fontId="18" fillId="4" borderId="13" xfId="0" applyFont="1" applyFill="1" applyBorder="1" applyAlignment="1">
      <alignment vertical="center"/>
    </xf>
    <xf numFmtId="0" fontId="18" fillId="4" borderId="14" xfId="0" applyFont="1" applyFill="1" applyBorder="1" applyAlignment="1">
      <alignment vertical="center"/>
    </xf>
    <xf numFmtId="0" fontId="20" fillId="4" borderId="15" xfId="0" applyFont="1" applyFill="1" applyBorder="1" applyAlignment="1">
      <alignment horizontal="center" vertical="center"/>
    </xf>
    <xf numFmtId="44" fontId="18" fillId="4" borderId="16" xfId="0" applyNumberFormat="1" applyFont="1" applyFill="1" applyBorder="1" applyAlignment="1">
      <alignment vertical="center"/>
    </xf>
    <xf numFmtId="44" fontId="18" fillId="4" borderId="7" xfId="0" applyNumberFormat="1" applyFont="1" applyFill="1" applyBorder="1" applyAlignment="1">
      <alignment vertical="center"/>
    </xf>
    <xf numFmtId="0" fontId="18" fillId="4" borderId="0" xfId="0" applyFont="1" applyFill="1" applyAlignment="1">
      <alignment vertical="center"/>
    </xf>
    <xf numFmtId="0" fontId="20" fillId="4" borderId="13" xfId="0" applyFont="1" applyFill="1" applyBorder="1" applyAlignment="1">
      <alignment horizontal="center" vertical="center"/>
    </xf>
    <xf numFmtId="0" fontId="20" fillId="4" borderId="16" xfId="0" applyFont="1" applyFill="1" applyBorder="1" applyAlignment="1">
      <alignment horizontal="center" vertical="center"/>
    </xf>
    <xf numFmtId="0" fontId="20" fillId="4" borderId="14" xfId="0" applyFont="1" applyFill="1" applyBorder="1" applyAlignment="1">
      <alignment horizontal="center" vertical="center"/>
    </xf>
    <xf numFmtId="44" fontId="22" fillId="4" borderId="10" xfId="1" applyNumberFormat="1" applyFont="1" applyFill="1" applyBorder="1" applyAlignment="1" applyProtection="1">
      <alignment horizontal="left" vertical="center"/>
    </xf>
    <xf numFmtId="44" fontId="18" fillId="4" borderId="17" xfId="0" applyNumberFormat="1" applyFont="1" applyFill="1" applyBorder="1" applyAlignment="1">
      <alignment vertical="center"/>
    </xf>
    <xf numFmtId="44" fontId="18" fillId="4" borderId="9" xfId="0" applyNumberFormat="1" applyFont="1" applyFill="1" applyBorder="1" applyAlignment="1">
      <alignment vertical="center"/>
    </xf>
    <xf numFmtId="44" fontId="22" fillId="5" borderId="18" xfId="1" applyNumberFormat="1" applyFont="1" applyFill="1" applyBorder="1" applyAlignment="1" applyProtection="1">
      <alignment horizontal="left" vertical="center"/>
      <protection locked="0"/>
    </xf>
    <xf numFmtId="44" fontId="22" fillId="5" borderId="19" xfId="1" applyNumberFormat="1" applyFont="1" applyFill="1" applyBorder="1" applyAlignment="1" applyProtection="1">
      <alignment horizontal="left" vertical="center"/>
      <protection locked="0"/>
    </xf>
    <xf numFmtId="44" fontId="22" fillId="5" borderId="20" xfId="1" applyNumberFormat="1" applyFont="1" applyFill="1" applyBorder="1" applyAlignment="1" applyProtection="1">
      <alignment horizontal="left" vertical="center"/>
      <protection locked="0"/>
    </xf>
    <xf numFmtId="44" fontId="18" fillId="4" borderId="18" xfId="0" applyNumberFormat="1" applyFont="1" applyFill="1" applyBorder="1" applyAlignment="1">
      <alignment vertical="center"/>
    </xf>
    <xf numFmtId="44" fontId="22" fillId="4" borderId="18" xfId="1" applyNumberFormat="1" applyFont="1" applyFill="1" applyBorder="1" applyAlignment="1" applyProtection="1">
      <alignment horizontal="left" vertical="center"/>
    </xf>
    <xf numFmtId="44" fontId="22" fillId="4" borderId="19" xfId="1" applyNumberFormat="1" applyFont="1" applyFill="1" applyBorder="1" applyAlignment="1" applyProtection="1">
      <alignment horizontal="left" vertical="center"/>
    </xf>
    <xf numFmtId="44" fontId="22" fillId="4" borderId="20" xfId="1" applyNumberFormat="1" applyFont="1" applyFill="1" applyBorder="1" applyAlignment="1" applyProtection="1">
      <alignment horizontal="left" vertical="center"/>
    </xf>
    <xf numFmtId="44" fontId="22" fillId="4" borderId="7" xfId="1" applyNumberFormat="1" applyFont="1" applyFill="1" applyBorder="1" applyAlignment="1" applyProtection="1">
      <alignment horizontal="left" vertical="center"/>
    </xf>
    <xf numFmtId="44" fontId="18" fillId="4" borderId="18" xfId="0" applyNumberFormat="1" applyFont="1" applyFill="1" applyBorder="1" applyAlignment="1">
      <alignment horizontal="left" vertical="center"/>
    </xf>
    <xf numFmtId="44" fontId="18" fillId="4" borderId="19" xfId="0" applyNumberFormat="1" applyFont="1" applyFill="1" applyBorder="1" applyAlignment="1">
      <alignment horizontal="left" vertical="center"/>
    </xf>
    <xf numFmtId="44" fontId="18" fillId="4" borderId="20" xfId="0" applyNumberFormat="1" applyFont="1" applyFill="1" applyBorder="1" applyAlignment="1">
      <alignment horizontal="left" vertical="center"/>
    </xf>
    <xf numFmtId="44" fontId="22" fillId="4" borderId="0" xfId="1" applyNumberFormat="1" applyFont="1" applyFill="1" applyBorder="1" applyAlignment="1" applyProtection="1">
      <alignment horizontal="left" vertical="center"/>
    </xf>
    <xf numFmtId="44" fontId="18" fillId="4" borderId="16" xfId="0" applyNumberFormat="1" applyFont="1" applyFill="1" applyBorder="1" applyAlignment="1">
      <alignment horizontal="left" vertical="center"/>
    </xf>
    <xf numFmtId="44" fontId="18" fillId="4" borderId="9" xfId="0" applyNumberFormat="1" applyFont="1" applyFill="1" applyBorder="1" applyAlignment="1">
      <alignment horizontal="left" vertical="center"/>
    </xf>
    <xf numFmtId="44" fontId="18" fillId="4" borderId="10" xfId="0" applyNumberFormat="1" applyFont="1" applyFill="1" applyBorder="1" applyAlignment="1">
      <alignment vertical="center"/>
    </xf>
    <xf numFmtId="44" fontId="22" fillId="4" borderId="16" xfId="1" applyNumberFormat="1" applyFont="1" applyFill="1" applyBorder="1" applyAlignment="1" applyProtection="1">
      <alignment horizontal="left" vertical="center"/>
    </xf>
    <xf numFmtId="0" fontId="0" fillId="4" borderId="0" xfId="0" applyFill="1" applyAlignment="1">
      <alignment vertical="center"/>
    </xf>
    <xf numFmtId="0" fontId="0" fillId="4" borderId="1" xfId="0" applyFill="1" applyBorder="1" applyAlignment="1">
      <alignment vertical="center"/>
    </xf>
    <xf numFmtId="0" fontId="0" fillId="4" borderId="21" xfId="0" applyFill="1" applyBorder="1" applyAlignment="1">
      <alignment vertical="center"/>
    </xf>
    <xf numFmtId="0" fontId="18" fillId="0" borderId="0" xfId="0" applyFont="1" applyAlignment="1">
      <alignment horizontal="center" vertical="center"/>
    </xf>
    <xf numFmtId="0" fontId="18" fillId="6" borderId="37" xfId="0" applyFont="1" applyFill="1" applyBorder="1" applyAlignment="1">
      <alignment horizontal="center" vertical="center"/>
    </xf>
    <xf numFmtId="0" fontId="22" fillId="0" borderId="0" xfId="0" applyFont="1" applyAlignment="1">
      <alignment vertical="center"/>
    </xf>
    <xf numFmtId="0" fontId="18" fillId="6" borderId="37" xfId="0" applyFont="1" applyFill="1" applyBorder="1" applyAlignment="1">
      <alignment vertical="center"/>
    </xf>
    <xf numFmtId="0" fontId="20" fillId="4" borderId="3" xfId="0" applyFont="1" applyFill="1" applyBorder="1"/>
    <xf numFmtId="49" fontId="18" fillId="4" borderId="7" xfId="0" applyNumberFormat="1" applyFont="1" applyFill="1" applyBorder="1"/>
    <xf numFmtId="0" fontId="18" fillId="4" borderId="7" xfId="0" applyFont="1" applyFill="1" applyBorder="1" applyAlignment="1">
      <alignment horizontal="center" vertical="center"/>
    </xf>
    <xf numFmtId="0" fontId="18" fillId="4" borderId="7" xfId="0" applyFont="1" applyFill="1" applyBorder="1"/>
    <xf numFmtId="0" fontId="18" fillId="4" borderId="15" xfId="0" applyFont="1" applyFill="1" applyBorder="1"/>
    <xf numFmtId="0" fontId="20" fillId="4" borderId="4" xfId="0" applyFont="1" applyFill="1" applyBorder="1"/>
    <xf numFmtId="49" fontId="18" fillId="4" borderId="0" xfId="0" applyNumberFormat="1" applyFont="1" applyFill="1"/>
    <xf numFmtId="0" fontId="18" fillId="4" borderId="0" xfId="0" applyFont="1" applyFill="1" applyAlignment="1">
      <alignment horizontal="center" vertical="center"/>
    </xf>
    <xf numFmtId="0" fontId="18" fillId="4" borderId="0" xfId="0" applyFont="1" applyFill="1"/>
    <xf numFmtId="0" fontId="18" fillId="4" borderId="9" xfId="0" applyFont="1" applyFill="1" applyBorder="1"/>
    <xf numFmtId="0" fontId="20" fillId="4" borderId="5" xfId="0" applyFont="1" applyFill="1" applyBorder="1"/>
    <xf numFmtId="49" fontId="18" fillId="4" borderId="10" xfId="0" applyNumberFormat="1" applyFont="1" applyFill="1" applyBorder="1"/>
    <xf numFmtId="0" fontId="18" fillId="4" borderId="10" xfId="0" applyFont="1" applyFill="1" applyBorder="1" applyAlignment="1">
      <alignment horizontal="center" vertical="center"/>
    </xf>
    <xf numFmtId="0" fontId="18" fillId="4" borderId="10" xfId="0" applyFont="1" applyFill="1" applyBorder="1"/>
    <xf numFmtId="0" fontId="18" fillId="4" borderId="17" xfId="0" applyFont="1" applyFill="1" applyBorder="1"/>
    <xf numFmtId="0" fontId="23" fillId="7" borderId="38" xfId="0" applyFont="1" applyFill="1" applyBorder="1" applyAlignment="1">
      <alignment horizontal="center" vertical="center" wrapText="1"/>
    </xf>
    <xf numFmtId="0" fontId="17" fillId="0" borderId="0" xfId="0" applyFont="1" applyAlignment="1">
      <alignment vertical="center"/>
    </xf>
    <xf numFmtId="0" fontId="17" fillId="4" borderId="0" xfId="0" applyFont="1" applyFill="1" applyAlignment="1">
      <alignment horizontal="left" vertical="center"/>
    </xf>
    <xf numFmtId="0" fontId="24" fillId="0" borderId="0" xfId="0" applyFont="1" applyAlignment="1">
      <alignment horizontal="center" vertical="center"/>
    </xf>
    <xf numFmtId="0" fontId="0" fillId="0" borderId="0" xfId="0" applyAlignment="1">
      <alignment vertical="center"/>
    </xf>
    <xf numFmtId="44" fontId="18" fillId="4" borderId="0" xfId="0" applyNumberFormat="1" applyFont="1" applyFill="1" applyAlignment="1">
      <alignment vertical="center"/>
    </xf>
    <xf numFmtId="44" fontId="18" fillId="0" borderId="0" xfId="0" applyNumberFormat="1" applyFont="1" applyAlignment="1">
      <alignment vertical="center"/>
    </xf>
    <xf numFmtId="0" fontId="23" fillId="7" borderId="0" xfId="0" applyFont="1" applyFill="1" applyAlignment="1">
      <alignment horizontal="center" vertical="center" wrapText="1"/>
    </xf>
    <xf numFmtId="2" fontId="22" fillId="0" borderId="0" xfId="0" applyNumberFormat="1" applyFont="1" applyAlignment="1">
      <alignment horizontal="center" vertical="center"/>
    </xf>
    <xf numFmtId="167" fontId="18" fillId="6" borderId="0" xfId="0" applyNumberFormat="1" applyFont="1" applyFill="1" applyAlignment="1">
      <alignment horizontal="center" vertical="center"/>
    </xf>
    <xf numFmtId="167" fontId="18" fillId="0" borderId="0" xfId="0" applyNumberFormat="1" applyFont="1" applyAlignment="1">
      <alignment vertical="center"/>
    </xf>
    <xf numFmtId="2" fontId="18" fillId="6" borderId="0" xfId="0" applyNumberFormat="1" applyFont="1" applyFill="1" applyAlignment="1">
      <alignment horizontal="center" vertical="center"/>
    </xf>
    <xf numFmtId="0" fontId="22" fillId="0" borderId="0" xfId="0" applyFont="1" applyAlignment="1">
      <alignment horizontal="left" vertical="top" wrapText="1"/>
    </xf>
    <xf numFmtId="0" fontId="22" fillId="0" borderId="0" xfId="0" applyFont="1" applyAlignment="1">
      <alignment horizontal="left" vertical="center" wrapText="1"/>
    </xf>
    <xf numFmtId="0" fontId="22" fillId="0" borderId="39" xfId="0" applyFont="1" applyBorder="1" applyAlignment="1">
      <alignment horizontal="left" vertical="center"/>
    </xf>
    <xf numFmtId="168" fontId="25" fillId="0" borderId="0" xfId="0" applyNumberFormat="1" applyFont="1" applyAlignment="1">
      <alignment horizontal="center" vertical="center" wrapText="1"/>
    </xf>
    <xf numFmtId="0" fontId="25" fillId="0" borderId="0" xfId="0" applyFont="1" applyAlignment="1">
      <alignment horizontal="left" vertical="top"/>
    </xf>
    <xf numFmtId="44" fontId="22" fillId="0" borderId="0" xfId="6" applyNumberFormat="1" applyFont="1" applyAlignment="1">
      <alignment horizontal="center" vertical="center"/>
    </xf>
    <xf numFmtId="44" fontId="18" fillId="4" borderId="2" xfId="0" applyNumberFormat="1" applyFont="1" applyFill="1" applyBorder="1" applyAlignment="1">
      <alignment vertical="center"/>
    </xf>
    <xf numFmtId="0" fontId="22" fillId="0" borderId="0" xfId="0" applyFont="1" applyAlignment="1">
      <alignment horizontal="center" vertical="center"/>
    </xf>
    <xf numFmtId="0" fontId="23" fillId="7" borderId="0" xfId="0" applyFont="1" applyFill="1" applyAlignment="1">
      <alignment horizontal="center" vertical="center"/>
    </xf>
    <xf numFmtId="0" fontId="25" fillId="0" borderId="0" xfId="0" applyFont="1" applyAlignment="1">
      <alignment horizontal="center" vertical="top"/>
    </xf>
    <xf numFmtId="169" fontId="25" fillId="0" borderId="0" xfId="0" applyNumberFormat="1" applyFont="1" applyAlignment="1">
      <alignment horizontal="center" vertical="top"/>
    </xf>
    <xf numFmtId="0" fontId="18" fillId="4" borderId="2" xfId="0" applyFont="1" applyFill="1" applyBorder="1" applyAlignment="1">
      <alignment horizontal="left" vertical="center"/>
    </xf>
    <xf numFmtId="0" fontId="15" fillId="0" borderId="0" xfId="0" applyFont="1" applyAlignment="1">
      <alignment horizontal="center" vertical="center"/>
    </xf>
    <xf numFmtId="0" fontId="15" fillId="4" borderId="7" xfId="0" applyFont="1" applyFill="1" applyBorder="1" applyAlignment="1">
      <alignment horizontal="center" vertical="center"/>
    </xf>
    <xf numFmtId="0" fontId="0" fillId="4" borderId="16" xfId="0" applyFill="1" applyBorder="1" applyAlignment="1">
      <alignment vertical="center"/>
    </xf>
    <xf numFmtId="0" fontId="0" fillId="4" borderId="7" xfId="0" applyFill="1" applyBorder="1" applyAlignment="1">
      <alignment vertical="center"/>
    </xf>
    <xf numFmtId="0" fontId="15" fillId="4" borderId="9" xfId="0" applyFont="1" applyFill="1" applyBorder="1" applyAlignment="1">
      <alignment horizontal="right" vertical="center"/>
    </xf>
    <xf numFmtId="0" fontId="15" fillId="4" borderId="0" xfId="0" applyFont="1" applyFill="1" applyAlignment="1">
      <alignment horizontal="right" vertical="center"/>
    </xf>
    <xf numFmtId="0" fontId="0" fillId="4" borderId="10" xfId="0" applyFill="1" applyBorder="1" applyAlignment="1">
      <alignment vertical="center"/>
    </xf>
    <xf numFmtId="0" fontId="20" fillId="0" borderId="0" xfId="0" applyFont="1" applyAlignment="1">
      <alignment horizontal="center" vertical="center"/>
    </xf>
    <xf numFmtId="0" fontId="18" fillId="4" borderId="0" xfId="0" applyFont="1" applyFill="1" applyAlignment="1">
      <alignment vertical="center" wrapText="1"/>
    </xf>
    <xf numFmtId="0" fontId="18" fillId="4" borderId="10" xfId="0" applyFont="1" applyFill="1" applyBorder="1" applyAlignment="1">
      <alignment vertical="center"/>
    </xf>
    <xf numFmtId="0" fontId="6" fillId="0" borderId="0" xfId="6" applyFont="1"/>
    <xf numFmtId="0" fontId="26" fillId="0" borderId="0" xfId="0" applyFont="1"/>
    <xf numFmtId="0" fontId="27" fillId="0" borderId="0" xfId="0" applyFont="1"/>
    <xf numFmtId="0" fontId="6" fillId="4" borderId="11" xfId="6" applyFont="1" applyFill="1" applyBorder="1"/>
    <xf numFmtId="0" fontId="6" fillId="4" borderId="8" xfId="6" applyFont="1" applyFill="1" applyBorder="1"/>
    <xf numFmtId="0" fontId="6" fillId="4" borderId="12" xfId="6" applyFont="1" applyFill="1" applyBorder="1"/>
    <xf numFmtId="0" fontId="6" fillId="4" borderId="13" xfId="6" applyFont="1" applyFill="1" applyBorder="1"/>
    <xf numFmtId="0" fontId="6" fillId="4" borderId="14" xfId="6" applyFont="1" applyFill="1" applyBorder="1"/>
    <xf numFmtId="0" fontId="6" fillId="5" borderId="18" xfId="6" applyFont="1" applyFill="1" applyBorder="1"/>
    <xf numFmtId="0" fontId="6" fillId="4" borderId="0" xfId="6" quotePrefix="1" applyFont="1" applyFill="1" applyAlignment="1">
      <alignment vertical="center"/>
    </xf>
    <xf numFmtId="0" fontId="6" fillId="4" borderId="0" xfId="6" applyFont="1" applyFill="1" applyAlignment="1">
      <alignment wrapText="1"/>
    </xf>
    <xf numFmtId="0" fontId="6" fillId="4" borderId="0" xfId="6" applyFont="1" applyFill="1" applyAlignment="1">
      <alignment horizontal="center"/>
    </xf>
    <xf numFmtId="0" fontId="6" fillId="4" borderId="0" xfId="6" applyFont="1" applyFill="1"/>
    <xf numFmtId="0" fontId="6" fillId="0" borderId="0" xfId="0" applyFont="1" applyAlignment="1">
      <alignment horizontal="left"/>
    </xf>
    <xf numFmtId="0" fontId="28" fillId="4" borderId="0" xfId="6" applyFont="1" applyFill="1" applyAlignment="1">
      <alignment horizontal="right" vertical="center"/>
    </xf>
    <xf numFmtId="0" fontId="6" fillId="5" borderId="10" xfId="6" applyFont="1" applyFill="1" applyBorder="1" applyAlignment="1" applyProtection="1">
      <alignment horizontal="left" vertical="center"/>
      <protection locked="0"/>
    </xf>
    <xf numFmtId="0" fontId="6" fillId="5" borderId="16" xfId="6" applyFont="1" applyFill="1" applyBorder="1" applyAlignment="1" applyProtection="1">
      <alignment horizontal="left" vertical="center"/>
      <protection locked="0"/>
    </xf>
    <xf numFmtId="0" fontId="7" fillId="4" borderId="0" xfId="6" quotePrefix="1" applyFont="1" applyFill="1" applyAlignment="1">
      <alignment horizontal="left"/>
    </xf>
    <xf numFmtId="0" fontId="21" fillId="4" borderId="0" xfId="6" applyFont="1" applyFill="1"/>
    <xf numFmtId="0" fontId="6" fillId="4" borderId="10" xfId="6" applyFont="1" applyFill="1" applyBorder="1"/>
    <xf numFmtId="0" fontId="6" fillId="4" borderId="0" xfId="6" quotePrefix="1" applyFont="1" applyFill="1" applyAlignment="1">
      <alignment horizontal="left"/>
    </xf>
    <xf numFmtId="0" fontId="29" fillId="4" borderId="18" xfId="4" applyFont="1" applyFill="1" applyBorder="1" applyAlignment="1" applyProtection="1">
      <alignment horizontal="left" vertical="top"/>
      <protection locked="0"/>
    </xf>
    <xf numFmtId="0" fontId="6" fillId="4" borderId="18" xfId="6" applyFont="1" applyFill="1" applyBorder="1" applyAlignment="1">
      <alignment horizontal="left" vertical="center" wrapText="1" indent="1"/>
    </xf>
    <xf numFmtId="0" fontId="6" fillId="0" borderId="0" xfId="6" applyFont="1" applyAlignment="1">
      <alignment vertical="center"/>
    </xf>
    <xf numFmtId="0" fontId="6" fillId="4" borderId="13" xfId="6" applyFont="1" applyFill="1" applyBorder="1" applyAlignment="1">
      <alignment vertical="center"/>
    </xf>
    <xf numFmtId="0" fontId="6" fillId="4" borderId="0" xfId="6" quotePrefix="1" applyFont="1" applyFill="1" applyAlignment="1">
      <alignment horizontal="left" vertical="center"/>
    </xf>
    <xf numFmtId="0" fontId="29" fillId="4" borderId="18" xfId="4" applyFont="1" applyFill="1" applyBorder="1" applyAlignment="1" applyProtection="1">
      <alignment vertical="center"/>
      <protection locked="0"/>
    </xf>
    <xf numFmtId="0" fontId="6" fillId="4" borderId="14" xfId="6" applyFont="1" applyFill="1" applyBorder="1" applyAlignment="1">
      <alignment vertical="center"/>
    </xf>
    <xf numFmtId="0" fontId="26" fillId="0" borderId="0" xfId="0" applyFont="1" applyAlignment="1">
      <alignment vertical="center"/>
    </xf>
    <xf numFmtId="0" fontId="6" fillId="0" borderId="0" xfId="0" applyFont="1" applyAlignment="1">
      <alignment horizontal="left" vertical="center"/>
    </xf>
    <xf numFmtId="0" fontId="6" fillId="4" borderId="0" xfId="6" applyFont="1" applyFill="1" applyAlignment="1">
      <alignment vertical="center"/>
    </xf>
    <xf numFmtId="0" fontId="29" fillId="4" borderId="18" xfId="4" applyFont="1" applyFill="1" applyBorder="1" applyAlignment="1" applyProtection="1">
      <alignment vertical="top"/>
      <protection locked="0"/>
    </xf>
    <xf numFmtId="0" fontId="6" fillId="0" borderId="0" xfId="0" applyFont="1" applyAlignment="1">
      <alignment horizontal="left" vertical="top" wrapText="1"/>
    </xf>
    <xf numFmtId="0" fontId="21" fillId="4" borderId="18" xfId="6" applyFont="1" applyFill="1" applyBorder="1" applyAlignment="1">
      <alignment vertical="top"/>
    </xf>
    <xf numFmtId="0" fontId="30" fillId="4" borderId="0" xfId="4" applyFont="1" applyFill="1" applyAlignment="1" applyProtection="1"/>
    <xf numFmtId="0" fontId="6" fillId="4" borderId="0" xfId="6" quotePrefix="1" applyFont="1" applyFill="1" applyAlignment="1">
      <alignment horizontal="left" vertical="top" wrapText="1"/>
    </xf>
    <xf numFmtId="0" fontId="6" fillId="4" borderId="6" xfId="6" applyFont="1" applyFill="1" applyBorder="1"/>
    <xf numFmtId="0" fontId="6" fillId="4" borderId="1" xfId="6" applyFont="1" applyFill="1" applyBorder="1" applyAlignment="1">
      <alignment wrapText="1"/>
    </xf>
    <xf numFmtId="0" fontId="6" fillId="4" borderId="1" xfId="6" applyFont="1" applyFill="1" applyBorder="1"/>
    <xf numFmtId="0" fontId="6" fillId="4" borderId="21" xfId="6" applyFont="1" applyFill="1" applyBorder="1" applyAlignment="1">
      <alignment horizontal="right"/>
    </xf>
    <xf numFmtId="0" fontId="26" fillId="0" borderId="0" xfId="0" applyFont="1" applyAlignment="1">
      <alignment horizontal="center" vertical="center"/>
    </xf>
    <xf numFmtId="0" fontId="26" fillId="4" borderId="11" xfId="0" applyFont="1" applyFill="1" applyBorder="1"/>
    <xf numFmtId="0" fontId="26" fillId="4" borderId="8" xfId="0" applyFont="1" applyFill="1" applyBorder="1"/>
    <xf numFmtId="0" fontId="26" fillId="4" borderId="12" xfId="0" applyFont="1" applyFill="1" applyBorder="1"/>
    <xf numFmtId="0" fontId="26" fillId="4" borderId="13" xfId="0" applyFont="1" applyFill="1" applyBorder="1"/>
    <xf numFmtId="0" fontId="26" fillId="4" borderId="0" xfId="0" applyFont="1" applyFill="1"/>
    <xf numFmtId="0" fontId="0" fillId="4" borderId="0" xfId="0" applyFill="1" applyAlignment="1">
      <alignment horizontal="center" vertical="center"/>
    </xf>
    <xf numFmtId="0" fontId="26" fillId="4" borderId="14" xfId="0" applyFont="1" applyFill="1" applyBorder="1"/>
    <xf numFmtId="0" fontId="27" fillId="4" borderId="0" xfId="0" applyFont="1" applyFill="1" applyAlignment="1">
      <alignment vertical="center"/>
    </xf>
    <xf numFmtId="49" fontId="26" fillId="4" borderId="0" xfId="2" applyNumberFormat="1" applyFont="1" applyFill="1" applyBorder="1" applyAlignment="1" applyProtection="1">
      <alignment vertical="center"/>
    </xf>
    <xf numFmtId="0" fontId="27" fillId="4" borderId="0" xfId="2" quotePrefix="1" applyNumberFormat="1" applyFont="1" applyFill="1" applyBorder="1" applyAlignment="1" applyProtection="1">
      <alignment vertical="center"/>
    </xf>
    <xf numFmtId="0" fontId="26" fillId="4" borderId="0" xfId="0" applyFont="1" applyFill="1" applyAlignment="1">
      <alignment vertical="center"/>
    </xf>
    <xf numFmtId="0" fontId="26" fillId="4" borderId="0" xfId="0" applyFont="1" applyFill="1" applyAlignment="1">
      <alignment vertical="center" wrapText="1"/>
    </xf>
    <xf numFmtId="164" fontId="26" fillId="4" borderId="0" xfId="2" applyNumberFormat="1" applyFont="1" applyFill="1" applyBorder="1" applyAlignment="1" applyProtection="1">
      <alignment vertical="center"/>
    </xf>
    <xf numFmtId="0" fontId="27" fillId="4" borderId="0" xfId="2" quotePrefix="1" applyNumberFormat="1" applyFont="1" applyFill="1" applyBorder="1" applyAlignment="1" applyProtection="1">
      <alignment horizontal="left" vertical="center"/>
    </xf>
    <xf numFmtId="0" fontId="27" fillId="4" borderId="0" xfId="0" applyFont="1" applyFill="1" applyAlignment="1">
      <alignment horizontal="center" vertical="center"/>
    </xf>
    <xf numFmtId="0" fontId="26" fillId="4" borderId="3" xfId="0" applyFont="1" applyFill="1" applyBorder="1"/>
    <xf numFmtId="0" fontId="7" fillId="4" borderId="7" xfId="6" applyFont="1" applyFill="1" applyBorder="1" applyAlignment="1">
      <alignment horizontal="center" vertical="center"/>
    </xf>
    <xf numFmtId="0" fontId="7" fillId="4" borderId="16" xfId="6" applyFont="1" applyFill="1" applyBorder="1" applyAlignment="1">
      <alignment horizontal="center" vertical="center"/>
    </xf>
    <xf numFmtId="0" fontId="7" fillId="4" borderId="15" xfId="6" applyFont="1" applyFill="1" applyBorder="1" applyAlignment="1">
      <alignment horizontal="center" vertical="center"/>
    </xf>
    <xf numFmtId="0" fontId="26" fillId="4" borderId="4" xfId="0" applyFont="1" applyFill="1" applyBorder="1"/>
    <xf numFmtId="0" fontId="7" fillId="4" borderId="0" xfId="6" applyFont="1" applyFill="1" applyAlignment="1">
      <alignment horizontal="center" vertical="center"/>
    </xf>
    <xf numFmtId="0" fontId="7" fillId="4" borderId="9" xfId="6" applyFont="1" applyFill="1" applyBorder="1" applyAlignment="1">
      <alignment horizontal="center" vertical="center"/>
    </xf>
    <xf numFmtId="0" fontId="6" fillId="4" borderId="9" xfId="6" applyFont="1" applyFill="1" applyBorder="1" applyAlignment="1">
      <alignment horizontal="center" vertical="center"/>
    </xf>
    <xf numFmtId="0" fontId="6" fillId="5" borderId="18" xfId="6" applyFont="1" applyFill="1" applyBorder="1" applyAlignment="1" applyProtection="1">
      <alignment horizontal="center" vertical="center"/>
      <protection locked="0"/>
    </xf>
    <xf numFmtId="0" fontId="7" fillId="4" borderId="0" xfId="6" applyFont="1" applyFill="1" applyAlignment="1">
      <alignment horizontal="left" vertical="center"/>
    </xf>
    <xf numFmtId="1" fontId="6" fillId="4" borderId="0" xfId="6" applyNumberFormat="1" applyFont="1" applyFill="1" applyAlignment="1">
      <alignment horizontal="center" vertical="center"/>
    </xf>
    <xf numFmtId="1" fontId="6" fillId="4" borderId="9" xfId="6" applyNumberFormat="1" applyFont="1" applyFill="1" applyBorder="1" applyAlignment="1">
      <alignment horizontal="center" vertical="center"/>
    </xf>
    <xf numFmtId="0" fontId="28" fillId="0" borderId="0" xfId="0" applyFont="1" applyAlignment="1">
      <alignment horizontal="center" vertical="center"/>
    </xf>
    <xf numFmtId="164" fontId="28" fillId="0" borderId="0" xfId="2" applyNumberFormat="1" applyFont="1" applyFill="1" applyBorder="1" applyAlignment="1" applyProtection="1">
      <alignment horizontal="right" vertical="center"/>
    </xf>
    <xf numFmtId="44" fontId="26" fillId="0" borderId="18" xfId="0" applyNumberFormat="1" applyFont="1" applyBorder="1"/>
    <xf numFmtId="44" fontId="26" fillId="0" borderId="0" xfId="0" applyNumberFormat="1" applyFont="1"/>
    <xf numFmtId="0" fontId="6" fillId="4" borderId="17" xfId="6" applyFont="1" applyFill="1" applyBorder="1"/>
    <xf numFmtId="6" fontId="0" fillId="0" borderId="0" xfId="0" applyNumberFormat="1" applyAlignment="1">
      <alignment horizontal="right" vertical="center"/>
    </xf>
    <xf numFmtId="0" fontId="26" fillId="4" borderId="6" xfId="0" applyFont="1" applyFill="1" applyBorder="1"/>
    <xf numFmtId="0" fontId="26" fillId="4" borderId="1" xfId="0" applyFont="1" applyFill="1" applyBorder="1"/>
    <xf numFmtId="0" fontId="26" fillId="4" borderId="21" xfId="0" applyFont="1" applyFill="1" applyBorder="1"/>
    <xf numFmtId="0" fontId="0" fillId="0" borderId="0" xfId="0" applyAlignment="1">
      <alignment horizontal="right" vertical="center"/>
    </xf>
    <xf numFmtId="6" fontId="15" fillId="0" borderId="0" xfId="0" applyNumberFormat="1" applyFont="1" applyAlignment="1">
      <alignment horizontal="right" vertical="center"/>
    </xf>
    <xf numFmtId="0" fontId="21" fillId="0" borderId="0" xfId="0" applyFont="1"/>
    <xf numFmtId="0" fontId="21" fillId="4" borderId="11" xfId="0" applyFont="1" applyFill="1" applyBorder="1" applyAlignment="1">
      <alignment vertical="center"/>
    </xf>
    <xf numFmtId="0" fontId="21" fillId="4" borderId="12" xfId="0" applyFont="1" applyFill="1" applyBorder="1" applyAlignment="1">
      <alignment vertical="center"/>
    </xf>
    <xf numFmtId="0" fontId="21" fillId="4" borderId="13" xfId="0" applyFont="1" applyFill="1" applyBorder="1" applyAlignment="1">
      <alignment vertical="center"/>
    </xf>
    <xf numFmtId="0" fontId="21" fillId="4" borderId="0" xfId="0" applyFont="1" applyFill="1" applyAlignment="1">
      <alignment vertical="center"/>
    </xf>
    <xf numFmtId="0" fontId="28" fillId="4" borderId="0" xfId="0" applyFont="1" applyFill="1" applyAlignment="1">
      <alignment vertical="center"/>
    </xf>
    <xf numFmtId="0" fontId="28" fillId="4" borderId="0" xfId="0" applyFont="1" applyFill="1" applyAlignment="1">
      <alignment horizontal="left" vertical="center"/>
    </xf>
    <xf numFmtId="0" fontId="28" fillId="4" borderId="0" xfId="0" applyFont="1" applyFill="1" applyAlignment="1">
      <alignment horizontal="center" vertical="center"/>
    </xf>
    <xf numFmtId="0" fontId="21" fillId="4" borderId="14" xfId="0" applyFont="1" applyFill="1" applyBorder="1" applyAlignment="1">
      <alignment vertical="center"/>
    </xf>
    <xf numFmtId="0" fontId="28" fillId="0" borderId="0" xfId="0" applyFont="1"/>
    <xf numFmtId="0" fontId="28" fillId="4" borderId="13" xfId="0" applyFont="1" applyFill="1" applyBorder="1" applyAlignment="1">
      <alignment vertical="center"/>
    </xf>
    <xf numFmtId="0" fontId="28" fillId="4" borderId="14" xfId="0" applyFont="1" applyFill="1" applyBorder="1" applyAlignment="1">
      <alignment vertical="center"/>
    </xf>
    <xf numFmtId="0" fontId="21" fillId="4" borderId="3" xfId="0" applyFont="1" applyFill="1" applyBorder="1" applyAlignment="1">
      <alignment vertical="center"/>
    </xf>
    <xf numFmtId="0" fontId="21" fillId="4" borderId="7" xfId="0" applyFont="1" applyFill="1" applyBorder="1" applyAlignment="1">
      <alignment vertical="center"/>
    </xf>
    <xf numFmtId="0" fontId="21" fillId="4" borderId="15" xfId="0" applyFont="1" applyFill="1" applyBorder="1" applyAlignment="1">
      <alignment vertical="center"/>
    </xf>
    <xf numFmtId="0" fontId="21" fillId="4" borderId="9" xfId="0" applyFont="1" applyFill="1" applyBorder="1" applyAlignment="1">
      <alignment vertical="center"/>
    </xf>
    <xf numFmtId="0" fontId="21" fillId="4" borderId="4" xfId="0" applyFont="1" applyFill="1" applyBorder="1" applyAlignment="1">
      <alignment vertical="center"/>
    </xf>
    <xf numFmtId="0" fontId="28" fillId="4" borderId="0" xfId="0" applyFont="1" applyFill="1" applyAlignment="1">
      <alignment horizontal="center" vertical="center" wrapText="1"/>
    </xf>
    <xf numFmtId="0" fontId="21" fillId="4" borderId="9" xfId="0" applyFont="1" applyFill="1" applyBorder="1" applyAlignment="1">
      <alignment vertical="center" wrapText="1"/>
    </xf>
    <xf numFmtId="0" fontId="21" fillId="4" borderId="14" xfId="0" applyFont="1" applyFill="1" applyBorder="1" applyAlignment="1">
      <alignment vertical="center" wrapText="1"/>
    </xf>
    <xf numFmtId="0" fontId="21" fillId="0" borderId="0" xfId="0" applyFont="1" applyAlignment="1">
      <alignment vertical="center" wrapText="1"/>
    </xf>
    <xf numFmtId="5" fontId="28" fillId="0" borderId="22" xfId="0" applyNumberFormat="1" applyFont="1" applyBorder="1" applyAlignment="1">
      <alignment horizontal="center" vertical="center" wrapText="1"/>
    </xf>
    <xf numFmtId="5" fontId="28" fillId="0" borderId="5" xfId="0" applyNumberFormat="1" applyFont="1" applyBorder="1" applyAlignment="1">
      <alignment horizontal="center" vertical="center" wrapText="1"/>
    </xf>
    <xf numFmtId="5" fontId="28" fillId="0" borderId="18" xfId="0" applyNumberFormat="1" applyFont="1" applyBorder="1" applyAlignment="1">
      <alignment horizontal="center" vertical="center" wrapText="1"/>
    </xf>
    <xf numFmtId="5" fontId="28" fillId="4" borderId="0" xfId="0" applyNumberFormat="1" applyFont="1" applyFill="1" applyAlignment="1">
      <alignment horizontal="center" vertical="center" wrapText="1"/>
    </xf>
    <xf numFmtId="0" fontId="13" fillId="3" borderId="18" xfId="0" applyFont="1" applyFill="1" applyBorder="1" applyAlignment="1">
      <alignment vertical="center"/>
    </xf>
    <xf numFmtId="0" fontId="13" fillId="4" borderId="0" xfId="0" applyFont="1" applyFill="1" applyAlignment="1">
      <alignment vertical="center"/>
    </xf>
    <xf numFmtId="37" fontId="28" fillId="4" borderId="19" xfId="0" applyNumberFormat="1" applyFont="1" applyFill="1" applyBorder="1" applyAlignment="1">
      <alignment horizontal="center" vertical="center"/>
    </xf>
    <xf numFmtId="37" fontId="28" fillId="4" borderId="16" xfId="0" applyNumberFormat="1" applyFont="1" applyFill="1" applyBorder="1" applyAlignment="1">
      <alignment horizontal="center" vertical="center"/>
    </xf>
    <xf numFmtId="37" fontId="28" fillId="4" borderId="23" xfId="0" applyNumberFormat="1" applyFont="1" applyFill="1" applyBorder="1" applyAlignment="1">
      <alignment horizontal="center" vertical="center"/>
    </xf>
    <xf numFmtId="37" fontId="28" fillId="4" borderId="0" xfId="0" applyNumberFormat="1" applyFont="1" applyFill="1" applyAlignment="1">
      <alignment horizontal="center" vertical="center"/>
    </xf>
    <xf numFmtId="3" fontId="28" fillId="4" borderId="19" xfId="0" applyNumberFormat="1" applyFont="1" applyFill="1" applyBorder="1" applyAlignment="1">
      <alignment horizontal="center" vertical="center"/>
    </xf>
    <xf numFmtId="3" fontId="28" fillId="4" borderId="16" xfId="0" applyNumberFormat="1" applyFont="1" applyFill="1" applyBorder="1" applyAlignment="1">
      <alignment horizontal="center" vertical="center"/>
    </xf>
    <xf numFmtId="3" fontId="28" fillId="4" borderId="23" xfId="0" applyNumberFormat="1" applyFont="1" applyFill="1" applyBorder="1" applyAlignment="1">
      <alignment horizontal="center" vertical="center"/>
    </xf>
    <xf numFmtId="3" fontId="28" fillId="4" borderId="0" xfId="0" applyNumberFormat="1" applyFont="1" applyFill="1" applyAlignment="1">
      <alignment horizontal="center" vertical="center"/>
    </xf>
    <xf numFmtId="0" fontId="21" fillId="8" borderId="22" xfId="0" applyFont="1" applyFill="1" applyBorder="1" applyAlignment="1" applyProtection="1">
      <alignment vertical="center"/>
      <protection locked="0"/>
    </xf>
    <xf numFmtId="165" fontId="21" fillId="8" borderId="19" xfId="0" applyNumberFormat="1" applyFont="1" applyFill="1" applyBorder="1" applyAlignment="1" applyProtection="1">
      <alignment horizontal="center" vertical="center"/>
      <protection locked="0"/>
    </xf>
    <xf numFmtId="44" fontId="21" fillId="8" borderId="16" xfId="0" applyNumberFormat="1" applyFont="1" applyFill="1" applyBorder="1" applyAlignment="1" applyProtection="1">
      <alignment horizontal="center" vertical="center"/>
      <protection locked="0"/>
    </xf>
    <xf numFmtId="44" fontId="21" fillId="0" borderId="18" xfId="0" applyNumberFormat="1" applyFont="1" applyBorder="1" applyAlignment="1">
      <alignment horizontal="center" vertical="center"/>
    </xf>
    <xf numFmtId="44" fontId="21" fillId="4" borderId="0" xfId="0" applyNumberFormat="1" applyFont="1" applyFill="1" applyAlignment="1">
      <alignment horizontal="center" vertical="center"/>
    </xf>
    <xf numFmtId="0" fontId="28" fillId="4" borderId="9" xfId="0" applyFont="1" applyFill="1" applyBorder="1" applyAlignment="1">
      <alignment vertical="center"/>
    </xf>
    <xf numFmtId="0" fontId="21" fillId="8" borderId="18" xfId="0" applyFont="1" applyFill="1" applyBorder="1" applyAlignment="1" applyProtection="1">
      <alignment vertical="center"/>
      <protection locked="0"/>
    </xf>
    <xf numFmtId="0" fontId="21" fillId="8" borderId="18" xfId="0" applyFont="1" applyFill="1" applyBorder="1" applyAlignment="1" applyProtection="1">
      <alignment horizontal="left" vertical="center"/>
      <protection locked="0"/>
    </xf>
    <xf numFmtId="0" fontId="21" fillId="4" borderId="0" xfId="0" applyFont="1" applyFill="1" applyAlignment="1">
      <alignment horizontal="left" vertical="center"/>
    </xf>
    <xf numFmtId="0" fontId="28" fillId="2" borderId="18" xfId="0" applyFont="1" applyFill="1" applyBorder="1" applyAlignment="1">
      <alignment vertical="center"/>
    </xf>
    <xf numFmtId="165" fontId="28" fillId="0" borderId="18" xfId="0" applyNumberFormat="1" applyFont="1" applyBorder="1" applyAlignment="1">
      <alignment horizontal="center" vertical="center"/>
    </xf>
    <xf numFmtId="44" fontId="28" fillId="0" borderId="24" xfId="0" applyNumberFormat="1" applyFont="1" applyBorder="1" applyAlignment="1">
      <alignment horizontal="center" vertical="center"/>
    </xf>
    <xf numFmtId="44" fontId="28" fillId="0" borderId="18" xfId="0" applyNumberFormat="1" applyFont="1" applyBorder="1" applyAlignment="1">
      <alignment horizontal="center" vertical="center"/>
    </xf>
    <xf numFmtId="44" fontId="28" fillId="4" borderId="0" xfId="0" applyNumberFormat="1" applyFont="1" applyFill="1" applyAlignment="1">
      <alignment horizontal="center" vertical="center"/>
    </xf>
    <xf numFmtId="0" fontId="28" fillId="2" borderId="24" xfId="0" applyFont="1" applyFill="1" applyBorder="1" applyAlignment="1">
      <alignment vertical="center"/>
    </xf>
    <xf numFmtId="0" fontId="28" fillId="2" borderId="4" xfId="0" applyFont="1" applyFill="1" applyBorder="1" applyAlignment="1">
      <alignment vertical="center"/>
    </xf>
    <xf numFmtId="0" fontId="28" fillId="2" borderId="0" xfId="0" applyFont="1" applyFill="1" applyAlignment="1">
      <alignment vertical="center"/>
    </xf>
    <xf numFmtId="0" fontId="28" fillId="2" borderId="9" xfId="0" applyFont="1" applyFill="1" applyBorder="1" applyAlignment="1">
      <alignment vertical="center"/>
    </xf>
    <xf numFmtId="0" fontId="28" fillId="4" borderId="5" xfId="0" applyFont="1" applyFill="1" applyBorder="1" applyAlignment="1">
      <alignment horizontal="center" vertical="center"/>
    </xf>
    <xf numFmtId="0" fontId="28" fillId="4" borderId="10" xfId="0" applyFont="1" applyFill="1" applyBorder="1" applyAlignment="1">
      <alignment horizontal="center" vertical="center"/>
    </xf>
    <xf numFmtId="0" fontId="28" fillId="4" borderId="17" xfId="0" applyFont="1" applyFill="1" applyBorder="1" applyAlignment="1">
      <alignment horizontal="center" vertical="center"/>
    </xf>
    <xf numFmtId="3" fontId="28" fillId="4" borderId="5" xfId="0" applyNumberFormat="1" applyFont="1" applyFill="1" applyBorder="1" applyAlignment="1">
      <alignment horizontal="center" vertical="center"/>
    </xf>
    <xf numFmtId="3" fontId="28" fillId="4" borderId="10" xfId="0" applyNumberFormat="1" applyFont="1" applyFill="1" applyBorder="1" applyAlignment="1">
      <alignment horizontal="center" vertical="center"/>
    </xf>
    <xf numFmtId="3" fontId="28" fillId="4" borderId="17" xfId="0" applyNumberFormat="1" applyFont="1" applyFill="1" applyBorder="1" applyAlignment="1">
      <alignment horizontal="center" vertical="center"/>
    </xf>
    <xf numFmtId="165" fontId="21" fillId="4" borderId="0" xfId="0" applyNumberFormat="1" applyFont="1" applyFill="1" applyAlignment="1">
      <alignment horizontal="center" vertical="center"/>
    </xf>
    <xf numFmtId="3" fontId="21" fillId="4" borderId="9" xfId="0" applyNumberFormat="1" applyFont="1" applyFill="1" applyBorder="1" applyAlignment="1">
      <alignment vertical="center"/>
    </xf>
    <xf numFmtId="0" fontId="21" fillId="8" borderId="18" xfId="0" applyFont="1" applyFill="1" applyBorder="1" applyAlignment="1" applyProtection="1">
      <alignment vertical="center" wrapText="1"/>
      <protection locked="0"/>
    </xf>
    <xf numFmtId="0" fontId="21" fillId="4" borderId="0" xfId="0" applyFont="1" applyFill="1" applyAlignment="1">
      <alignment vertical="center" wrapText="1"/>
    </xf>
    <xf numFmtId="165" fontId="28" fillId="4" borderId="0" xfId="0" applyNumberFormat="1" applyFont="1" applyFill="1" applyAlignment="1">
      <alignment horizontal="center" vertical="center"/>
    </xf>
    <xf numFmtId="0" fontId="28" fillId="4" borderId="2" xfId="0" applyFont="1" applyFill="1" applyBorder="1" applyAlignment="1">
      <alignment vertical="center"/>
    </xf>
    <xf numFmtId="165" fontId="28" fillId="4" borderId="3" xfId="0" applyNumberFormat="1" applyFont="1" applyFill="1" applyBorder="1" applyAlignment="1">
      <alignment horizontal="center" vertical="center"/>
    </xf>
    <xf numFmtId="44" fontId="28" fillId="4" borderId="10" xfId="0" applyNumberFormat="1" applyFont="1" applyFill="1" applyBorder="1" applyAlignment="1">
      <alignment horizontal="center" vertical="center"/>
    </xf>
    <xf numFmtId="44" fontId="28" fillId="4" borderId="23" xfId="0" applyNumberFormat="1" applyFont="1" applyFill="1" applyBorder="1" applyAlignment="1">
      <alignment horizontal="center" vertical="center"/>
    </xf>
    <xf numFmtId="44" fontId="21" fillId="4" borderId="10" xfId="0" applyNumberFormat="1" applyFont="1" applyFill="1" applyBorder="1" applyAlignment="1">
      <alignment horizontal="center" vertical="center"/>
    </xf>
    <xf numFmtId="165" fontId="28" fillId="4" borderId="23" xfId="0" applyNumberFormat="1" applyFont="1" applyFill="1" applyBorder="1" applyAlignment="1">
      <alignment horizontal="center" vertical="center"/>
    </xf>
    <xf numFmtId="165" fontId="28" fillId="4" borderId="9" xfId="0" applyNumberFormat="1" applyFont="1" applyFill="1" applyBorder="1" applyAlignment="1">
      <alignment horizontal="center" vertical="center"/>
    </xf>
    <xf numFmtId="0" fontId="28" fillId="0" borderId="2" xfId="0" applyFont="1" applyBorder="1" applyAlignment="1">
      <alignment horizontal="center" vertical="center" wrapText="1"/>
    </xf>
    <xf numFmtId="5" fontId="28" fillId="4" borderId="2" xfId="0" applyNumberFormat="1" applyFont="1" applyFill="1" applyBorder="1" applyAlignment="1">
      <alignment horizontal="center" vertical="center" wrapText="1"/>
    </xf>
    <xf numFmtId="5" fontId="28" fillId="0" borderId="10" xfId="0" applyNumberFormat="1" applyFont="1" applyBorder="1" applyAlignment="1">
      <alignment horizontal="center" vertical="center" wrapText="1"/>
    </xf>
    <xf numFmtId="1" fontId="21" fillId="4" borderId="4" xfId="0" applyNumberFormat="1" applyFont="1" applyFill="1" applyBorder="1" applyAlignment="1">
      <alignment horizontal="center" vertical="center"/>
    </xf>
    <xf numFmtId="1" fontId="21" fillId="4" borderId="16" xfId="0" applyNumberFormat="1" applyFont="1" applyFill="1" applyBorder="1" applyAlignment="1">
      <alignment horizontal="center" vertical="center"/>
    </xf>
    <xf numFmtId="1" fontId="21" fillId="4" borderId="23" xfId="0" applyNumberFormat="1" applyFont="1" applyFill="1" applyBorder="1" applyAlignment="1">
      <alignment horizontal="center" vertical="center"/>
    </xf>
    <xf numFmtId="1" fontId="21" fillId="4" borderId="0" xfId="0" applyNumberFormat="1" applyFont="1" applyFill="1" applyAlignment="1">
      <alignment horizontal="center" vertical="center"/>
    </xf>
    <xf numFmtId="0" fontId="21" fillId="4" borderId="4"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9" xfId="0" applyFont="1" applyFill="1" applyBorder="1" applyAlignment="1">
      <alignment horizontal="center" vertical="center"/>
    </xf>
    <xf numFmtId="0" fontId="21" fillId="0" borderId="22" xfId="0" applyFont="1" applyBorder="1" applyAlignment="1">
      <alignment vertical="center"/>
    </xf>
    <xf numFmtId="1" fontId="21" fillId="4" borderId="2" xfId="0" applyNumberFormat="1" applyFont="1" applyFill="1" applyBorder="1" applyAlignment="1">
      <alignment horizontal="center" vertical="center"/>
    </xf>
    <xf numFmtId="44" fontId="21" fillId="8" borderId="18" xfId="0" applyNumberFormat="1" applyFont="1" applyFill="1" applyBorder="1" applyAlignment="1" applyProtection="1">
      <alignment horizontal="center" vertical="center"/>
      <protection locked="0"/>
    </xf>
    <xf numFmtId="0" fontId="21" fillId="4" borderId="2" xfId="0" applyFont="1" applyFill="1" applyBorder="1" applyAlignment="1">
      <alignment horizontal="center" vertical="center"/>
    </xf>
    <xf numFmtId="0" fontId="21" fillId="0" borderId="18" xfId="0" applyFont="1" applyBorder="1" applyAlignment="1">
      <alignment vertical="center"/>
    </xf>
    <xf numFmtId="166" fontId="21" fillId="0" borderId="18" xfId="0" applyNumberFormat="1" applyFont="1" applyBorder="1" applyAlignment="1">
      <alignment horizontal="center" vertical="center"/>
    </xf>
    <xf numFmtId="166" fontId="21" fillId="0" borderId="23" xfId="0" applyNumberFormat="1" applyFont="1" applyBorder="1" applyAlignment="1">
      <alignment horizontal="center" vertical="center"/>
    </xf>
    <xf numFmtId="10" fontId="21" fillId="0" borderId="18" xfId="0" applyNumberFormat="1" applyFont="1" applyBorder="1" applyAlignment="1">
      <alignment horizontal="center" vertical="center"/>
    </xf>
    <xf numFmtId="10" fontId="21" fillId="0" borderId="23" xfId="0" applyNumberFormat="1" applyFont="1" applyBorder="1" applyAlignment="1">
      <alignment horizontal="center" vertical="center"/>
    </xf>
    <xf numFmtId="0" fontId="21" fillId="4" borderId="5" xfId="0" applyFont="1" applyFill="1" applyBorder="1" applyAlignment="1">
      <alignment vertical="center"/>
    </xf>
    <xf numFmtId="0" fontId="28" fillId="2" borderId="10" xfId="0" applyFont="1" applyFill="1" applyBorder="1" applyAlignment="1">
      <alignment vertical="center"/>
    </xf>
    <xf numFmtId="0" fontId="28" fillId="4" borderId="10" xfId="0" applyFont="1" applyFill="1" applyBorder="1" applyAlignment="1">
      <alignment vertical="center"/>
    </xf>
    <xf numFmtId="0" fontId="21" fillId="4" borderId="10" xfId="0" applyFont="1" applyFill="1" applyBorder="1" applyAlignment="1">
      <alignment vertical="center"/>
    </xf>
    <xf numFmtId="165" fontId="28" fillId="2" borderId="10" xfId="0" applyNumberFormat="1" applyFont="1" applyFill="1" applyBorder="1" applyAlignment="1">
      <alignment horizontal="center" vertical="center"/>
    </xf>
    <xf numFmtId="44" fontId="28" fillId="2" borderId="10" xfId="0" applyNumberFormat="1" applyFont="1" applyFill="1" applyBorder="1" applyAlignment="1">
      <alignment horizontal="center" vertical="center"/>
    </xf>
    <xf numFmtId="165" fontId="28" fillId="4" borderId="10" xfId="0" applyNumberFormat="1" applyFont="1" applyFill="1" applyBorder="1" applyAlignment="1">
      <alignment horizontal="center" vertical="center"/>
    </xf>
    <xf numFmtId="0" fontId="21" fillId="4" borderId="17" xfId="0" applyFont="1" applyFill="1" applyBorder="1" applyAlignment="1">
      <alignment vertical="center"/>
    </xf>
    <xf numFmtId="5" fontId="21" fillId="0" borderId="0" xfId="0" applyNumberFormat="1" applyFont="1"/>
    <xf numFmtId="165" fontId="28" fillId="2" borderId="0" xfId="0" applyNumberFormat="1" applyFont="1" applyFill="1" applyAlignment="1">
      <alignment horizontal="center" vertical="center"/>
    </xf>
    <xf numFmtId="44" fontId="28" fillId="2" borderId="0" xfId="0" applyNumberFormat="1" applyFont="1" applyFill="1" applyAlignment="1">
      <alignment horizontal="center" vertical="center"/>
    </xf>
    <xf numFmtId="0" fontId="28" fillId="2" borderId="7" xfId="0" applyFont="1" applyFill="1" applyBorder="1" applyAlignment="1">
      <alignment vertical="center"/>
    </xf>
    <xf numFmtId="0" fontId="28" fillId="4" borderId="7" xfId="0" applyFont="1" applyFill="1" applyBorder="1" applyAlignment="1">
      <alignment vertical="center"/>
    </xf>
    <xf numFmtId="165" fontId="28" fillId="2" borderId="7" xfId="0" applyNumberFormat="1" applyFont="1" applyFill="1" applyBorder="1" applyAlignment="1">
      <alignment horizontal="center" vertical="center"/>
    </xf>
    <xf numFmtId="44" fontId="28" fillId="2" borderId="7" xfId="0" applyNumberFormat="1" applyFont="1" applyFill="1" applyBorder="1" applyAlignment="1">
      <alignment horizontal="center" vertical="center"/>
    </xf>
    <xf numFmtId="44" fontId="28" fillId="4" borderId="7" xfId="0" applyNumberFormat="1" applyFont="1" applyFill="1" applyBorder="1" applyAlignment="1">
      <alignment horizontal="center" vertical="center"/>
    </xf>
    <xf numFmtId="165" fontId="28" fillId="4" borderId="7" xfId="0" applyNumberFormat="1" applyFont="1" applyFill="1" applyBorder="1" applyAlignment="1">
      <alignment horizontal="center" vertical="center"/>
    </xf>
    <xf numFmtId="0" fontId="13" fillId="9" borderId="18" xfId="0" applyFont="1" applyFill="1" applyBorder="1" applyAlignment="1">
      <alignment vertical="center"/>
    </xf>
    <xf numFmtId="42" fontId="28" fillId="4" borderId="0" xfId="0" applyNumberFormat="1" applyFont="1" applyFill="1" applyAlignment="1">
      <alignment vertical="center"/>
    </xf>
    <xf numFmtId="0" fontId="28" fillId="4" borderId="4" xfId="0" applyFont="1" applyFill="1" applyBorder="1" applyAlignment="1">
      <alignment vertical="center"/>
    </xf>
    <xf numFmtId="42" fontId="28" fillId="4" borderId="0" xfId="3" applyNumberFormat="1" applyFont="1" applyFill="1" applyBorder="1" applyAlignment="1" applyProtection="1">
      <alignment vertical="center"/>
    </xf>
    <xf numFmtId="0" fontId="31" fillId="4" borderId="14" xfId="0" applyFont="1" applyFill="1" applyBorder="1" applyAlignment="1">
      <alignment vertical="center"/>
    </xf>
    <xf numFmtId="9" fontId="21" fillId="0" borderId="0" xfId="0" applyNumberFormat="1" applyFont="1" applyAlignment="1">
      <alignment horizontal="center"/>
    </xf>
    <xf numFmtId="1" fontId="21" fillId="4" borderId="0" xfId="0" applyNumberFormat="1" applyFont="1" applyFill="1" applyAlignment="1">
      <alignment vertical="center"/>
    </xf>
    <xf numFmtId="44" fontId="28" fillId="4" borderId="9" xfId="0" applyNumberFormat="1" applyFont="1" applyFill="1" applyBorder="1" applyAlignment="1">
      <alignment horizontal="center" vertical="center"/>
    </xf>
    <xf numFmtId="44" fontId="28" fillId="4" borderId="9" xfId="0" applyNumberFormat="1" applyFont="1" applyFill="1" applyBorder="1" applyAlignment="1">
      <alignment vertical="center"/>
    </xf>
    <xf numFmtId="0" fontId="28" fillId="4" borderId="5" xfId="0" applyFont="1" applyFill="1" applyBorder="1" applyAlignment="1">
      <alignment vertical="center"/>
    </xf>
    <xf numFmtId="165" fontId="21" fillId="4" borderId="10" xfId="0" applyNumberFormat="1" applyFont="1" applyFill="1" applyBorder="1" applyAlignment="1">
      <alignment horizontal="center" vertical="center"/>
    </xf>
    <xf numFmtId="165" fontId="28" fillId="4" borderId="17" xfId="0" applyNumberFormat="1" applyFont="1" applyFill="1" applyBorder="1" applyAlignment="1">
      <alignment horizontal="center" vertical="center"/>
    </xf>
    <xf numFmtId="0" fontId="32" fillId="4" borderId="10" xfId="0" applyFont="1" applyFill="1" applyBorder="1" applyAlignment="1">
      <alignment vertical="center"/>
    </xf>
    <xf numFmtId="0" fontId="32" fillId="4" borderId="0" xfId="0" applyFont="1" applyFill="1" applyAlignment="1">
      <alignment vertical="center"/>
    </xf>
    <xf numFmtId="0" fontId="21" fillId="4" borderId="6" xfId="0" applyFont="1" applyFill="1" applyBorder="1" applyAlignment="1">
      <alignment vertical="center"/>
    </xf>
    <xf numFmtId="0" fontId="21" fillId="4" borderId="1" xfId="0" applyFont="1" applyFill="1" applyBorder="1" applyAlignment="1">
      <alignment vertical="center"/>
    </xf>
    <xf numFmtId="0" fontId="21" fillId="4" borderId="21" xfId="0" applyFont="1" applyFill="1" applyBorder="1" applyAlignment="1">
      <alignment vertical="center"/>
    </xf>
    <xf numFmtId="1" fontId="21" fillId="0" borderId="0" xfId="0" applyNumberFormat="1" applyFont="1"/>
    <xf numFmtId="0" fontId="6" fillId="5" borderId="24" xfId="6" applyFont="1" applyFill="1" applyBorder="1" applyAlignment="1" applyProtection="1">
      <alignment horizontal="center" vertical="center"/>
      <protection locked="0"/>
    </xf>
    <xf numFmtId="0" fontId="6" fillId="4" borderId="0" xfId="6" applyFont="1" applyFill="1" applyAlignment="1">
      <alignment horizontal="center" vertical="center"/>
    </xf>
    <xf numFmtId="0" fontId="6" fillId="4" borderId="7" xfId="6" applyFont="1" applyFill="1" applyBorder="1" applyAlignment="1" applyProtection="1">
      <alignment horizontal="center" vertical="center"/>
      <protection locked="0"/>
    </xf>
    <xf numFmtId="0" fontId="33" fillId="4" borderId="9" xfId="6" applyFont="1" applyFill="1" applyBorder="1" applyAlignment="1">
      <alignment horizontal="center" vertical="center"/>
    </xf>
    <xf numFmtId="0" fontId="9" fillId="4" borderId="0" xfId="6" applyFont="1" applyFill="1" applyAlignment="1">
      <alignment horizontal="left" vertical="center"/>
    </xf>
    <xf numFmtId="0" fontId="6" fillId="4" borderId="0" xfId="6" applyFont="1" applyFill="1" applyAlignment="1">
      <alignment horizontal="left" vertical="center"/>
    </xf>
    <xf numFmtId="0" fontId="6" fillId="4" borderId="0" xfId="6" applyFont="1" applyFill="1" applyAlignment="1">
      <alignment horizontal="left" vertical="center" wrapText="1"/>
    </xf>
    <xf numFmtId="1" fontId="6" fillId="4" borderId="10" xfId="6" applyNumberFormat="1" applyFont="1" applyFill="1" applyBorder="1" applyAlignment="1">
      <alignment horizontal="center" vertical="center"/>
    </xf>
    <xf numFmtId="44" fontId="34" fillId="0" borderId="0" xfId="0" applyNumberFormat="1" applyFont="1" applyAlignment="1">
      <alignment horizontal="left" vertical="center"/>
    </xf>
    <xf numFmtId="0" fontId="27" fillId="4" borderId="0" xfId="0" applyFont="1" applyFill="1" applyAlignment="1">
      <alignment horizontal="left" vertical="center" indent="2"/>
    </xf>
    <xf numFmtId="9" fontId="6" fillId="5" borderId="18" xfId="6" applyNumberFormat="1" applyFont="1" applyFill="1" applyBorder="1" applyAlignment="1" applyProtection="1">
      <alignment horizontal="center" vertical="center"/>
      <protection locked="0"/>
    </xf>
    <xf numFmtId="9" fontId="26" fillId="0" borderId="0" xfId="0" applyNumberFormat="1" applyFont="1"/>
    <xf numFmtId="1" fontId="26" fillId="0" borderId="0" xfId="0" applyNumberFormat="1" applyFont="1"/>
    <xf numFmtId="0" fontId="35" fillId="4" borderId="0" xfId="0" applyFont="1" applyFill="1" applyAlignment="1">
      <alignment horizontal="center" vertical="center"/>
    </xf>
    <xf numFmtId="0" fontId="6" fillId="4" borderId="0" xfId="6" applyFont="1" applyFill="1" applyAlignment="1" applyProtection="1">
      <alignment horizontal="center" vertical="center"/>
      <protection locked="0"/>
    </xf>
    <xf numFmtId="0" fontId="15" fillId="4" borderId="0" xfId="0" applyFont="1" applyFill="1" applyAlignment="1">
      <alignment horizontal="center" vertical="center"/>
    </xf>
    <xf numFmtId="0" fontId="0" fillId="4" borderId="0" xfId="0" applyFill="1"/>
    <xf numFmtId="0" fontId="15" fillId="4" borderId="0" xfId="0" applyFont="1" applyFill="1"/>
    <xf numFmtId="0" fontId="6" fillId="4" borderId="4" xfId="6" applyFont="1" applyFill="1" applyBorder="1" applyAlignment="1" applyProtection="1">
      <alignment horizontal="center" vertical="center"/>
      <protection locked="0"/>
    </xf>
    <xf numFmtId="9" fontId="6" fillId="4" borderId="4" xfId="6" applyNumberFormat="1" applyFont="1" applyFill="1" applyBorder="1" applyAlignment="1" applyProtection="1">
      <alignment horizontal="center" vertical="center"/>
      <protection locked="0"/>
    </xf>
    <xf numFmtId="44" fontId="26" fillId="4" borderId="0" xfId="0" applyNumberFormat="1" applyFont="1" applyFill="1"/>
    <xf numFmtId="0" fontId="17" fillId="4" borderId="0" xfId="0" applyFont="1" applyFill="1" applyAlignment="1">
      <alignment horizontal="center"/>
    </xf>
    <xf numFmtId="0" fontId="0" fillId="4" borderId="0" xfId="0" applyFill="1" applyAlignment="1">
      <alignment horizontal="left" vertical="center" indent="1"/>
    </xf>
    <xf numFmtId="0" fontId="8" fillId="4" borderId="0" xfId="6" applyFont="1" applyFill="1" applyAlignment="1">
      <alignment horizontal="center"/>
    </xf>
    <xf numFmtId="0" fontId="26" fillId="4" borderId="25" xfId="0" applyFont="1" applyFill="1" applyBorder="1"/>
    <xf numFmtId="1" fontId="6" fillId="4" borderId="18" xfId="6" applyNumberFormat="1" applyFont="1" applyFill="1" applyBorder="1" applyAlignment="1">
      <alignment horizontal="center" vertical="center"/>
    </xf>
    <xf numFmtId="0" fontId="6" fillId="4" borderId="18" xfId="6" applyFont="1" applyFill="1" applyBorder="1" applyAlignment="1">
      <alignment horizontal="center" vertical="center"/>
    </xf>
    <xf numFmtId="49" fontId="0" fillId="0" borderId="0" xfId="0" applyNumberFormat="1" applyAlignment="1">
      <alignment vertical="center"/>
    </xf>
    <xf numFmtId="164" fontId="12" fillId="0" borderId="0" xfId="2" applyNumberFormat="1" applyFont="1" applyFill="1" applyAlignment="1" applyProtection="1">
      <alignment vertical="center"/>
    </xf>
    <xf numFmtId="0" fontId="36" fillId="0" borderId="0" xfId="0" applyFont="1" applyAlignment="1">
      <alignment vertical="center"/>
    </xf>
    <xf numFmtId="0" fontId="0" fillId="4" borderId="11" xfId="0" applyFill="1" applyBorder="1" applyAlignment="1">
      <alignment vertical="center"/>
    </xf>
    <xf numFmtId="0" fontId="15" fillId="4" borderId="8" xfId="0" applyFont="1" applyFill="1" applyBorder="1" applyAlignment="1">
      <alignment horizontal="center" vertical="center"/>
    </xf>
    <xf numFmtId="0" fontId="36" fillId="4" borderId="8" xfId="0" applyFont="1" applyFill="1" applyBorder="1" applyAlignment="1">
      <alignment vertical="center"/>
    </xf>
    <xf numFmtId="0" fontId="0" fillId="4" borderId="12" xfId="0" applyFill="1" applyBorder="1" applyAlignment="1">
      <alignment vertical="center"/>
    </xf>
    <xf numFmtId="0" fontId="0" fillId="4" borderId="13" xfId="0" applyFill="1" applyBorder="1" applyAlignment="1">
      <alignment vertical="center"/>
    </xf>
    <xf numFmtId="49" fontId="0" fillId="4" borderId="0" xfId="0" applyNumberFormat="1" applyFill="1" applyAlignment="1">
      <alignment vertical="center"/>
    </xf>
    <xf numFmtId="0" fontId="15" fillId="4" borderId="0" xfId="0" applyFont="1" applyFill="1" applyAlignment="1">
      <alignment vertical="center"/>
    </xf>
    <xf numFmtId="164" fontId="12" fillId="4" borderId="0" xfId="2" applyNumberFormat="1" applyFont="1" applyFill="1" applyBorder="1" applyAlignment="1" applyProtection="1">
      <alignment vertical="center"/>
    </xf>
    <xf numFmtId="0" fontId="36" fillId="4" borderId="0" xfId="0" applyFont="1" applyFill="1" applyAlignment="1">
      <alignment vertical="center"/>
    </xf>
    <xf numFmtId="0" fontId="0" fillId="4" borderId="14" xfId="0" applyFill="1" applyBorder="1" applyAlignment="1">
      <alignment vertical="center"/>
    </xf>
    <xf numFmtId="0" fontId="15" fillId="4" borderId="0" xfId="0" applyFont="1" applyFill="1" applyAlignment="1">
      <alignment horizontal="left" vertical="center"/>
    </xf>
    <xf numFmtId="0" fontId="0" fillId="4" borderId="0" xfId="0" applyFill="1" applyAlignment="1">
      <alignment vertical="center" wrapText="1"/>
    </xf>
    <xf numFmtId="49" fontId="15" fillId="4" borderId="0" xfId="0" applyNumberFormat="1" applyFont="1" applyFill="1" applyAlignment="1">
      <alignment vertical="center"/>
    </xf>
    <xf numFmtId="0" fontId="28" fillId="4" borderId="7" xfId="0" applyFont="1" applyFill="1" applyBorder="1" applyAlignment="1">
      <alignment horizontal="center" vertical="center"/>
    </xf>
    <xf numFmtId="0" fontId="28" fillId="4" borderId="15" xfId="0" applyFont="1" applyFill="1" applyBorder="1" applyAlignment="1">
      <alignment horizontal="center" vertical="center"/>
    </xf>
    <xf numFmtId="0" fontId="15" fillId="4" borderId="3" xfId="0" applyFont="1" applyFill="1" applyBorder="1" applyAlignment="1">
      <alignment horizontal="center" vertical="center"/>
    </xf>
    <xf numFmtId="49" fontId="15" fillId="4" borderId="7" xfId="0" applyNumberFormat="1" applyFont="1" applyFill="1" applyBorder="1" applyAlignment="1">
      <alignment vertical="center"/>
    </xf>
    <xf numFmtId="0" fontId="28" fillId="4" borderId="7" xfId="0" applyFont="1" applyFill="1" applyBorder="1" applyAlignment="1">
      <alignment horizontal="center" vertical="center" wrapText="1"/>
    </xf>
    <xf numFmtId="0" fontId="28" fillId="4" borderId="9" xfId="0" applyFont="1" applyFill="1" applyBorder="1" applyAlignment="1">
      <alignment horizontal="center" vertical="center"/>
    </xf>
    <xf numFmtId="0" fontId="15" fillId="4" borderId="4" xfId="0" applyFont="1" applyFill="1" applyBorder="1" applyAlignment="1">
      <alignment horizontal="center" vertical="center"/>
    </xf>
    <xf numFmtId="164" fontId="12" fillId="4" borderId="16" xfId="2" applyNumberFormat="1" applyFont="1" applyFill="1" applyBorder="1" applyAlignment="1" applyProtection="1">
      <alignment vertical="center"/>
    </xf>
    <xf numFmtId="0" fontId="37" fillId="4" borderId="9" xfId="0" applyFont="1" applyFill="1" applyBorder="1" applyAlignment="1">
      <alignment vertical="center" wrapText="1"/>
    </xf>
    <xf numFmtId="44" fontId="0" fillId="4" borderId="9" xfId="0" applyNumberFormat="1" applyFill="1" applyBorder="1" applyAlignment="1">
      <alignment vertical="center"/>
    </xf>
    <xf numFmtId="44" fontId="12" fillId="4" borderId="18" xfId="2" applyFont="1" applyFill="1" applyBorder="1" applyAlignment="1" applyProtection="1">
      <alignment vertical="center"/>
    </xf>
    <xf numFmtId="49" fontId="21" fillId="4" borderId="14" xfId="0" applyNumberFormat="1" applyFont="1" applyFill="1" applyBorder="1" applyAlignment="1">
      <alignment horizontal="left" vertical="center"/>
    </xf>
    <xf numFmtId="4" fontId="37" fillId="4" borderId="9" xfId="0" applyNumberFormat="1" applyFont="1" applyFill="1" applyBorder="1" applyAlignment="1">
      <alignment vertical="center" wrapText="1"/>
    </xf>
    <xf numFmtId="44" fontId="12" fillId="5" borderId="18" xfId="2" applyFont="1" applyFill="1" applyBorder="1" applyAlignment="1" applyProtection="1">
      <alignment vertical="center"/>
      <protection locked="0"/>
    </xf>
    <xf numFmtId="44" fontId="0" fillId="4" borderId="0" xfId="0" applyNumberFormat="1" applyFill="1" applyAlignment="1">
      <alignment vertical="center"/>
    </xf>
    <xf numFmtId="0" fontId="37" fillId="4" borderId="9" xfId="0" applyFont="1" applyFill="1" applyBorder="1" applyAlignment="1">
      <alignment vertical="center"/>
    </xf>
    <xf numFmtId="0" fontId="36" fillId="4" borderId="9" xfId="0" applyFont="1" applyFill="1" applyBorder="1" applyAlignment="1">
      <alignment vertical="center"/>
    </xf>
    <xf numFmtId="0" fontId="0" fillId="4" borderId="14" xfId="0" applyFill="1" applyBorder="1" applyAlignment="1">
      <alignment horizontal="left" vertical="center"/>
    </xf>
    <xf numFmtId="44" fontId="15" fillId="4" borderId="9" xfId="0" applyNumberFormat="1" applyFont="1" applyFill="1" applyBorder="1" applyAlignment="1">
      <alignment horizontal="right" vertical="center"/>
    </xf>
    <xf numFmtId="44" fontId="15" fillId="4" borderId="18" xfId="0" applyNumberFormat="1" applyFont="1" applyFill="1" applyBorder="1" applyAlignment="1">
      <alignment horizontal="right" vertical="center"/>
    </xf>
    <xf numFmtId="44" fontId="15" fillId="4" borderId="19" xfId="0" applyNumberFormat="1" applyFont="1" applyFill="1" applyBorder="1" applyAlignment="1">
      <alignment horizontal="right" vertical="center"/>
    </xf>
    <xf numFmtId="164" fontId="12" fillId="4" borderId="7" xfId="2" applyNumberFormat="1" applyFont="1" applyFill="1" applyBorder="1" applyAlignment="1" applyProtection="1">
      <alignment vertical="center"/>
    </xf>
    <xf numFmtId="44" fontId="0" fillId="4" borderId="23" xfId="0" applyNumberFormat="1" applyFill="1" applyBorder="1" applyAlignment="1">
      <alignment vertical="center"/>
    </xf>
    <xf numFmtId="44" fontId="0" fillId="4" borderId="16" xfId="0" applyNumberFormat="1" applyFill="1" applyBorder="1" applyAlignment="1">
      <alignment vertical="center"/>
    </xf>
    <xf numFmtId="44" fontId="15" fillId="4" borderId="23" xfId="0" applyNumberFormat="1" applyFont="1" applyFill="1" applyBorder="1" applyAlignment="1">
      <alignment horizontal="right" vertical="center"/>
    </xf>
    <xf numFmtId="44" fontId="0" fillId="4" borderId="7" xfId="0" applyNumberFormat="1" applyFill="1" applyBorder="1" applyAlignment="1">
      <alignment vertical="center"/>
    </xf>
    <xf numFmtId="0" fontId="15" fillId="4" borderId="10" xfId="0" applyFont="1" applyFill="1" applyBorder="1" applyAlignment="1">
      <alignment vertical="center"/>
    </xf>
    <xf numFmtId="164" fontId="12" fillId="4" borderId="10" xfId="2" applyNumberFormat="1" applyFont="1" applyFill="1" applyBorder="1" applyAlignment="1" applyProtection="1">
      <alignment vertical="center"/>
    </xf>
    <xf numFmtId="43" fontId="21" fillId="4" borderId="14" xfId="0" applyNumberFormat="1" applyFont="1" applyFill="1" applyBorder="1" applyAlignment="1">
      <alignment horizontal="left" vertical="center"/>
    </xf>
    <xf numFmtId="0" fontId="37" fillId="4" borderId="17" xfId="0" applyFont="1" applyFill="1" applyBorder="1" applyAlignment="1">
      <alignment vertical="center"/>
    </xf>
    <xf numFmtId="44" fontId="15" fillId="4" borderId="0" xfId="0" applyNumberFormat="1" applyFont="1" applyFill="1" applyAlignment="1">
      <alignment vertical="center"/>
    </xf>
    <xf numFmtId="0" fontId="15" fillId="4" borderId="9" xfId="0" applyFont="1" applyFill="1" applyBorder="1" applyAlignment="1">
      <alignment vertical="center"/>
    </xf>
    <xf numFmtId="44" fontId="15" fillId="4" borderId="18" xfId="2" applyFont="1" applyFill="1" applyBorder="1" applyAlignment="1" applyProtection="1">
      <alignment vertical="center"/>
    </xf>
    <xf numFmtId="49" fontId="37" fillId="4" borderId="9" xfId="0" applyNumberFormat="1" applyFont="1" applyFill="1" applyBorder="1" applyAlignment="1">
      <alignment horizontal="center" vertical="center" wrapText="1"/>
    </xf>
    <xf numFmtId="0" fontId="0" fillId="4" borderId="7" xfId="0" applyFill="1" applyBorder="1" applyAlignment="1">
      <alignment horizontal="center" vertical="center"/>
    </xf>
    <xf numFmtId="43" fontId="21" fillId="4" borderId="14" xfId="0" applyNumberFormat="1" applyFont="1" applyFill="1" applyBorder="1" applyAlignment="1">
      <alignment horizontal="left" vertical="center" wrapText="1"/>
    </xf>
    <xf numFmtId="44" fontId="0" fillId="4" borderId="10" xfId="0" applyNumberFormat="1" applyFill="1" applyBorder="1" applyAlignment="1">
      <alignment vertical="center"/>
    </xf>
    <xf numFmtId="0" fontId="38" fillId="4" borderId="9" xfId="0" applyFont="1" applyFill="1" applyBorder="1" applyAlignment="1">
      <alignment vertical="center" wrapText="1"/>
    </xf>
    <xf numFmtId="0" fontId="0" fillId="4" borderId="9" xfId="0" applyFill="1" applyBorder="1" applyAlignment="1">
      <alignment vertical="center" wrapText="1"/>
    </xf>
    <xf numFmtId="44" fontId="15" fillId="4" borderId="7" xfId="0" applyNumberFormat="1" applyFont="1" applyFill="1" applyBorder="1" applyAlignment="1">
      <alignment vertical="center"/>
    </xf>
    <xf numFmtId="0" fontId="15" fillId="4" borderId="7" xfId="0" applyFont="1" applyFill="1" applyBorder="1" applyAlignment="1">
      <alignment vertical="center"/>
    </xf>
    <xf numFmtId="164" fontId="15" fillId="4" borderId="7" xfId="2" applyNumberFormat="1" applyFont="1" applyFill="1" applyBorder="1" applyAlignment="1" applyProtection="1">
      <alignment vertical="center"/>
    </xf>
    <xf numFmtId="0" fontId="15" fillId="4" borderId="10" xfId="0" applyFont="1" applyFill="1" applyBorder="1" applyAlignment="1">
      <alignment vertical="center" wrapText="1"/>
    </xf>
    <xf numFmtId="0" fontId="0" fillId="4" borderId="10" xfId="0" applyFill="1" applyBorder="1" applyAlignment="1">
      <alignment vertical="center" wrapText="1"/>
    </xf>
    <xf numFmtId="164" fontId="15" fillId="4" borderId="10" xfId="2" applyNumberFormat="1" applyFont="1" applyFill="1" applyBorder="1" applyAlignment="1" applyProtection="1">
      <alignment vertical="center"/>
    </xf>
    <xf numFmtId="0" fontId="15" fillId="4" borderId="5" xfId="0" applyFont="1" applyFill="1" applyBorder="1" applyAlignment="1">
      <alignment horizontal="center" vertical="center"/>
    </xf>
    <xf numFmtId="49" fontId="15" fillId="4" borderId="10" xfId="0" applyNumberFormat="1" applyFont="1" applyFill="1" applyBorder="1" applyAlignment="1">
      <alignment horizontal="right" vertical="center"/>
    </xf>
    <xf numFmtId="0" fontId="37" fillId="4" borderId="10" xfId="0" applyFont="1" applyFill="1" applyBorder="1" applyAlignment="1">
      <alignment vertical="center"/>
    </xf>
    <xf numFmtId="0" fontId="0" fillId="4" borderId="13" xfId="0" applyFill="1" applyBorder="1"/>
    <xf numFmtId="0" fontId="0" fillId="4" borderId="14" xfId="0" applyFill="1" applyBorder="1"/>
    <xf numFmtId="0" fontId="0" fillId="4" borderId="6" xfId="0" applyFill="1" applyBorder="1" applyAlignment="1">
      <alignment vertical="center"/>
    </xf>
    <xf numFmtId="0" fontId="15" fillId="4" borderId="1" xfId="0" applyFont="1" applyFill="1" applyBorder="1" applyAlignment="1">
      <alignment horizontal="center" vertical="center"/>
    </xf>
    <xf numFmtId="49" fontId="0" fillId="4" borderId="1" xfId="0" applyNumberFormat="1" applyFill="1" applyBorder="1" applyAlignment="1">
      <alignment vertical="center"/>
    </xf>
    <xf numFmtId="164" fontId="12" fillId="4" borderId="1" xfId="2" applyNumberFormat="1" applyFont="1" applyFill="1" applyBorder="1" applyAlignment="1" applyProtection="1">
      <alignment vertical="center"/>
    </xf>
    <xf numFmtId="0" fontId="36" fillId="4" borderId="1" xfId="0" applyFont="1" applyFill="1" applyBorder="1" applyAlignment="1">
      <alignment vertical="center"/>
    </xf>
    <xf numFmtId="0" fontId="37" fillId="4" borderId="0" xfId="0" applyFont="1" applyFill="1" applyAlignment="1">
      <alignment vertical="center" wrapText="1"/>
    </xf>
    <xf numFmtId="0" fontId="0" fillId="4" borderId="9" xfId="0" applyFill="1" applyBorder="1" applyAlignment="1">
      <alignment horizontal="center" vertical="center"/>
    </xf>
    <xf numFmtId="0" fontId="37" fillId="4" borderId="0" xfId="0" applyFont="1" applyFill="1" applyAlignment="1">
      <alignment vertical="center"/>
    </xf>
    <xf numFmtId="0" fontId="37" fillId="0" borderId="0" xfId="0" applyFont="1" applyAlignment="1">
      <alignment vertical="center"/>
    </xf>
    <xf numFmtId="164" fontId="15" fillId="4" borderId="0" xfId="2" applyNumberFormat="1" applyFont="1" applyFill="1" applyBorder="1" applyAlignment="1" applyProtection="1">
      <alignment vertical="center"/>
    </xf>
    <xf numFmtId="0" fontId="0" fillId="4" borderId="14" xfId="0" applyFill="1" applyBorder="1" applyAlignment="1">
      <alignment vertical="center" wrapText="1"/>
    </xf>
    <xf numFmtId="49" fontId="0" fillId="4" borderId="0" xfId="0" applyNumberFormat="1" applyFill="1" applyAlignment="1">
      <alignment horizontal="left" vertical="center" wrapText="1"/>
    </xf>
    <xf numFmtId="0" fontId="0" fillId="4" borderId="0" xfId="0" applyFill="1" applyAlignment="1">
      <alignment horizontal="left" vertical="center" wrapText="1"/>
    </xf>
    <xf numFmtId="44" fontId="12" fillId="4" borderId="4" xfId="2" applyFont="1" applyFill="1" applyBorder="1" applyAlignment="1" applyProtection="1">
      <alignment vertical="center"/>
    </xf>
    <xf numFmtId="44" fontId="15" fillId="4" borderId="4" xfId="0" applyNumberFormat="1" applyFont="1" applyFill="1" applyBorder="1" applyAlignment="1">
      <alignment horizontal="right" vertical="center"/>
    </xf>
    <xf numFmtId="44" fontId="15" fillId="4" borderId="4" xfId="2" applyFont="1" applyFill="1" applyBorder="1" applyAlignment="1" applyProtection="1">
      <alignment vertical="center"/>
    </xf>
    <xf numFmtId="44" fontId="15" fillId="4" borderId="0" xfId="2" applyFont="1" applyFill="1" applyBorder="1" applyAlignment="1" applyProtection="1">
      <alignment vertical="center"/>
    </xf>
    <xf numFmtId="44" fontId="15" fillId="4" borderId="0" xfId="0" applyNumberFormat="1" applyFont="1" applyFill="1" applyAlignment="1">
      <alignment horizontal="right" vertical="center"/>
    </xf>
    <xf numFmtId="0" fontId="28" fillId="4" borderId="2" xfId="0" applyFont="1" applyFill="1" applyBorder="1" applyAlignment="1">
      <alignment horizontal="center" vertical="center"/>
    </xf>
    <xf numFmtId="0" fontId="0" fillId="4" borderId="2" xfId="0" applyFill="1" applyBorder="1" applyAlignment="1">
      <alignment vertical="center"/>
    </xf>
    <xf numFmtId="44" fontId="12" fillId="4" borderId="4" xfId="2" applyFont="1" applyFill="1" applyBorder="1" applyAlignment="1" applyProtection="1">
      <alignment vertical="center"/>
      <protection locked="0"/>
    </xf>
    <xf numFmtId="0" fontId="21" fillId="4" borderId="0" xfId="0" applyFont="1" applyFill="1" applyAlignment="1">
      <alignment horizontal="center" vertical="center" wrapText="1"/>
    </xf>
    <xf numFmtId="0" fontId="37" fillId="4" borderId="0" xfId="0" applyFont="1" applyFill="1" applyAlignment="1" applyProtection="1">
      <alignment vertical="center" wrapText="1"/>
      <protection locked="0"/>
    </xf>
    <xf numFmtId="44" fontId="12" fillId="4" borderId="0" xfId="2" applyFont="1" applyFill="1" applyBorder="1" applyAlignment="1" applyProtection="1">
      <alignment vertical="center"/>
      <protection locked="0"/>
    </xf>
    <xf numFmtId="0" fontId="21" fillId="4" borderId="10" xfId="0" applyFont="1" applyFill="1" applyBorder="1" applyAlignment="1">
      <alignment horizontal="center" vertical="center" wrapText="1"/>
    </xf>
    <xf numFmtId="0" fontId="21" fillId="4" borderId="10" xfId="0" applyFont="1" applyFill="1" applyBorder="1" applyAlignment="1">
      <alignment horizontal="center" vertical="center"/>
    </xf>
    <xf numFmtId="0" fontId="0" fillId="4" borderId="10" xfId="0" applyFill="1" applyBorder="1" applyAlignment="1">
      <alignment horizontal="center" vertical="center"/>
    </xf>
    <xf numFmtId="0" fontId="0" fillId="4" borderId="10" xfId="0" applyFill="1" applyBorder="1" applyAlignment="1">
      <alignment horizontal="center" vertical="center" wrapText="1"/>
    </xf>
    <xf numFmtId="0" fontId="0" fillId="4" borderId="9" xfId="0" applyFill="1" applyBorder="1" applyAlignment="1">
      <alignment vertical="center"/>
    </xf>
    <xf numFmtId="0" fontId="13" fillId="4" borderId="0" xfId="0" applyFont="1" applyFill="1" applyAlignment="1">
      <alignment horizontal="center" vertical="center"/>
    </xf>
    <xf numFmtId="44" fontId="0" fillId="4" borderId="17" xfId="0" applyNumberFormat="1" applyFill="1" applyBorder="1" applyAlignment="1">
      <alignment vertical="center"/>
    </xf>
    <xf numFmtId="44" fontId="15" fillId="4" borderId="10" xfId="0" applyNumberFormat="1" applyFont="1" applyFill="1" applyBorder="1" applyAlignment="1">
      <alignment vertical="center"/>
    </xf>
    <xf numFmtId="44" fontId="0" fillId="4" borderId="15" xfId="0" applyNumberFormat="1" applyFill="1" applyBorder="1" applyAlignment="1">
      <alignment vertical="center"/>
    </xf>
    <xf numFmtId="44" fontId="0" fillId="4" borderId="19" xfId="0" applyNumberFormat="1" applyFill="1" applyBorder="1" applyAlignment="1">
      <alignment vertical="center"/>
    </xf>
    <xf numFmtId="0" fontId="13" fillId="4" borderId="9" xfId="0" applyFont="1" applyFill="1" applyBorder="1" applyAlignment="1">
      <alignment horizontal="center" vertical="center"/>
    </xf>
    <xf numFmtId="49" fontId="0" fillId="4" borderId="40" xfId="0" applyNumberFormat="1" applyFill="1" applyBorder="1" applyAlignment="1">
      <alignment vertical="center"/>
    </xf>
    <xf numFmtId="0" fontId="0" fillId="4" borderId="41" xfId="0" applyFill="1" applyBorder="1" applyAlignment="1">
      <alignment vertical="center"/>
    </xf>
    <xf numFmtId="49" fontId="15" fillId="4" borderId="40" xfId="0" applyNumberFormat="1" applyFont="1" applyFill="1" applyBorder="1" applyAlignment="1">
      <alignment vertical="center"/>
    </xf>
    <xf numFmtId="0" fontId="15" fillId="4" borderId="41" xfId="0" applyFont="1" applyFill="1" applyBorder="1" applyAlignment="1">
      <alignment vertical="center"/>
    </xf>
    <xf numFmtId="49" fontId="0" fillId="4" borderId="42" xfId="0" applyNumberFormat="1" applyFill="1" applyBorder="1" applyAlignment="1">
      <alignment vertical="center"/>
    </xf>
    <xf numFmtId="0" fontId="0" fillId="4" borderId="43" xfId="0" applyFill="1" applyBorder="1" applyAlignment="1">
      <alignment vertical="center"/>
    </xf>
    <xf numFmtId="0" fontId="0" fillId="4" borderId="44" xfId="0" applyFill="1" applyBorder="1" applyAlignment="1">
      <alignment vertical="center"/>
    </xf>
    <xf numFmtId="0" fontId="0" fillId="4" borderId="45" xfId="0" applyFill="1" applyBorder="1" applyAlignment="1">
      <alignment vertical="center"/>
    </xf>
    <xf numFmtId="0" fontId="0" fillId="4" borderId="44" xfId="0" applyFill="1" applyBorder="1" applyAlignment="1">
      <alignment horizontal="center" vertical="center"/>
    </xf>
    <xf numFmtId="0" fontId="0" fillId="4" borderId="45" xfId="0" applyFill="1" applyBorder="1" applyAlignment="1">
      <alignment horizontal="center" vertical="center"/>
    </xf>
    <xf numFmtId="0" fontId="39" fillId="4" borderId="0" xfId="0" applyFont="1" applyFill="1" applyAlignment="1">
      <alignment vertical="top"/>
    </xf>
    <xf numFmtId="44" fontId="20" fillId="4" borderId="16" xfId="0" applyNumberFormat="1" applyFont="1" applyFill="1" applyBorder="1" applyAlignment="1">
      <alignment horizontal="center" vertical="center"/>
    </xf>
    <xf numFmtId="49" fontId="18" fillId="4" borderId="26" xfId="0" applyNumberFormat="1" applyFont="1" applyFill="1" applyBorder="1" applyAlignment="1">
      <alignment vertical="center"/>
    </xf>
    <xf numFmtId="44" fontId="18" fillId="4" borderId="0" xfId="0" applyNumberFormat="1" applyFont="1" applyFill="1" applyAlignment="1">
      <alignment horizontal="left" vertical="center"/>
    </xf>
    <xf numFmtId="49" fontId="18" fillId="4" borderId="7" xfId="0" applyNumberFormat="1" applyFont="1" applyFill="1" applyBorder="1" applyAlignment="1">
      <alignment vertical="center"/>
    </xf>
    <xf numFmtId="0" fontId="40" fillId="4" borderId="0" xfId="6" applyFont="1" applyFill="1"/>
    <xf numFmtId="0" fontId="27" fillId="4" borderId="0" xfId="0" applyFont="1" applyFill="1"/>
    <xf numFmtId="44" fontId="21" fillId="4" borderId="16" xfId="0" applyNumberFormat="1" applyFont="1" applyFill="1" applyBorder="1" applyAlignment="1">
      <alignment horizontal="center" vertical="center"/>
    </xf>
    <xf numFmtId="1" fontId="21" fillId="4" borderId="5" xfId="0" applyNumberFormat="1" applyFont="1" applyFill="1" applyBorder="1" applyAlignment="1">
      <alignment horizontal="center" vertical="center"/>
    </xf>
    <xf numFmtId="166" fontId="21" fillId="4" borderId="7" xfId="0" applyNumberFormat="1" applyFont="1" applyFill="1" applyBorder="1" applyAlignment="1">
      <alignment horizontal="center" vertical="center"/>
    </xf>
    <xf numFmtId="0" fontId="21" fillId="4" borderId="5" xfId="0" applyFont="1" applyFill="1" applyBorder="1" applyAlignment="1">
      <alignment horizontal="center" vertical="center"/>
    </xf>
    <xf numFmtId="44" fontId="21" fillId="4" borderId="17" xfId="0" applyNumberFormat="1" applyFont="1" applyFill="1" applyBorder="1" applyAlignment="1">
      <alignment horizontal="center" vertical="center"/>
    </xf>
    <xf numFmtId="0" fontId="41" fillId="0" borderId="0" xfId="0" applyFont="1" applyAlignment="1">
      <alignment vertical="center"/>
    </xf>
    <xf numFmtId="0" fontId="42" fillId="4" borderId="0" xfId="0" applyFont="1" applyFill="1" applyAlignment="1">
      <alignment horizontal="left" vertical="center"/>
    </xf>
    <xf numFmtId="0" fontId="37" fillId="4" borderId="0" xfId="0" applyFont="1" applyFill="1" applyAlignment="1">
      <alignment horizontal="left" vertical="center"/>
    </xf>
    <xf numFmtId="0" fontId="16" fillId="4" borderId="0" xfId="0" applyFont="1" applyFill="1" applyAlignment="1">
      <alignment vertical="center"/>
    </xf>
    <xf numFmtId="49" fontId="42" fillId="4" borderId="7" xfId="0" applyNumberFormat="1" applyFont="1" applyFill="1" applyBorder="1" applyAlignment="1">
      <alignment horizontal="center" vertical="center"/>
    </xf>
    <xf numFmtId="0" fontId="37" fillId="4" borderId="27" xfId="0" applyFont="1" applyFill="1" applyBorder="1" applyAlignment="1">
      <alignment horizontal="center" vertical="center"/>
    </xf>
    <xf numFmtId="0" fontId="16" fillId="4" borderId="4" xfId="0" applyFont="1" applyFill="1" applyBorder="1" applyAlignment="1">
      <alignment horizontal="center" vertical="center"/>
    </xf>
    <xf numFmtId="0" fontId="37" fillId="4" borderId="4" xfId="0" applyFont="1" applyFill="1" applyBorder="1" applyAlignment="1">
      <alignment vertical="center"/>
    </xf>
    <xf numFmtId="0" fontId="16" fillId="4" borderId="4" xfId="0" applyFont="1" applyFill="1" applyBorder="1" applyAlignment="1">
      <alignment vertical="center"/>
    </xf>
    <xf numFmtId="0" fontId="37" fillId="4" borderId="0" xfId="0" applyFont="1" applyFill="1" applyAlignment="1">
      <alignment horizontal="right" vertical="center" indent="2"/>
    </xf>
    <xf numFmtId="0" fontId="37" fillId="4" borderId="0" xfId="0" applyFont="1" applyFill="1" applyAlignment="1">
      <alignment horizontal="right" vertical="center" indent="1"/>
    </xf>
    <xf numFmtId="0" fontId="37" fillId="4" borderId="0" xfId="0" applyFont="1" applyFill="1" applyAlignment="1">
      <alignment horizontal="center" vertical="center"/>
    </xf>
    <xf numFmtId="0" fontId="16" fillId="4" borderId="10" xfId="0" applyFont="1" applyFill="1" applyBorder="1" applyAlignment="1">
      <alignment vertical="center"/>
    </xf>
    <xf numFmtId="0" fontId="16" fillId="0" borderId="0" xfId="0" applyFont="1" applyAlignment="1">
      <alignment vertical="center"/>
    </xf>
    <xf numFmtId="0" fontId="16" fillId="0" borderId="0" xfId="0" applyFont="1" applyAlignment="1">
      <alignment horizontal="left" vertical="center" wrapText="1"/>
    </xf>
    <xf numFmtId="0" fontId="37" fillId="0" borderId="0" xfId="0" applyFont="1" applyAlignment="1">
      <alignment horizontal="right" vertical="center" indent="2"/>
    </xf>
    <xf numFmtId="0" fontId="37" fillId="0" borderId="0" xfId="0" applyFont="1" applyAlignment="1">
      <alignment horizontal="right" vertical="center" indent="1"/>
    </xf>
    <xf numFmtId="0" fontId="16" fillId="0" borderId="1" xfId="0" applyFont="1" applyBorder="1" applyAlignment="1">
      <alignment vertical="center"/>
    </xf>
    <xf numFmtId="0" fontId="16" fillId="0" borderId="0" xfId="0" applyFont="1" applyAlignment="1">
      <alignment vertical="center" wrapText="1"/>
    </xf>
    <xf numFmtId="0" fontId="16" fillId="0" borderId="0" xfId="0" applyFont="1" applyAlignment="1">
      <alignment horizontal="right" vertical="center" indent="1"/>
    </xf>
    <xf numFmtId="0" fontId="41" fillId="4" borderId="0" xfId="0" applyFont="1" applyFill="1" applyAlignment="1">
      <alignment vertical="center"/>
    </xf>
    <xf numFmtId="1" fontId="20" fillId="4" borderId="18" xfId="6" applyNumberFormat="1" applyFont="1" applyFill="1" applyBorder="1" applyAlignment="1">
      <alignment horizontal="center" vertical="center"/>
    </xf>
    <xf numFmtId="1" fontId="20" fillId="4" borderId="16" xfId="6" applyNumberFormat="1" applyFont="1" applyFill="1" applyBorder="1" applyAlignment="1">
      <alignment horizontal="center" vertical="center"/>
    </xf>
    <xf numFmtId="1" fontId="20" fillId="4" borderId="23" xfId="6" applyNumberFormat="1" applyFont="1" applyFill="1" applyBorder="1" applyAlignment="1">
      <alignment horizontal="center" vertical="center"/>
    </xf>
    <xf numFmtId="1" fontId="22" fillId="4" borderId="2" xfId="6" applyNumberFormat="1" applyFont="1" applyFill="1" applyBorder="1" applyAlignment="1">
      <alignment horizontal="left" vertical="center"/>
    </xf>
    <xf numFmtId="44" fontId="22" fillId="4" borderId="0" xfId="6" applyNumberFormat="1" applyFont="1" applyFill="1" applyAlignment="1">
      <alignment horizontal="center" vertical="center"/>
    </xf>
    <xf numFmtId="44" fontId="22" fillId="4" borderId="24" xfId="6" applyNumberFormat="1" applyFont="1" applyFill="1" applyBorder="1" applyAlignment="1">
      <alignment horizontal="center" vertical="center"/>
    </xf>
    <xf numFmtId="44" fontId="18" fillId="4" borderId="22" xfId="0" applyNumberFormat="1" applyFont="1" applyFill="1" applyBorder="1" applyAlignment="1">
      <alignment horizontal="center" vertical="center"/>
    </xf>
    <xf numFmtId="0" fontId="0" fillId="4" borderId="7" xfId="0"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18" fillId="0" borderId="0" xfId="0" quotePrefix="1" applyFont="1" applyAlignment="1">
      <alignment vertical="center"/>
    </xf>
    <xf numFmtId="44" fontId="12" fillId="0" borderId="18" xfId="2" applyFont="1" applyFill="1" applyBorder="1" applyAlignment="1" applyProtection="1">
      <alignment vertical="center"/>
    </xf>
    <xf numFmtId="44" fontId="18" fillId="4" borderId="0" xfId="0" applyNumberFormat="1" applyFont="1" applyFill="1" applyAlignment="1">
      <alignment horizontal="center" vertical="center"/>
    </xf>
    <xf numFmtId="44" fontId="18" fillId="4" borderId="2" xfId="0" applyNumberFormat="1" applyFont="1" applyFill="1" applyBorder="1" applyAlignment="1">
      <alignment horizontal="center" vertical="center"/>
    </xf>
    <xf numFmtId="0" fontId="18" fillId="4" borderId="4" xfId="0" applyFont="1" applyFill="1" applyBorder="1" applyAlignment="1">
      <alignment horizontal="left" vertical="center"/>
    </xf>
    <xf numFmtId="44" fontId="18" fillId="4" borderId="9" xfId="0" applyNumberFormat="1" applyFont="1" applyFill="1" applyBorder="1" applyAlignment="1">
      <alignment horizontal="center" vertical="center"/>
    </xf>
    <xf numFmtId="0" fontId="18" fillId="4" borderId="5" xfId="0" applyFont="1" applyFill="1" applyBorder="1" applyAlignment="1">
      <alignment horizontal="left" vertical="center"/>
    </xf>
    <xf numFmtId="44" fontId="18" fillId="4" borderId="17" xfId="0" applyNumberFormat="1" applyFont="1" applyFill="1" applyBorder="1" applyAlignment="1">
      <alignment horizontal="center" vertical="center"/>
    </xf>
    <xf numFmtId="0" fontId="0" fillId="0" borderId="14" xfId="0" applyBorder="1" applyAlignment="1">
      <alignment vertical="center" wrapText="1"/>
    </xf>
    <xf numFmtId="0" fontId="28" fillId="4" borderId="14" xfId="0" applyFont="1" applyFill="1" applyBorder="1" applyAlignment="1">
      <alignment horizontal="center" vertical="center" wrapText="1"/>
    </xf>
    <xf numFmtId="0" fontId="0" fillId="0" borderId="14" xfId="0" applyBorder="1" applyAlignment="1">
      <alignment vertical="center"/>
    </xf>
    <xf numFmtId="49" fontId="43" fillId="4" borderId="13" xfId="0" applyNumberFormat="1" applyFont="1" applyFill="1" applyBorder="1" applyAlignment="1">
      <alignment vertical="center" wrapText="1"/>
    </xf>
    <xf numFmtId="49" fontId="0" fillId="4" borderId="4" xfId="0" applyNumberFormat="1" applyFill="1" applyBorder="1" applyAlignment="1">
      <alignment vertical="top" wrapText="1"/>
    </xf>
    <xf numFmtId="0" fontId="44" fillId="0" borderId="0" xfId="0" applyFont="1" applyAlignment="1">
      <alignment vertical="center"/>
    </xf>
    <xf numFmtId="0" fontId="3" fillId="4" borderId="0" xfId="6" applyFont="1" applyFill="1" applyAlignment="1">
      <alignment horizontal="center" vertical="center"/>
    </xf>
    <xf numFmtId="0" fontId="45" fillId="4" borderId="0" xfId="0" applyFont="1" applyFill="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9" fillId="4" borderId="7" xfId="6" applyFont="1" applyFill="1" applyBorder="1" applyAlignment="1">
      <alignment horizontal="center" vertical="center"/>
    </xf>
    <xf numFmtId="0" fontId="39" fillId="0" borderId="7" xfId="0" applyFont="1" applyBorder="1" applyAlignment="1">
      <alignment horizontal="center" vertical="center"/>
    </xf>
    <xf numFmtId="0" fontId="6" fillId="4" borderId="3" xfId="6" applyFont="1" applyFill="1" applyBorder="1" applyAlignment="1" applyProtection="1">
      <alignment horizontal="left" vertical="top" wrapText="1" indent="1"/>
      <protection locked="0"/>
    </xf>
    <xf numFmtId="0" fontId="0" fillId="4" borderId="7" xfId="0" applyFill="1" applyBorder="1" applyAlignment="1">
      <alignment horizontal="left" vertical="top" wrapText="1" indent="1"/>
    </xf>
    <xf numFmtId="0" fontId="0" fillId="4" borderId="15" xfId="0" applyFill="1" applyBorder="1" applyAlignment="1">
      <alignment horizontal="left" vertical="top" wrapText="1" indent="1"/>
    </xf>
    <xf numFmtId="0" fontId="0" fillId="4" borderId="4" xfId="0" applyFill="1" applyBorder="1" applyAlignment="1">
      <alignment horizontal="left" vertical="top" wrapText="1" indent="1"/>
    </xf>
    <xf numFmtId="0" fontId="0" fillId="4" borderId="0" xfId="0" applyFill="1" applyAlignment="1">
      <alignment horizontal="left" vertical="top" wrapText="1" indent="1"/>
    </xf>
    <xf numFmtId="0" fontId="0" fillId="4" borderId="9" xfId="0" applyFill="1" applyBorder="1" applyAlignment="1">
      <alignment horizontal="left" vertical="top" wrapText="1" indent="1"/>
    </xf>
    <xf numFmtId="0" fontId="0" fillId="4" borderId="5" xfId="0" applyFill="1" applyBorder="1" applyAlignment="1">
      <alignment horizontal="left" vertical="top" wrapText="1" indent="1"/>
    </xf>
    <xf numFmtId="0" fontId="0" fillId="4" borderId="10" xfId="0" applyFill="1" applyBorder="1" applyAlignment="1">
      <alignment horizontal="left" vertical="top" wrapText="1" indent="1"/>
    </xf>
    <xf numFmtId="0" fontId="0" fillId="4" borderId="17" xfId="0" applyFill="1" applyBorder="1" applyAlignment="1">
      <alignment horizontal="left" vertical="top" wrapText="1" indent="1"/>
    </xf>
    <xf numFmtId="0" fontId="46" fillId="4" borderId="0" xfId="0" applyFont="1" applyFill="1" applyAlignment="1">
      <alignment horizontal="center" vertical="center"/>
    </xf>
    <xf numFmtId="0" fontId="35" fillId="4" borderId="0" xfId="0" applyFont="1" applyFill="1" applyAlignment="1">
      <alignment horizontal="center" vertical="center"/>
    </xf>
    <xf numFmtId="0" fontId="26" fillId="4" borderId="0" xfId="0" applyFont="1" applyFill="1" applyAlignment="1">
      <alignment horizontal="center" vertical="center"/>
    </xf>
    <xf numFmtId="0" fontId="0" fillId="4" borderId="0" xfId="0" applyFill="1" applyAlignment="1">
      <alignment horizontal="center" vertical="center"/>
    </xf>
    <xf numFmtId="0" fontId="27" fillId="4" borderId="0" xfId="0" applyFont="1" applyFill="1" applyAlignment="1">
      <alignment horizontal="center" vertical="center"/>
    </xf>
    <xf numFmtId="0" fontId="15" fillId="0" borderId="0" xfId="0" applyFont="1" applyAlignment="1">
      <alignment horizontal="center" vertical="center"/>
    </xf>
    <xf numFmtId="0" fontId="26" fillId="5" borderId="10" xfId="0" applyFont="1" applyFill="1" applyBorder="1" applyAlignment="1">
      <alignment vertical="center"/>
    </xf>
    <xf numFmtId="0" fontId="19" fillId="4" borderId="8" xfId="0" applyFont="1" applyFill="1" applyBorder="1" applyAlignment="1">
      <alignment horizontal="center" vertical="center"/>
    </xf>
    <xf numFmtId="0" fontId="24" fillId="4" borderId="8" xfId="0" applyFont="1" applyFill="1" applyBorder="1" applyAlignment="1">
      <alignment horizontal="center" vertical="center"/>
    </xf>
    <xf numFmtId="5" fontId="28" fillId="0" borderId="3" xfId="0" applyNumberFormat="1" applyFont="1" applyBorder="1" applyAlignment="1">
      <alignment horizontal="center" vertical="center"/>
    </xf>
    <xf numFmtId="0" fontId="21" fillId="0" borderId="7" xfId="0" applyFont="1" applyBorder="1" applyAlignment="1">
      <alignment horizontal="center" vertical="center"/>
    </xf>
    <xf numFmtId="0" fontId="21" fillId="0" borderId="15" xfId="0" applyFont="1" applyBorder="1" applyAlignment="1">
      <alignment horizontal="center" vertical="center"/>
    </xf>
    <xf numFmtId="0" fontId="28" fillId="4" borderId="3"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5" xfId="0" applyFont="1" applyFill="1" applyBorder="1" applyAlignment="1">
      <alignment horizontal="center" vertical="center"/>
    </xf>
    <xf numFmtId="5" fontId="28" fillId="0" borderId="19" xfId="0" applyNumberFormat="1" applyFont="1" applyBorder="1" applyAlignment="1">
      <alignment horizontal="center" vertical="center"/>
    </xf>
    <xf numFmtId="0" fontId="21" fillId="0" borderId="16" xfId="0" applyFont="1" applyBorder="1" applyAlignment="1">
      <alignment horizontal="center" vertical="center"/>
    </xf>
    <xf numFmtId="0" fontId="21" fillId="0" borderId="23" xfId="0" applyFont="1" applyBorder="1" applyAlignment="1">
      <alignment horizontal="center" vertical="center"/>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0" fillId="4" borderId="0" xfId="0" applyFill="1" applyAlignment="1">
      <alignment vertical="center" wrapText="1"/>
    </xf>
    <xf numFmtId="0" fontId="21" fillId="4" borderId="3" xfId="0" applyFont="1" applyFill="1" applyBorder="1" applyAlignment="1">
      <alignment vertical="center" wrapText="1"/>
    </xf>
    <xf numFmtId="0" fontId="0" fillId="0" borderId="7" xfId="0" applyBorder="1" applyAlignment="1">
      <alignment vertical="center"/>
    </xf>
    <xf numFmtId="0" fontId="0" fillId="0" borderId="15" xfId="0" applyBorder="1" applyAlignment="1">
      <alignment vertical="center"/>
    </xf>
    <xf numFmtId="0" fontId="0" fillId="4" borderId="0" xfId="0" applyFill="1" applyAlignment="1">
      <alignment horizontal="left" vertical="center" wrapText="1"/>
    </xf>
    <xf numFmtId="0" fontId="0" fillId="4" borderId="0" xfId="0" applyFill="1" applyAlignment="1">
      <alignment horizontal="left" vertical="center"/>
    </xf>
    <xf numFmtId="0" fontId="47" fillId="4" borderId="0" xfId="0" applyFont="1" applyFill="1" applyAlignment="1">
      <alignment horizontal="left" vertical="center" wrapText="1"/>
    </xf>
    <xf numFmtId="0" fontId="0" fillId="0" borderId="0" xfId="0" applyAlignment="1">
      <alignment vertical="center"/>
    </xf>
    <xf numFmtId="49" fontId="0" fillId="4" borderId="40" xfId="0" applyNumberFormat="1" applyFill="1" applyBorder="1" applyAlignment="1">
      <alignment vertical="center"/>
    </xf>
    <xf numFmtId="0" fontId="0" fillId="4" borderId="41" xfId="0" applyFill="1" applyBorder="1" applyAlignment="1">
      <alignment vertical="center"/>
    </xf>
    <xf numFmtId="49" fontId="15" fillId="4" borderId="40" xfId="0" applyNumberFormat="1" applyFont="1" applyFill="1" applyBorder="1" applyAlignment="1">
      <alignment horizontal="right" vertical="center" indent="2"/>
    </xf>
    <xf numFmtId="0" fontId="15" fillId="4" borderId="41" xfId="0" applyFont="1" applyFill="1" applyBorder="1" applyAlignment="1">
      <alignment horizontal="right" vertical="center" indent="2"/>
    </xf>
    <xf numFmtId="49" fontId="15" fillId="4" borderId="40" xfId="0" applyNumberFormat="1" applyFont="1" applyFill="1" applyBorder="1" applyAlignment="1">
      <alignment vertical="center"/>
    </xf>
    <xf numFmtId="0" fontId="15" fillId="4" borderId="41" xfId="0" applyFont="1" applyFill="1" applyBorder="1" applyAlignment="1">
      <alignment vertical="center"/>
    </xf>
    <xf numFmtId="17" fontId="20" fillId="4" borderId="24" xfId="0" applyNumberFormat="1" applyFont="1" applyFill="1" applyBorder="1" applyAlignment="1">
      <alignment horizontal="center" vertical="center"/>
    </xf>
    <xf numFmtId="17" fontId="20" fillId="4" borderId="22" xfId="0" applyNumberFormat="1" applyFont="1" applyFill="1" applyBorder="1" applyAlignment="1">
      <alignment horizontal="center" vertical="center"/>
    </xf>
    <xf numFmtId="164" fontId="20" fillId="4" borderId="24" xfId="2" applyNumberFormat="1" applyFont="1" applyFill="1" applyBorder="1" applyAlignment="1" applyProtection="1">
      <alignment horizontal="center" vertical="center" wrapText="1"/>
    </xf>
    <xf numFmtId="164" fontId="20" fillId="4" borderId="22" xfId="2" applyNumberFormat="1" applyFont="1" applyFill="1" applyBorder="1" applyAlignment="1" applyProtection="1">
      <alignment horizontal="center" vertical="center" wrapText="1"/>
    </xf>
    <xf numFmtId="49" fontId="0" fillId="4" borderId="50" xfId="0" applyNumberFormat="1" applyFill="1" applyBorder="1" applyAlignment="1">
      <alignment vertical="center"/>
    </xf>
    <xf numFmtId="0" fontId="0" fillId="4" borderId="51" xfId="0" applyFill="1" applyBorder="1" applyAlignment="1">
      <alignment vertical="center"/>
    </xf>
    <xf numFmtId="49" fontId="15" fillId="4" borderId="52" xfId="0" applyNumberFormat="1" applyFont="1" applyFill="1" applyBorder="1" applyAlignment="1">
      <alignment vertical="center"/>
    </xf>
    <xf numFmtId="0" fontId="15" fillId="4" borderId="53" xfId="0" applyFont="1" applyFill="1" applyBorder="1" applyAlignment="1">
      <alignment vertical="center"/>
    </xf>
    <xf numFmtId="0" fontId="15" fillId="4" borderId="44" xfId="0" applyFont="1" applyFill="1" applyBorder="1" applyAlignment="1">
      <alignment vertical="center"/>
    </xf>
    <xf numFmtId="0" fontId="0" fillId="0" borderId="45" xfId="0" applyBorder="1" applyAlignment="1">
      <alignment vertical="center"/>
    </xf>
    <xf numFmtId="49" fontId="15" fillId="4" borderId="40" xfId="0" applyNumberFormat="1" applyFont="1" applyFill="1" applyBorder="1" applyAlignment="1">
      <alignment horizontal="right" vertical="center" indent="1"/>
    </xf>
    <xf numFmtId="0" fontId="15" fillId="4" borderId="41" xfId="0" applyFont="1" applyFill="1" applyBorder="1" applyAlignment="1">
      <alignment horizontal="right" vertical="center" indent="1"/>
    </xf>
    <xf numFmtId="49" fontId="28" fillId="4" borderId="46" xfId="0" applyNumberFormat="1" applyFont="1" applyFill="1" applyBorder="1" applyAlignment="1">
      <alignment horizontal="center" vertical="center"/>
    </xf>
    <xf numFmtId="0" fontId="28" fillId="4" borderId="47" xfId="0" applyFont="1" applyFill="1" applyBorder="1" applyAlignment="1">
      <alignment horizontal="center" vertical="center"/>
    </xf>
    <xf numFmtId="0" fontId="21" fillId="4" borderId="48" xfId="0" applyFont="1" applyFill="1" applyBorder="1" applyAlignment="1">
      <alignment vertical="center"/>
    </xf>
    <xf numFmtId="0" fontId="21" fillId="4" borderId="49" xfId="0" applyFont="1" applyFill="1" applyBorder="1" applyAlignment="1">
      <alignment vertical="center"/>
    </xf>
    <xf numFmtId="49" fontId="0" fillId="4" borderId="19" xfId="0" applyNumberFormat="1" applyFill="1" applyBorder="1" applyAlignment="1">
      <alignment horizontal="left" vertical="center" wrapText="1"/>
    </xf>
    <xf numFmtId="0" fontId="0" fillId="0" borderId="16" xfId="0" applyBorder="1" applyAlignment="1">
      <alignment horizontal="left" vertical="center" wrapText="1"/>
    </xf>
    <xf numFmtId="0" fontId="0" fillId="0" borderId="16" xfId="0" applyBorder="1" applyAlignment="1">
      <alignment vertical="center" wrapText="1"/>
    </xf>
    <xf numFmtId="0" fontId="0" fillId="0" borderId="23" xfId="0" applyBorder="1" applyAlignment="1">
      <alignment vertical="center" wrapText="1"/>
    </xf>
    <xf numFmtId="49" fontId="48" fillId="4" borderId="10" xfId="0" applyNumberFormat="1" applyFont="1" applyFill="1" applyBorder="1" applyAlignment="1">
      <alignment horizontal="center" vertical="center"/>
    </xf>
    <xf numFmtId="0" fontId="0" fillId="4" borderId="10" xfId="0" applyFill="1" applyBorder="1" applyAlignment="1">
      <alignment horizontal="center" vertical="center"/>
    </xf>
    <xf numFmtId="49" fontId="43" fillId="4" borderId="32" xfId="0" applyNumberFormat="1" applyFont="1" applyFill="1" applyBorder="1" applyAlignment="1">
      <alignment horizontal="left" vertical="center" wrapText="1"/>
    </xf>
    <xf numFmtId="0" fontId="43" fillId="0" borderId="33" xfId="0" applyFont="1"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8" xfId="0" applyBorder="1" applyAlignment="1">
      <alignment horizontal="center" vertical="center"/>
    </xf>
    <xf numFmtId="17" fontId="20" fillId="4" borderId="35" xfId="0" applyNumberFormat="1" applyFont="1" applyFill="1" applyBorder="1" applyAlignment="1">
      <alignment horizontal="center" vertical="center"/>
    </xf>
    <xf numFmtId="17" fontId="20" fillId="4" borderId="31" xfId="0" applyNumberFormat="1" applyFont="1" applyFill="1" applyBorder="1" applyAlignment="1">
      <alignment horizontal="center" vertical="center"/>
    </xf>
    <xf numFmtId="17" fontId="20" fillId="4" borderId="36" xfId="0" applyNumberFormat="1" applyFont="1" applyFill="1" applyBorder="1" applyAlignment="1">
      <alignment horizontal="center" vertical="center"/>
    </xf>
    <xf numFmtId="17" fontId="20" fillId="4" borderId="30" xfId="0" applyNumberFormat="1" applyFont="1" applyFill="1" applyBorder="1" applyAlignment="1">
      <alignment horizontal="center" vertical="center"/>
    </xf>
    <xf numFmtId="49" fontId="17" fillId="4" borderId="16" xfId="0" applyNumberFormat="1" applyFont="1" applyFill="1" applyBorder="1" applyAlignment="1">
      <alignment horizontal="center" vertical="center"/>
    </xf>
    <xf numFmtId="49" fontId="28" fillId="4" borderId="28" xfId="0" applyNumberFormat="1" applyFont="1" applyFill="1" applyBorder="1" applyAlignment="1">
      <alignment horizontal="center" vertical="center"/>
    </xf>
    <xf numFmtId="0" fontId="28" fillId="4" borderId="29"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31" xfId="0" applyFont="1" applyFill="1" applyBorder="1" applyAlignment="1">
      <alignment horizontal="center" vertical="center"/>
    </xf>
    <xf numFmtId="17" fontId="20" fillId="4" borderId="24" xfId="0" applyNumberFormat="1" applyFont="1" applyFill="1" applyBorder="1" applyAlignment="1">
      <alignment horizontal="center" vertical="center" wrapText="1"/>
    </xf>
    <xf numFmtId="17" fontId="20" fillId="4" borderId="22" xfId="0" applyNumberFormat="1" applyFont="1" applyFill="1" applyBorder="1" applyAlignment="1">
      <alignment horizontal="center" vertical="center" wrapText="1"/>
    </xf>
    <xf numFmtId="49" fontId="15" fillId="4" borderId="6" xfId="0" applyNumberFormat="1" applyFont="1" applyFill="1" applyBorder="1" applyAlignment="1">
      <alignment horizontal="right" vertical="center" indent="1"/>
    </xf>
    <xf numFmtId="0" fontId="15" fillId="4" borderId="21" xfId="0" applyFont="1" applyFill="1" applyBorder="1" applyAlignment="1">
      <alignment horizontal="right" vertical="center" indent="1"/>
    </xf>
    <xf numFmtId="0" fontId="0" fillId="4" borderId="0" xfId="0" applyFill="1" applyAlignment="1">
      <alignment vertical="center"/>
    </xf>
    <xf numFmtId="0" fontId="0" fillId="0" borderId="0" xfId="0" applyAlignment="1">
      <alignment vertical="center" wrapText="1"/>
    </xf>
    <xf numFmtId="49" fontId="0" fillId="4" borderId="40" xfId="0" applyNumberFormat="1" applyFill="1" applyBorder="1" applyAlignment="1">
      <alignment vertical="center" wrapText="1"/>
    </xf>
    <xf numFmtId="0" fontId="0" fillId="4" borderId="41" xfId="0" applyFill="1" applyBorder="1" applyAlignment="1">
      <alignment vertical="center" wrapText="1"/>
    </xf>
    <xf numFmtId="49" fontId="0" fillId="4" borderId="40" xfId="0" applyNumberFormat="1" applyFill="1" applyBorder="1" applyAlignment="1">
      <alignment horizontal="right" vertical="center" indent="1"/>
    </xf>
    <xf numFmtId="0" fontId="0" fillId="4" borderId="41" xfId="0" applyFill="1" applyBorder="1" applyAlignment="1">
      <alignment horizontal="right" vertical="center" indent="1"/>
    </xf>
    <xf numFmtId="0" fontId="37" fillId="4" borderId="10" xfId="0" applyFont="1" applyFill="1" applyBorder="1" applyAlignment="1">
      <alignment vertical="center" wrapText="1"/>
    </xf>
    <xf numFmtId="0" fontId="0" fillId="4" borderId="10" xfId="0" applyFill="1" applyBorder="1" applyAlignment="1">
      <alignment vertical="center" wrapText="1"/>
    </xf>
    <xf numFmtId="49" fontId="15" fillId="4" borderId="50" xfId="0" applyNumberFormat="1" applyFont="1" applyFill="1" applyBorder="1" applyAlignment="1">
      <alignment vertical="center"/>
    </xf>
    <xf numFmtId="0" fontId="15" fillId="4" borderId="51" xfId="0" applyFont="1" applyFill="1" applyBorder="1" applyAlignment="1">
      <alignment vertical="center"/>
    </xf>
    <xf numFmtId="49" fontId="0" fillId="0" borderId="50" xfId="0" applyNumberFormat="1" applyBorder="1" applyAlignment="1">
      <alignment vertical="center"/>
    </xf>
    <xf numFmtId="0" fontId="0" fillId="0" borderId="51" xfId="0" applyBorder="1" applyAlignment="1">
      <alignment vertical="center"/>
    </xf>
    <xf numFmtId="0" fontId="0" fillId="0" borderId="41" xfId="0" applyBorder="1" applyAlignment="1">
      <alignment vertical="center"/>
    </xf>
    <xf numFmtId="49" fontId="0" fillId="4" borderId="41" xfId="0" applyNumberFormat="1" applyFill="1" applyBorder="1" applyAlignment="1">
      <alignment vertical="center"/>
    </xf>
    <xf numFmtId="0" fontId="28" fillId="4" borderId="24" xfId="0" applyFont="1" applyFill="1" applyBorder="1" applyAlignment="1">
      <alignment horizontal="center" vertical="center"/>
    </xf>
    <xf numFmtId="0" fontId="0" fillId="0" borderId="22" xfId="0" applyBorder="1" applyAlignment="1">
      <alignment vertical="center"/>
    </xf>
    <xf numFmtId="0" fontId="36" fillId="5" borderId="24"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lignment vertical="center" wrapText="1"/>
    </xf>
    <xf numFmtId="0" fontId="0" fillId="0" borderId="22" xfId="0" applyBorder="1" applyAlignment="1">
      <alignment vertical="center" wrapText="1"/>
    </xf>
    <xf numFmtId="0" fontId="37" fillId="5" borderId="24" xfId="0" applyFont="1" applyFill="1" applyBorder="1" applyAlignment="1" applyProtection="1">
      <alignment vertical="center" wrapText="1"/>
      <protection locked="0"/>
    </xf>
    <xf numFmtId="0" fontId="35" fillId="0" borderId="8" xfId="0" applyFont="1" applyBorder="1" applyAlignment="1">
      <alignment horizontal="center" vertical="center"/>
    </xf>
    <xf numFmtId="0" fontId="15" fillId="4" borderId="24" xfId="0" applyFont="1" applyFill="1" applyBorder="1" applyAlignment="1">
      <alignment horizontal="center" vertical="center"/>
    </xf>
    <xf numFmtId="0" fontId="0" fillId="0" borderId="22" xfId="0" applyBorder="1" applyAlignment="1">
      <alignment horizontal="center" vertical="center"/>
    </xf>
    <xf numFmtId="49" fontId="43" fillId="4" borderId="32" xfId="0" applyNumberFormat="1" applyFont="1" applyFill="1" applyBorder="1" applyAlignment="1">
      <alignment horizontal="center" vertical="center" wrapText="1"/>
    </xf>
    <xf numFmtId="49" fontId="43" fillId="4" borderId="33" xfId="0" applyNumberFormat="1" applyFont="1" applyFill="1" applyBorder="1" applyAlignment="1">
      <alignment horizontal="center" vertical="center" wrapText="1"/>
    </xf>
    <xf numFmtId="49" fontId="0" fillId="4" borderId="19" xfId="0" applyNumberFormat="1" applyFill="1" applyBorder="1" applyAlignment="1">
      <alignment horizontal="left" vertical="top" wrapText="1"/>
    </xf>
    <xf numFmtId="49" fontId="0" fillId="4" borderId="16" xfId="0" applyNumberFormat="1" applyFill="1" applyBorder="1" applyAlignment="1">
      <alignment horizontal="left" vertical="top" wrapText="1"/>
    </xf>
    <xf numFmtId="0" fontId="0" fillId="5" borderId="2" xfId="0" applyFill="1" applyBorder="1" applyAlignment="1" applyProtection="1">
      <alignment vertical="center" wrapText="1"/>
      <protection locked="0"/>
    </xf>
    <xf numFmtId="0" fontId="0" fillId="5" borderId="22" xfId="0" applyFill="1" applyBorder="1" applyAlignment="1" applyProtection="1">
      <alignment vertical="center" wrapText="1"/>
      <protection locked="0"/>
    </xf>
    <xf numFmtId="0" fontId="0" fillId="0" borderId="22" xfId="0" applyBorder="1" applyAlignment="1" applyProtection="1">
      <alignment vertical="center" wrapText="1"/>
      <protection locked="0"/>
    </xf>
    <xf numFmtId="0" fontId="21" fillId="5" borderId="24" xfId="0" applyFont="1" applyFill="1" applyBorder="1" applyAlignment="1" applyProtection="1">
      <alignment horizontal="center" vertical="center" wrapText="1"/>
      <protection locked="0"/>
    </xf>
    <xf numFmtId="0" fontId="43" fillId="4" borderId="32" xfId="0" applyFont="1" applyFill="1" applyBorder="1" applyAlignment="1">
      <alignment horizontal="center" vertical="center" wrapText="1"/>
    </xf>
    <xf numFmtId="0" fontId="49" fillId="4" borderId="33" xfId="0" applyFont="1" applyFill="1" applyBorder="1" applyAlignment="1">
      <alignment vertical="center" wrapText="1"/>
    </xf>
    <xf numFmtId="0" fontId="49" fillId="4" borderId="34" xfId="0" applyFont="1" applyFill="1" applyBorder="1" applyAlignment="1">
      <alignment vertical="center" wrapText="1"/>
    </xf>
    <xf numFmtId="0" fontId="44" fillId="0" borderId="0" xfId="0" applyFont="1" applyAlignment="1">
      <alignment horizontal="center" vertical="center"/>
    </xf>
    <xf numFmtId="0" fontId="0" fillId="5" borderId="10" xfId="0" applyFill="1" applyBorder="1" applyAlignment="1"/>
    <xf numFmtId="0" fontId="0" fillId="0" borderId="5" xfId="0" applyBorder="1" applyAlignment="1"/>
    <xf numFmtId="0" fontId="0" fillId="0" borderId="10" xfId="0" applyBorder="1" applyAlignment="1"/>
    <xf numFmtId="0" fontId="0" fillId="0" borderId="17" xfId="0" applyBorder="1" applyAlignment="1"/>
  </cellXfs>
  <cellStyles count="8">
    <cellStyle name="Comma" xfId="1" builtinId="3"/>
    <cellStyle name="Currency" xfId="2" builtinId="4"/>
    <cellStyle name="Currency 2" xfId="3" xr:uid="{00000000-0005-0000-0000-000002000000}"/>
    <cellStyle name="Hyperlink" xfId="4" builtinId="8"/>
    <cellStyle name="Normal" xfId="0" builtinId="0"/>
    <cellStyle name="Normal 10" xfId="5" xr:uid="{00000000-0005-0000-0000-000005000000}"/>
    <cellStyle name="Normal 2" xfId="6" xr:uid="{00000000-0005-0000-0000-000006000000}"/>
    <cellStyle name="Normal 3 2" xfId="7" xr:uid="{00000000-0005-0000-0000-000007000000}"/>
  </cellStyles>
  <dxfs count="68">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strike val="0"/>
        <outline val="0"/>
        <shadow val="0"/>
        <vertAlign val="baseline"/>
        <sz val="10"/>
        <name val="Calibri"/>
        <scheme val="minor"/>
      </font>
      <numFmt numFmtId="2" formatCode="0.00"/>
      <alignment vertical="center" textRotation="0"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0"/>
        <name val="Calibri"/>
        <scheme val="minor"/>
      </font>
      <numFmt numFmtId="167" formatCode="0.0000"/>
      <alignment vertical="center" textRotation="0"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center" textRotation="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vertical="center" textRotation="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theme="0"/>
        </left>
        <right/>
        <top/>
        <bottom/>
      </border>
    </dxf>
    <dxf>
      <font>
        <strike val="0"/>
        <outline val="0"/>
        <shadow val="0"/>
        <vertAlign val="baseline"/>
        <sz val="10"/>
        <name val="Calibri"/>
        <scheme val="minor"/>
      </font>
      <alignment vertical="center" textRotation="0" indent="0" justifyLastLine="0" shrinkToFit="0" readingOrder="0"/>
    </dxf>
    <dxf>
      <font>
        <strike val="0"/>
        <outline val="0"/>
        <shadow val="0"/>
        <vertAlign val="baseline"/>
        <sz val="10"/>
        <name val="Calibri"/>
        <scheme val="minor"/>
      </font>
      <alignment horizontal="center" vertical="center" textRotation="0" indent="0" justifyLastLine="0" shrinkToFit="0" readingOrder="0"/>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dxf>
    <dxf>
      <font>
        <color rgb="FF9C0006"/>
      </font>
      <fill>
        <patternFill>
          <bgColor rgb="FFFFC7CE"/>
        </patternFill>
      </fill>
    </dxf>
    <dxf>
      <fill>
        <patternFill>
          <bgColor rgb="FFFF0000"/>
        </patternFill>
      </fill>
    </dxf>
    <dxf>
      <font>
        <color rgb="FF9C0006"/>
      </font>
      <fill>
        <patternFill>
          <bgColor rgb="FFFFC7CE"/>
        </patternFill>
      </fill>
    </dxf>
    <dxf>
      <font>
        <color rgb="FF9C0006"/>
      </font>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C15:G306" totalsRowShown="0" headerRowDxfId="14" dataDxfId="13">
  <autoFilter ref="C15:G306" xr:uid="{00000000-0009-0000-0100-000001000000}"/>
  <tableColumns count="5">
    <tableColumn id="1" xr3:uid="{00000000-0010-0000-0000-000001000000}" name="School Corporation" dataDxfId="11" totalsRowDxfId="12"/>
    <tableColumn id="2" xr3:uid="{00000000-0010-0000-0000-000002000000}" name="FY 24 Index" dataDxfId="9" totalsRowDxfId="10"/>
    <tableColumn id="3" xr3:uid="{00000000-0010-0000-0000-000003000000}" name="FY 24 $/ADM" dataDxfId="7" totalsRowDxfId="8"/>
    <tableColumn id="5" xr3:uid="{00000000-0010-0000-0000-000005000000}" name="FY 25 Index2" dataDxfId="5" totalsRowDxfId="6"/>
    <tableColumn id="4" xr3:uid="{00000000-0010-0000-0000-000004000000}" name="FY 25 $/ADM" dataDxfId="3" totalsRowDxfId="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1000000}" name="Table38" displayName="Table38" ref="J28:J31" totalsRowShown="0" headerRowDxfId="2" dataDxfId="1">
  <autoFilter ref="J28:J31" xr:uid="{00000000-0009-0000-0100-000026000000}"/>
  <tableColumns count="1">
    <tableColumn id="1" xr3:uid="{00000000-0010-0000-0100-000001000000}" name="Adult High 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S27"/>
  <sheetViews>
    <sheetView topLeftCell="A10" workbookViewId="0">
      <selection activeCell="D11" sqref="D11"/>
    </sheetView>
  </sheetViews>
  <sheetFormatPr defaultRowHeight="15"/>
  <cols>
    <col min="1" max="3" width="3" style="109" customWidth="1"/>
    <col min="4" max="4" width="30.7109375" style="109" customWidth="1"/>
    <col min="5" max="5" width="64.140625" style="109" customWidth="1"/>
    <col min="6" max="6" width="3" style="109" customWidth="1"/>
    <col min="7" max="16384" width="9.140625" style="109"/>
  </cols>
  <sheetData>
    <row r="1" spans="1:19" ht="15" customHeight="1" thickBot="1">
      <c r="A1" s="108"/>
      <c r="B1" s="108"/>
      <c r="C1" s="108"/>
      <c r="D1" s="108"/>
      <c r="E1" s="108"/>
      <c r="F1" s="108"/>
      <c r="H1" s="110"/>
    </row>
    <row r="2" spans="1:19" ht="15" customHeight="1">
      <c r="A2" s="108"/>
      <c r="B2" s="111"/>
      <c r="C2" s="112"/>
      <c r="D2" s="112"/>
      <c r="E2" s="112"/>
      <c r="F2" s="113"/>
    </row>
    <row r="3" spans="1:19" ht="18.75">
      <c r="A3" s="108"/>
      <c r="B3" s="114"/>
      <c r="C3" s="507" t="s">
        <v>0</v>
      </c>
      <c r="D3" s="508"/>
      <c r="E3" s="508"/>
      <c r="F3" s="115"/>
    </row>
    <row r="4" spans="1:19" ht="15" customHeight="1">
      <c r="A4" s="108"/>
      <c r="B4" s="114"/>
      <c r="C4" s="116"/>
      <c r="D4" s="117" t="s">
        <v>1</v>
      </c>
      <c r="E4" s="118"/>
      <c r="F4" s="115"/>
    </row>
    <row r="5" spans="1:19" ht="15" customHeight="1">
      <c r="A5" s="108"/>
      <c r="B5" s="114"/>
      <c r="C5" s="119"/>
      <c r="D5" s="119"/>
      <c r="E5" s="120"/>
      <c r="F5" s="115"/>
      <c r="H5" s="121"/>
    </row>
    <row r="6" spans="1:19" ht="15" customHeight="1">
      <c r="A6" s="108"/>
      <c r="B6" s="114"/>
      <c r="C6" s="119"/>
      <c r="D6" s="122" t="s">
        <v>2</v>
      </c>
      <c r="E6" s="123" t="s">
        <v>3</v>
      </c>
      <c r="F6" s="115"/>
      <c r="H6" s="121"/>
    </row>
    <row r="7" spans="1:19" ht="15" customHeight="1">
      <c r="A7" s="108"/>
      <c r="B7" s="114"/>
      <c r="C7" s="119"/>
      <c r="D7" s="122" t="s">
        <v>4</v>
      </c>
      <c r="E7" s="124">
        <v>2024</v>
      </c>
      <c r="F7" s="115"/>
      <c r="H7" s="121"/>
    </row>
    <row r="8" spans="1:19" ht="15" customHeight="1">
      <c r="A8" s="108"/>
      <c r="B8" s="114"/>
      <c r="C8" s="119"/>
      <c r="D8" s="122" t="s">
        <v>5</v>
      </c>
      <c r="E8" s="123" t="s">
        <v>6</v>
      </c>
      <c r="F8" s="115"/>
      <c r="H8" s="121"/>
    </row>
    <row r="9" spans="1:19" ht="15" customHeight="1">
      <c r="A9" s="108"/>
      <c r="B9" s="114"/>
      <c r="C9" s="125"/>
      <c r="D9" s="126"/>
      <c r="E9" s="127"/>
      <c r="F9" s="115"/>
      <c r="H9" s="121"/>
      <c r="I9" s="121"/>
      <c r="J9" s="121"/>
      <c r="K9" s="121"/>
      <c r="L9" s="121"/>
      <c r="M9" s="121"/>
    </row>
    <row r="10" spans="1:19" ht="112.5" customHeight="1">
      <c r="A10" s="108"/>
      <c r="B10" s="114"/>
      <c r="C10" s="128"/>
      <c r="D10" s="129" t="s">
        <v>7</v>
      </c>
      <c r="E10" s="130" t="s">
        <v>8</v>
      </c>
      <c r="F10" s="115"/>
      <c r="H10" s="121"/>
      <c r="I10" s="121"/>
      <c r="J10" s="121"/>
      <c r="K10" s="121"/>
      <c r="L10" s="121"/>
      <c r="M10" s="121"/>
    </row>
    <row r="11" spans="1:19" s="136" customFormat="1" ht="40.5" customHeight="1">
      <c r="A11" s="131"/>
      <c r="B11" s="132"/>
      <c r="C11" s="133"/>
      <c r="D11" s="134" t="s">
        <v>9</v>
      </c>
      <c r="E11" s="130" t="s">
        <v>10</v>
      </c>
      <c r="F11" s="135"/>
      <c r="H11" s="137"/>
    </row>
    <row r="12" spans="1:19" s="136" customFormat="1" ht="239.25" customHeight="1">
      <c r="A12" s="131"/>
      <c r="B12" s="132"/>
      <c r="C12" s="138"/>
      <c r="D12" s="134" t="s">
        <v>11</v>
      </c>
      <c r="E12" s="130" t="s">
        <v>12</v>
      </c>
      <c r="F12" s="135"/>
      <c r="H12" s="509"/>
      <c r="I12" s="509"/>
      <c r="J12" s="509"/>
      <c r="K12" s="509"/>
      <c r="L12" s="509"/>
      <c r="M12" s="509"/>
      <c r="N12" s="509"/>
      <c r="O12" s="509"/>
      <c r="P12" s="509"/>
      <c r="Q12" s="509"/>
      <c r="R12" s="509"/>
      <c r="S12" s="509"/>
    </row>
    <row r="13" spans="1:19" ht="35.25" customHeight="1">
      <c r="A13" s="108"/>
      <c r="B13" s="114"/>
      <c r="C13" s="120"/>
      <c r="D13" s="139" t="s">
        <v>13</v>
      </c>
      <c r="E13" s="130" t="s">
        <v>14</v>
      </c>
      <c r="F13" s="115"/>
      <c r="H13" s="140"/>
      <c r="I13" s="140"/>
      <c r="J13" s="140"/>
      <c r="K13" s="140"/>
      <c r="L13" s="140"/>
      <c r="M13" s="140"/>
      <c r="N13" s="140"/>
      <c r="O13" s="140"/>
      <c r="P13" s="140"/>
      <c r="Q13" s="140"/>
      <c r="R13" s="140"/>
      <c r="S13" s="140"/>
    </row>
    <row r="14" spans="1:19" ht="72" customHeight="1">
      <c r="A14" s="108"/>
      <c r="B14" s="114"/>
      <c r="C14" s="120"/>
      <c r="D14" s="139" t="s">
        <v>15</v>
      </c>
      <c r="E14" s="130" t="s">
        <v>16</v>
      </c>
      <c r="F14" s="115"/>
      <c r="H14" s="509"/>
      <c r="I14" s="509"/>
      <c r="J14" s="509"/>
      <c r="K14" s="509"/>
      <c r="L14" s="509"/>
      <c r="M14" s="509"/>
      <c r="N14" s="509"/>
      <c r="O14" s="509"/>
      <c r="P14" s="509"/>
      <c r="Q14" s="509"/>
      <c r="R14" s="509"/>
      <c r="S14" s="509"/>
    </row>
    <row r="15" spans="1:19" ht="164.25" customHeight="1">
      <c r="A15" s="108"/>
      <c r="B15" s="114"/>
      <c r="C15" s="120"/>
      <c r="D15" s="141" t="s">
        <v>17</v>
      </c>
      <c r="E15" s="130" t="s">
        <v>18</v>
      </c>
      <c r="F15" s="115"/>
      <c r="H15" s="510"/>
      <c r="I15" s="510"/>
      <c r="J15" s="510"/>
      <c r="K15" s="510"/>
      <c r="L15" s="510"/>
      <c r="M15" s="510"/>
      <c r="N15" s="510"/>
      <c r="O15" s="510"/>
      <c r="P15" s="510"/>
      <c r="Q15" s="510"/>
      <c r="R15" s="510"/>
      <c r="S15" s="510"/>
    </row>
    <row r="16" spans="1:19" ht="15" customHeight="1">
      <c r="A16" s="108"/>
      <c r="B16" s="114"/>
      <c r="C16" s="120"/>
      <c r="D16" s="142"/>
      <c r="E16" s="143"/>
      <c r="F16" s="115"/>
    </row>
    <row r="17" spans="1:10" ht="15" customHeight="1" thickBot="1">
      <c r="A17" s="108"/>
      <c r="B17" s="144"/>
      <c r="C17" s="145"/>
      <c r="D17" s="145"/>
      <c r="E17" s="146"/>
      <c r="F17" s="147" t="s">
        <v>19</v>
      </c>
    </row>
    <row r="18" spans="1:10" ht="15" customHeight="1">
      <c r="A18" s="108"/>
      <c r="B18" s="108"/>
      <c r="C18" s="108"/>
      <c r="D18" s="108"/>
      <c r="E18" s="108"/>
      <c r="F18" s="108"/>
    </row>
    <row r="19" spans="1:10">
      <c r="A19" s="108"/>
    </row>
    <row r="27" spans="1:10">
      <c r="J27" s="148"/>
    </row>
  </sheetData>
  <sheetProtection password="BDDB" sheet="1" objects="1" scenarios="1" selectLockedCells="1"/>
  <mergeCells count="4">
    <mergeCell ref="C3:E3"/>
    <mergeCell ref="H12:S12"/>
    <mergeCell ref="H15:S15"/>
    <mergeCell ref="H14:S14"/>
  </mergeCells>
  <dataValidations count="1">
    <dataValidation type="list" allowBlank="1" showInputMessage="1" sqref="E8" xr:uid="{00000000-0002-0000-0000-000000000000}">
      <formula1>CorpList</formula1>
    </dataValidation>
  </dataValidations>
  <hyperlinks>
    <hyperlink ref="D10" location="'1. Instructions'!A1" display="1. Instructions" xr:uid="{00000000-0004-0000-0000-000000000000}"/>
    <hyperlink ref="D11" location="'2. Enrollment Projections'!A1" display="2. Enrollment Projection" xr:uid="{00000000-0004-0000-0000-000001000000}"/>
    <hyperlink ref="D12" location="'3. Staffing Plan'!A1" display="3. Staffing Plan" xr:uid="{00000000-0004-0000-0000-000002000000}"/>
    <hyperlink ref="D13" location="'4. Budget &amp; Cash Flow (Year 0)'!A1" display="4. Year 0 - Budget and Cash Flow" xr:uid="{00000000-0004-0000-0000-000003000000}"/>
    <hyperlink ref="D14" location="'5. 5-Year Budget'!A1" display="5. 5-Year Budget" xr:uid="{00000000-0004-0000-0000-000004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B1:Y54"/>
  <sheetViews>
    <sheetView topLeftCell="A20" workbookViewId="0"/>
  </sheetViews>
  <sheetFormatPr defaultRowHeight="15"/>
  <cols>
    <col min="1" max="3" width="3" style="109" customWidth="1"/>
    <col min="4" max="4" width="26.5703125" style="109" customWidth="1"/>
    <col min="5" max="7" width="14.28515625" style="109" customWidth="1"/>
    <col min="8" max="8" width="15.42578125" style="109" customWidth="1"/>
    <col min="9" max="9" width="14.5703125" style="109" customWidth="1"/>
    <col min="10" max="10" width="3.28515625" style="109" customWidth="1"/>
    <col min="11" max="16" width="14.5703125" style="109" customWidth="1"/>
    <col min="17" max="18" width="3" style="109" customWidth="1"/>
    <col min="19" max="25" width="9.140625" style="109" customWidth="1"/>
    <col min="26" max="16384" width="9.140625" style="109"/>
  </cols>
  <sheetData>
    <row r="1" spans="2:18" ht="15" customHeight="1" thickBot="1"/>
    <row r="2" spans="2:18" ht="15" customHeight="1">
      <c r="B2" s="149"/>
      <c r="C2" s="150"/>
      <c r="D2" s="150"/>
      <c r="E2" s="150"/>
      <c r="F2" s="150"/>
      <c r="G2" s="150"/>
      <c r="H2" s="150"/>
      <c r="I2" s="150"/>
      <c r="J2" s="150"/>
      <c r="K2" s="150"/>
      <c r="L2" s="150"/>
      <c r="M2" s="150"/>
      <c r="N2" s="150"/>
      <c r="O2" s="150"/>
      <c r="P2" s="150"/>
      <c r="Q2" s="150"/>
      <c r="R2" s="151"/>
    </row>
    <row r="3" spans="2:18" ht="18.75">
      <c r="B3" s="152"/>
      <c r="C3" s="153"/>
      <c r="D3" s="522" t="s">
        <v>20</v>
      </c>
      <c r="E3" s="523"/>
      <c r="F3" s="523"/>
      <c r="G3" s="523"/>
      <c r="H3" s="523"/>
      <c r="I3" s="523"/>
      <c r="J3" s="326"/>
      <c r="K3" s="326"/>
      <c r="L3" s="326"/>
      <c r="M3" s="326"/>
      <c r="N3" s="326"/>
      <c r="O3" s="326"/>
      <c r="P3" s="326"/>
      <c r="Q3" s="154"/>
      <c r="R3" s="155"/>
    </row>
    <row r="4" spans="2:18" ht="15" customHeight="1">
      <c r="B4" s="152"/>
      <c r="C4" s="153"/>
      <c r="D4" s="524" t="s">
        <v>21</v>
      </c>
      <c r="E4" s="525"/>
      <c r="F4" s="525"/>
      <c r="G4" s="525"/>
      <c r="H4" s="525"/>
      <c r="I4" s="525"/>
      <c r="J4" s="154"/>
      <c r="K4" s="154"/>
      <c r="L4" s="154"/>
      <c r="M4" s="154"/>
      <c r="N4" s="154"/>
      <c r="O4" s="154"/>
      <c r="P4" s="154"/>
      <c r="Q4" s="154"/>
      <c r="R4" s="155"/>
    </row>
    <row r="5" spans="2:18" ht="15" customHeight="1">
      <c r="B5" s="152"/>
      <c r="C5" s="153"/>
      <c r="D5" s="526"/>
      <c r="E5" s="527"/>
      <c r="F5" s="527"/>
      <c r="G5" s="527"/>
      <c r="H5" s="527"/>
      <c r="I5" s="527"/>
      <c r="J5" s="98"/>
      <c r="K5" s="328"/>
      <c r="L5" s="328"/>
      <c r="M5" s="328"/>
      <c r="N5" s="328"/>
      <c r="O5" s="328"/>
      <c r="P5" s="328"/>
      <c r="Q5" s="153"/>
      <c r="R5" s="155"/>
    </row>
    <row r="6" spans="2:18" ht="15" customHeight="1">
      <c r="B6" s="152"/>
      <c r="C6" s="153"/>
      <c r="D6" s="156" t="s">
        <v>22</v>
      </c>
      <c r="E6" s="157"/>
      <c r="F6" s="158" t="str">
        <f>IF(ISBLANK('1. Instructions'!E6),"Please enter School Name on Tab 1.",'1. Instructions'!E6)</f>
        <v xml:space="preserve">The Excel Center Evansville Southeast </v>
      </c>
      <c r="G6" s="159"/>
      <c r="H6" s="160"/>
      <c r="I6" s="159"/>
      <c r="J6" s="159"/>
      <c r="K6" s="159"/>
      <c r="L6" s="159"/>
      <c r="M6" s="159"/>
      <c r="N6" s="159"/>
      <c r="O6" s="159"/>
      <c r="P6" s="159"/>
      <c r="Q6" s="159"/>
      <c r="R6" s="155"/>
    </row>
    <row r="7" spans="2:18" ht="15" customHeight="1">
      <c r="B7" s="152"/>
      <c r="C7" s="153"/>
      <c r="D7" s="156" t="s">
        <v>23</v>
      </c>
      <c r="E7" s="161"/>
      <c r="F7" s="162">
        <f>IF(ISBLANK('1. Instructions'!E7),"Please enter School's Opening Year on Tab 1.",'1. Instructions'!E7)</f>
        <v>2024</v>
      </c>
      <c r="G7" s="159"/>
      <c r="H7" s="160"/>
      <c r="I7" s="163" t="s">
        <v>24</v>
      </c>
      <c r="J7" s="163"/>
      <c r="K7" s="163"/>
      <c r="L7" s="163"/>
      <c r="M7" s="163"/>
      <c r="N7" s="163"/>
      <c r="O7" s="163"/>
      <c r="P7" s="163"/>
      <c r="Q7" s="159"/>
      <c r="R7" s="155"/>
    </row>
    <row r="8" spans="2:18" ht="15" customHeight="1">
      <c r="B8" s="152"/>
      <c r="C8" s="153"/>
      <c r="D8" s="156" t="s">
        <v>25</v>
      </c>
      <c r="E8" s="161"/>
      <c r="F8" s="162" t="str">
        <f>IF(ISNUMBER(SEARCH("Select from drop-down list →",'1. Instructions'!E8)),"Please enter School's Planned Location on Tab 1.",'1. Instructions'!E8)</f>
        <v>Evansville-Vanderburgh Sch Corp</v>
      </c>
      <c r="G8" s="159"/>
      <c r="H8" s="160"/>
      <c r="I8" s="163" t="s">
        <v>24</v>
      </c>
      <c r="J8" s="163"/>
      <c r="K8" s="163"/>
      <c r="L8" s="163"/>
      <c r="M8" s="163"/>
      <c r="N8" s="163"/>
      <c r="O8" s="163"/>
      <c r="P8" s="163"/>
      <c r="Q8" s="159"/>
      <c r="R8" s="155"/>
    </row>
    <row r="9" spans="2:18" ht="15" customHeight="1">
      <c r="B9" s="152"/>
      <c r="C9" s="153"/>
      <c r="D9" s="156"/>
      <c r="E9" s="161"/>
      <c r="F9" s="162"/>
      <c r="G9" s="159"/>
      <c r="H9" s="160"/>
      <c r="I9" s="163"/>
      <c r="J9" s="163"/>
      <c r="K9" s="163"/>
      <c r="L9" s="163"/>
      <c r="M9" s="163"/>
      <c r="N9" s="163"/>
      <c r="O9" s="163"/>
      <c r="P9" s="163"/>
      <c r="Q9" s="159"/>
      <c r="R9" s="155"/>
    </row>
    <row r="10" spans="2:18" ht="15" customHeight="1">
      <c r="B10" s="152"/>
      <c r="C10" s="153"/>
      <c r="D10" s="156" t="s">
        <v>26</v>
      </c>
      <c r="E10" s="161"/>
      <c r="F10" s="162"/>
      <c r="H10" s="528" t="s">
        <v>27</v>
      </c>
      <c r="I10" s="632"/>
      <c r="J10" s="329"/>
      <c r="K10" s="329"/>
      <c r="L10" s="329"/>
      <c r="M10" s="329"/>
      <c r="N10" s="329"/>
      <c r="O10" s="329"/>
      <c r="P10" s="329"/>
      <c r="Q10" s="159"/>
      <c r="R10" s="155"/>
    </row>
    <row r="11" spans="2:18" ht="15" customHeight="1">
      <c r="B11" s="152"/>
      <c r="C11" s="153"/>
      <c r="D11" s="322"/>
      <c r="E11" s="161"/>
      <c r="F11" s="162"/>
      <c r="G11" s="153"/>
      <c r="H11" s="457" t="str">
        <f>IF((ISNUMBER(SEARCH("Select from drop-down list →",H10))), "", IF((ISNUMBER(SEARCH("No",H10))), "Complete Enrollment Lines 15-27 only.", "Complete Enrollment Line 31 only."))</f>
        <v/>
      </c>
      <c r="I11" s="330"/>
      <c r="J11" s="329"/>
      <c r="K11" s="330"/>
      <c r="L11" s="330"/>
      <c r="M11" s="330"/>
      <c r="N11" s="330"/>
      <c r="O11" s="330"/>
      <c r="P11" s="330"/>
      <c r="Q11" s="159"/>
      <c r="R11" s="155"/>
    </row>
    <row r="12" spans="2:18" ht="15" customHeight="1">
      <c r="B12" s="152"/>
      <c r="C12" s="153"/>
      <c r="D12" s="138"/>
      <c r="E12" s="138"/>
      <c r="F12" s="138"/>
      <c r="G12" s="138"/>
      <c r="H12" s="138"/>
      <c r="I12" s="138"/>
      <c r="J12" s="138"/>
      <c r="K12" s="138"/>
      <c r="L12" s="138"/>
      <c r="M12" s="138"/>
      <c r="N12" s="138"/>
      <c r="O12" s="138"/>
      <c r="P12" s="138"/>
      <c r="Q12" s="138"/>
      <c r="R12" s="155"/>
    </row>
    <row r="13" spans="2:18" ht="15" customHeight="1">
      <c r="B13" s="152"/>
      <c r="C13" s="164"/>
      <c r="D13" s="165" t="s">
        <v>28</v>
      </c>
      <c r="E13" s="165" t="s">
        <v>29</v>
      </c>
      <c r="F13" s="165" t="s">
        <v>30</v>
      </c>
      <c r="G13" s="165" t="s">
        <v>31</v>
      </c>
      <c r="H13" s="165" t="s">
        <v>32</v>
      </c>
      <c r="I13" s="166" t="s">
        <v>33</v>
      </c>
      <c r="J13" s="165"/>
      <c r="K13" s="511" t="s">
        <v>34</v>
      </c>
      <c r="L13" s="512"/>
      <c r="M13" s="512"/>
      <c r="N13" s="512"/>
      <c r="O13" s="512"/>
      <c r="P13" s="512"/>
      <c r="Q13" s="167"/>
      <c r="R13" s="155"/>
    </row>
    <row r="14" spans="2:18" ht="15" customHeight="1">
      <c r="B14" s="152"/>
      <c r="C14" s="168"/>
      <c r="D14" s="169"/>
      <c r="E14" s="165"/>
      <c r="F14" s="165"/>
      <c r="G14" s="165"/>
      <c r="H14" s="165"/>
      <c r="I14" s="166"/>
      <c r="J14" s="169"/>
      <c r="K14" s="169"/>
      <c r="L14" s="169"/>
      <c r="M14" s="169"/>
      <c r="N14" s="169"/>
      <c r="O14" s="169"/>
      <c r="P14" s="169"/>
      <c r="Q14" s="170"/>
      <c r="R14" s="155"/>
    </row>
    <row r="15" spans="2:18" ht="15" customHeight="1">
      <c r="B15" s="152"/>
      <c r="C15" s="168"/>
      <c r="D15" s="171" t="s">
        <v>35</v>
      </c>
      <c r="E15" s="172"/>
      <c r="F15" s="172"/>
      <c r="G15" s="172"/>
      <c r="H15" s="172"/>
      <c r="I15" s="172"/>
      <c r="J15" s="331"/>
      <c r="K15" s="513" t="s">
        <v>36</v>
      </c>
      <c r="L15" s="514"/>
      <c r="M15" s="514"/>
      <c r="N15" s="514"/>
      <c r="O15" s="514"/>
      <c r="P15" s="515"/>
      <c r="Q15" s="316"/>
      <c r="R15" s="155"/>
    </row>
    <row r="16" spans="2:18" ht="15" customHeight="1">
      <c r="B16" s="152"/>
      <c r="C16" s="168"/>
      <c r="D16" s="171" t="s">
        <v>37</v>
      </c>
      <c r="E16" s="172"/>
      <c r="F16" s="172"/>
      <c r="G16" s="172"/>
      <c r="H16" s="172"/>
      <c r="I16" s="172"/>
      <c r="J16" s="331"/>
      <c r="K16" s="516"/>
      <c r="L16" s="517"/>
      <c r="M16" s="517"/>
      <c r="N16" s="517"/>
      <c r="O16" s="517"/>
      <c r="P16" s="518"/>
      <c r="Q16" s="316"/>
      <c r="R16" s="155"/>
    </row>
    <row r="17" spans="2:23" ht="15" customHeight="1">
      <c r="B17" s="152"/>
      <c r="C17" s="168"/>
      <c r="D17" s="171" t="s">
        <v>38</v>
      </c>
      <c r="E17" s="172"/>
      <c r="F17" s="172"/>
      <c r="G17" s="172"/>
      <c r="H17" s="172"/>
      <c r="I17" s="172"/>
      <c r="J17" s="331"/>
      <c r="K17" s="516"/>
      <c r="L17" s="517"/>
      <c r="M17" s="517"/>
      <c r="N17" s="517"/>
      <c r="O17" s="517"/>
      <c r="P17" s="518"/>
      <c r="Q17" s="316"/>
      <c r="R17" s="155"/>
    </row>
    <row r="18" spans="2:23" ht="15" customHeight="1">
      <c r="B18" s="152"/>
      <c r="C18" s="168"/>
      <c r="D18" s="171" t="s">
        <v>39</v>
      </c>
      <c r="E18" s="172"/>
      <c r="F18" s="172"/>
      <c r="G18" s="172"/>
      <c r="H18" s="172"/>
      <c r="I18" s="172"/>
      <c r="J18" s="331"/>
      <c r="K18" s="516"/>
      <c r="L18" s="517"/>
      <c r="M18" s="517"/>
      <c r="N18" s="517"/>
      <c r="O18" s="517"/>
      <c r="P18" s="518"/>
      <c r="Q18" s="316"/>
      <c r="R18" s="155"/>
    </row>
    <row r="19" spans="2:23" ht="15" customHeight="1">
      <c r="B19" s="152"/>
      <c r="C19" s="168"/>
      <c r="D19" s="171" t="s">
        <v>40</v>
      </c>
      <c r="E19" s="172"/>
      <c r="F19" s="172"/>
      <c r="G19" s="172"/>
      <c r="H19" s="172"/>
      <c r="I19" s="172"/>
      <c r="J19" s="331"/>
      <c r="K19" s="516"/>
      <c r="L19" s="517"/>
      <c r="M19" s="517"/>
      <c r="N19" s="517"/>
      <c r="O19" s="517"/>
      <c r="P19" s="518"/>
      <c r="Q19" s="316"/>
      <c r="R19" s="155"/>
    </row>
    <row r="20" spans="2:23" ht="15" customHeight="1">
      <c r="B20" s="152"/>
      <c r="C20" s="168"/>
      <c r="D20" s="171" t="s">
        <v>41</v>
      </c>
      <c r="E20" s="172"/>
      <c r="F20" s="172"/>
      <c r="G20" s="172"/>
      <c r="H20" s="172"/>
      <c r="I20" s="172"/>
      <c r="J20" s="331"/>
      <c r="K20" s="516"/>
      <c r="L20" s="517"/>
      <c r="M20" s="517"/>
      <c r="N20" s="517"/>
      <c r="O20" s="517"/>
      <c r="P20" s="518"/>
      <c r="Q20" s="316"/>
      <c r="R20" s="155"/>
    </row>
    <row r="21" spans="2:23" ht="15" customHeight="1">
      <c r="B21" s="152"/>
      <c r="C21" s="168"/>
      <c r="D21" s="171" t="s">
        <v>42</v>
      </c>
      <c r="E21" s="172"/>
      <c r="F21" s="172"/>
      <c r="G21" s="172"/>
      <c r="H21" s="172"/>
      <c r="I21" s="172"/>
      <c r="J21" s="331"/>
      <c r="K21" s="516"/>
      <c r="L21" s="517"/>
      <c r="M21" s="517"/>
      <c r="N21" s="517"/>
      <c r="O21" s="517"/>
      <c r="P21" s="518"/>
      <c r="Q21" s="316"/>
      <c r="R21" s="155"/>
    </row>
    <row r="22" spans="2:23" ht="15" customHeight="1">
      <c r="B22" s="152"/>
      <c r="C22" s="168"/>
      <c r="D22" s="171" t="s">
        <v>43</v>
      </c>
      <c r="E22" s="172"/>
      <c r="F22" s="172"/>
      <c r="G22" s="172"/>
      <c r="H22" s="172"/>
      <c r="I22" s="172"/>
      <c r="J22" s="331"/>
      <c r="K22" s="516"/>
      <c r="L22" s="517"/>
      <c r="M22" s="517"/>
      <c r="N22" s="517"/>
      <c r="O22" s="517"/>
      <c r="P22" s="518"/>
      <c r="Q22" s="316"/>
      <c r="R22" s="155"/>
    </row>
    <row r="23" spans="2:23" ht="15" customHeight="1">
      <c r="B23" s="152"/>
      <c r="C23" s="168"/>
      <c r="D23" s="171" t="s">
        <v>44</v>
      </c>
      <c r="E23" s="172"/>
      <c r="F23" s="172"/>
      <c r="G23" s="172"/>
      <c r="H23" s="172"/>
      <c r="I23" s="172"/>
      <c r="J23" s="331"/>
      <c r="K23" s="516"/>
      <c r="L23" s="517"/>
      <c r="M23" s="517"/>
      <c r="N23" s="517"/>
      <c r="O23" s="517"/>
      <c r="P23" s="518"/>
      <c r="Q23" s="316"/>
      <c r="R23" s="155"/>
    </row>
    <row r="24" spans="2:23" ht="15" customHeight="1">
      <c r="B24" s="152"/>
      <c r="C24" s="168"/>
      <c r="D24" s="171" t="s">
        <v>45</v>
      </c>
      <c r="E24" s="172"/>
      <c r="F24" s="172"/>
      <c r="G24" s="172"/>
      <c r="H24" s="172"/>
      <c r="I24" s="172"/>
      <c r="J24" s="331"/>
      <c r="K24" s="516"/>
      <c r="L24" s="517"/>
      <c r="M24" s="517"/>
      <c r="N24" s="517"/>
      <c r="O24" s="517"/>
      <c r="P24" s="518"/>
      <c r="Q24" s="316"/>
      <c r="R24" s="155"/>
    </row>
    <row r="25" spans="2:23" ht="15" customHeight="1">
      <c r="B25" s="152"/>
      <c r="C25" s="168"/>
      <c r="D25" s="171" t="s">
        <v>46</v>
      </c>
      <c r="E25" s="172"/>
      <c r="F25" s="172"/>
      <c r="G25" s="172"/>
      <c r="H25" s="172"/>
      <c r="I25" s="172"/>
      <c r="J25" s="331"/>
      <c r="K25" s="516"/>
      <c r="L25" s="517"/>
      <c r="M25" s="517"/>
      <c r="N25" s="517"/>
      <c r="O25" s="517"/>
      <c r="P25" s="518"/>
      <c r="Q25" s="316"/>
      <c r="R25" s="155"/>
    </row>
    <row r="26" spans="2:23" ht="15" customHeight="1">
      <c r="B26" s="152"/>
      <c r="C26" s="168"/>
      <c r="D26" s="171" t="s">
        <v>47</v>
      </c>
      <c r="E26" s="172"/>
      <c r="F26" s="172"/>
      <c r="G26" s="172"/>
      <c r="H26" s="172"/>
      <c r="I26" s="172"/>
      <c r="J26" s="331"/>
      <c r="K26" s="516"/>
      <c r="L26" s="517"/>
      <c r="M26" s="517"/>
      <c r="N26" s="517"/>
      <c r="O26" s="517"/>
      <c r="P26" s="518"/>
      <c r="Q26" s="316"/>
      <c r="R26" s="155"/>
    </row>
    <row r="27" spans="2:23" ht="15" customHeight="1">
      <c r="B27" s="152"/>
      <c r="C27" s="168"/>
      <c r="D27" s="171" t="s">
        <v>48</v>
      </c>
      <c r="E27" s="172"/>
      <c r="F27" s="172"/>
      <c r="G27" s="172"/>
      <c r="H27" s="172"/>
      <c r="I27" s="172"/>
      <c r="J27" s="331"/>
      <c r="K27" s="516"/>
      <c r="L27" s="517"/>
      <c r="M27" s="517"/>
      <c r="N27" s="517"/>
      <c r="O27" s="517"/>
      <c r="P27" s="518"/>
      <c r="Q27" s="316"/>
      <c r="R27" s="155"/>
    </row>
    <row r="28" spans="2:23" ht="15" customHeight="1">
      <c r="B28" s="152"/>
      <c r="C28" s="168"/>
      <c r="D28" s="314"/>
      <c r="E28" s="315"/>
      <c r="F28" s="315"/>
      <c r="G28" s="315"/>
      <c r="H28" s="315"/>
      <c r="I28" s="315"/>
      <c r="J28" s="327"/>
      <c r="K28" s="516"/>
      <c r="L28" s="517"/>
      <c r="M28" s="517"/>
      <c r="N28" s="517"/>
      <c r="O28" s="517"/>
      <c r="P28" s="518"/>
      <c r="Q28" s="316"/>
      <c r="R28" s="155"/>
      <c r="T28" s="325"/>
    </row>
    <row r="29" spans="2:23" ht="15" customHeight="1">
      <c r="B29" s="152"/>
      <c r="C29" s="168"/>
      <c r="D29" s="169" t="s">
        <v>49</v>
      </c>
      <c r="E29" s="339">
        <f>SUM(E15:E27)</f>
        <v>0</v>
      </c>
      <c r="F29" s="339">
        <f>SUM(F15:F27)</f>
        <v>0</v>
      </c>
      <c r="G29" s="339">
        <f>SUM(G15:G27)</f>
        <v>0</v>
      </c>
      <c r="H29" s="339">
        <f>SUM(H15:H27)</f>
        <v>0</v>
      </c>
      <c r="I29" s="339">
        <f>SUM(I15:I27)</f>
        <v>0</v>
      </c>
      <c r="J29" s="314"/>
      <c r="K29" s="516"/>
      <c r="L29" s="517"/>
      <c r="M29" s="517"/>
      <c r="N29" s="517"/>
      <c r="O29" s="517"/>
      <c r="P29" s="518"/>
      <c r="Q29" s="316"/>
      <c r="R29" s="155"/>
    </row>
    <row r="30" spans="2:23" ht="15" customHeight="1">
      <c r="B30" s="152"/>
      <c r="C30" s="168"/>
      <c r="D30" s="314"/>
      <c r="E30" s="327"/>
      <c r="F30" s="327"/>
      <c r="G30" s="327"/>
      <c r="H30" s="327"/>
      <c r="I30" s="327"/>
      <c r="J30" s="327"/>
      <c r="K30" s="516"/>
      <c r="L30" s="517"/>
      <c r="M30" s="517"/>
      <c r="N30" s="517"/>
      <c r="O30" s="517"/>
      <c r="P30" s="518"/>
      <c r="Q30" s="316"/>
      <c r="R30" s="155"/>
    </row>
    <row r="31" spans="2:23" ht="15" customHeight="1">
      <c r="B31" s="152"/>
      <c r="C31" s="168"/>
      <c r="D31" s="171" t="s">
        <v>50</v>
      </c>
      <c r="E31" s="313">
        <v>150</v>
      </c>
      <c r="F31" s="313">
        <v>200</v>
      </c>
      <c r="G31" s="313">
        <v>250</v>
      </c>
      <c r="H31" s="313">
        <v>300</v>
      </c>
      <c r="I31" s="313">
        <v>300</v>
      </c>
      <c r="J31" s="331"/>
      <c r="K31" s="516"/>
      <c r="L31" s="517"/>
      <c r="M31" s="517"/>
      <c r="N31" s="517"/>
      <c r="O31" s="517"/>
      <c r="P31" s="518"/>
      <c r="Q31" s="175"/>
      <c r="R31" s="155"/>
      <c r="W31" s="179"/>
    </row>
    <row r="32" spans="2:23" ht="15" customHeight="1">
      <c r="B32" s="152"/>
      <c r="C32" s="168"/>
      <c r="D32" s="314"/>
      <c r="E32" s="315"/>
      <c r="F32" s="315"/>
      <c r="G32" s="315"/>
      <c r="H32" s="315"/>
      <c r="I32" s="315"/>
      <c r="J32" s="327"/>
      <c r="K32" s="516"/>
      <c r="L32" s="517"/>
      <c r="M32" s="517"/>
      <c r="N32" s="517"/>
      <c r="O32" s="517"/>
      <c r="P32" s="518"/>
      <c r="Q32" s="175"/>
      <c r="R32" s="155"/>
    </row>
    <row r="33" spans="2:25" ht="15" customHeight="1">
      <c r="B33" s="152"/>
      <c r="C33" s="168"/>
      <c r="D33" s="169" t="s">
        <v>51</v>
      </c>
      <c r="E33" s="338">
        <f>E31</f>
        <v>150</v>
      </c>
      <c r="F33" s="338">
        <f>F31</f>
        <v>200</v>
      </c>
      <c r="G33" s="338">
        <f>G31</f>
        <v>250</v>
      </c>
      <c r="H33" s="338">
        <f>H31</f>
        <v>300</v>
      </c>
      <c r="I33" s="338">
        <f>I31</f>
        <v>300</v>
      </c>
      <c r="J33" s="174"/>
      <c r="K33" s="516"/>
      <c r="L33" s="517"/>
      <c r="M33" s="517"/>
      <c r="N33" s="517"/>
      <c r="O33" s="517"/>
      <c r="P33" s="518"/>
      <c r="Q33" s="175"/>
      <c r="R33" s="155"/>
    </row>
    <row r="34" spans="2:25" ht="15" customHeight="1">
      <c r="B34" s="152"/>
      <c r="C34" s="168"/>
      <c r="D34" s="173"/>
      <c r="E34" s="174"/>
      <c r="F34" s="174"/>
      <c r="G34" s="174"/>
      <c r="H34" s="174"/>
      <c r="I34" s="174"/>
      <c r="J34" s="174"/>
      <c r="K34" s="516"/>
      <c r="L34" s="517"/>
      <c r="M34" s="517"/>
      <c r="N34" s="517"/>
      <c r="O34" s="517"/>
      <c r="P34" s="518"/>
      <c r="Q34" s="175"/>
      <c r="R34" s="155"/>
      <c r="U34" s="179"/>
    </row>
    <row r="35" spans="2:25" ht="15" customHeight="1">
      <c r="B35" s="152"/>
      <c r="C35" s="168"/>
      <c r="D35" s="317" t="s">
        <v>52</v>
      </c>
      <c r="E35" s="174"/>
      <c r="F35" s="174"/>
      <c r="G35" s="174"/>
      <c r="H35" s="174"/>
      <c r="I35" s="320"/>
      <c r="J35" s="174"/>
      <c r="K35" s="516"/>
      <c r="L35" s="517"/>
      <c r="M35" s="517"/>
      <c r="N35" s="517"/>
      <c r="O35" s="517"/>
      <c r="P35" s="518"/>
      <c r="Q35" s="175"/>
      <c r="R35" s="155"/>
      <c r="X35" s="176"/>
      <c r="Y35" s="176"/>
    </row>
    <row r="36" spans="2:25" ht="15" customHeight="1">
      <c r="B36" s="152"/>
      <c r="C36" s="168"/>
      <c r="D36" s="318" t="s">
        <v>53</v>
      </c>
      <c r="E36" s="323">
        <v>0.01</v>
      </c>
      <c r="F36" s="323">
        <v>0.01</v>
      </c>
      <c r="G36" s="323">
        <v>0.01</v>
      </c>
      <c r="H36" s="323">
        <v>0.01</v>
      </c>
      <c r="I36" s="323">
        <v>0.01</v>
      </c>
      <c r="J36" s="332"/>
      <c r="K36" s="516"/>
      <c r="L36" s="517"/>
      <c r="M36" s="517"/>
      <c r="N36" s="517"/>
      <c r="O36" s="517"/>
      <c r="P36" s="518"/>
      <c r="Q36" s="175"/>
      <c r="R36" s="155"/>
      <c r="X36" s="177"/>
      <c r="Y36" s="177"/>
    </row>
    <row r="37" spans="2:25" ht="15" customHeight="1">
      <c r="B37" s="152"/>
      <c r="C37" s="168"/>
      <c r="D37" s="318" t="s">
        <v>54</v>
      </c>
      <c r="E37" s="323">
        <v>0.01</v>
      </c>
      <c r="F37" s="323">
        <v>0.01</v>
      </c>
      <c r="G37" s="323">
        <v>0.01</v>
      </c>
      <c r="H37" s="323">
        <v>0.02</v>
      </c>
      <c r="I37" s="323">
        <v>0.02</v>
      </c>
      <c r="J37" s="332"/>
      <c r="K37" s="516"/>
      <c r="L37" s="517"/>
      <c r="M37" s="517"/>
      <c r="N37" s="517"/>
      <c r="O37" s="517"/>
      <c r="P37" s="518"/>
      <c r="Q37" s="175"/>
      <c r="R37" s="155"/>
      <c r="U37" s="324"/>
      <c r="X37" s="176"/>
      <c r="Y37" s="176"/>
    </row>
    <row r="38" spans="2:25" ht="15" customHeight="1">
      <c r="B38" s="152"/>
      <c r="C38" s="168"/>
      <c r="D38" s="319" t="s">
        <v>55</v>
      </c>
      <c r="E38" s="323">
        <v>0.5</v>
      </c>
      <c r="F38" s="323">
        <v>0.5</v>
      </c>
      <c r="G38" s="323">
        <v>0.5</v>
      </c>
      <c r="H38" s="323">
        <v>0.5</v>
      </c>
      <c r="I38" s="323">
        <v>0.5</v>
      </c>
      <c r="J38" s="332"/>
      <c r="K38" s="516"/>
      <c r="L38" s="517"/>
      <c r="M38" s="517"/>
      <c r="N38" s="517"/>
      <c r="O38" s="517"/>
      <c r="P38" s="518"/>
      <c r="Q38" s="175"/>
      <c r="R38" s="155"/>
      <c r="X38" s="177"/>
      <c r="Y38" s="177"/>
    </row>
    <row r="39" spans="2:25" ht="15" customHeight="1">
      <c r="B39" s="152"/>
      <c r="C39" s="168"/>
      <c r="D39" s="318" t="s">
        <v>56</v>
      </c>
      <c r="E39" s="323">
        <v>0</v>
      </c>
      <c r="F39" s="323">
        <v>0</v>
      </c>
      <c r="G39" s="323">
        <v>0</v>
      </c>
      <c r="H39" s="323">
        <v>0</v>
      </c>
      <c r="I39" s="323">
        <v>0</v>
      </c>
      <c r="J39" s="332"/>
      <c r="K39" s="516"/>
      <c r="L39" s="517"/>
      <c r="M39" s="517"/>
      <c r="N39" s="517"/>
      <c r="O39" s="517"/>
      <c r="P39" s="518"/>
      <c r="Q39" s="175"/>
      <c r="R39" s="155"/>
      <c r="Y39" s="177"/>
    </row>
    <row r="40" spans="2:25" ht="15" customHeight="1">
      <c r="B40" s="152"/>
      <c r="C40" s="168"/>
      <c r="D40" s="318"/>
      <c r="E40" s="174"/>
      <c r="F40" s="174"/>
      <c r="G40" s="174"/>
      <c r="H40" s="174"/>
      <c r="I40" s="174"/>
      <c r="J40" s="174"/>
      <c r="K40" s="516"/>
      <c r="L40" s="517"/>
      <c r="M40" s="517"/>
      <c r="N40" s="517"/>
      <c r="O40" s="517"/>
      <c r="P40" s="518"/>
      <c r="Q40" s="175"/>
      <c r="R40" s="155"/>
      <c r="V40" s="179"/>
      <c r="Y40" s="177"/>
    </row>
    <row r="41" spans="2:25" ht="15" customHeight="1">
      <c r="B41" s="152"/>
      <c r="C41" s="168"/>
      <c r="D41" s="173" t="s">
        <v>57</v>
      </c>
      <c r="E41" s="178">
        <f>(((E29*E39)*(CONTROL!$K$17*0.85))+((E29*(1-E39))*CONTROL!$K$17))+(E29*((IFERROR(VLOOKUP('1. Instructions'!$E$8,CONTROL!$C$17:$G$306,4,FALSE),0))*CONTROL!$K$18))</f>
        <v>0</v>
      </c>
      <c r="F41" s="178">
        <f>(((F29*F39)*(CONTROL!$K$17*0.85))+((F29*(1-F39))*CONTROL!$K$17))+(F29*((IFERROR(VLOOKUP('1. Instructions'!$E$8,CONTROL!$C$17:$G$306,4,FALSE),0))*CONTROL!$K$18))</f>
        <v>0</v>
      </c>
      <c r="G41" s="178">
        <f>(((G29*G39)*(CONTROL!$K$17*0.85))+((G29*(1-G39))*CONTROL!$K$17))+(G29*((IFERROR(VLOOKUP('1. Instructions'!$E$8,CONTROL!$C$17:$G$306,4,FALSE),0))*CONTROL!$K$18))</f>
        <v>0</v>
      </c>
      <c r="H41" s="178">
        <f>(((H29*H39)*(CONTROL!$K$17*0.85))+((H29*(1-H39))*CONTROL!$K$17))+(H29*((IFERROR(VLOOKUP('1. Instructions'!$E$8,CONTROL!$C$17:$G$306,4,FALSE),0))*CONTROL!$K$18))</f>
        <v>0</v>
      </c>
      <c r="I41" s="178">
        <f>(((I29*I39)*(CONTROL!$K$17*0.85))+((I29*(1-I39))*CONTROL!$K$17))+(I29*((IFERROR(VLOOKUP('1. Instructions'!$E$8,CONTROL!$C$17:$G$306,4,FALSE),0))*CONTROL!$K$18))</f>
        <v>0</v>
      </c>
      <c r="J41" s="333"/>
      <c r="K41" s="516"/>
      <c r="L41" s="517"/>
      <c r="M41" s="517"/>
      <c r="N41" s="517"/>
      <c r="O41" s="517"/>
      <c r="P41" s="518"/>
      <c r="Q41" s="175"/>
      <c r="R41" s="155"/>
      <c r="X41" s="177"/>
      <c r="Y41" s="177"/>
    </row>
    <row r="42" spans="2:25" ht="15" customHeight="1">
      <c r="B42" s="152"/>
      <c r="C42" s="168"/>
      <c r="E42" s="153"/>
      <c r="F42" s="153"/>
      <c r="G42" s="153"/>
      <c r="H42" s="153"/>
      <c r="I42" s="153"/>
      <c r="J42" s="333"/>
      <c r="K42" s="516"/>
      <c r="L42" s="517"/>
      <c r="M42" s="517"/>
      <c r="N42" s="517"/>
      <c r="O42" s="517"/>
      <c r="P42" s="518"/>
      <c r="Q42" s="175"/>
      <c r="R42" s="155"/>
      <c r="X42" s="177"/>
      <c r="Y42" s="177"/>
    </row>
    <row r="43" spans="2:25" ht="15" customHeight="1">
      <c r="B43" s="152"/>
      <c r="C43" s="168"/>
      <c r="D43" s="173" t="s">
        <v>58</v>
      </c>
      <c r="E43" s="178">
        <f>CONTROL!$K$21*E33</f>
        <v>1012500</v>
      </c>
      <c r="F43" s="178">
        <f>CONTROL!$K$21*F33</f>
        <v>1350000</v>
      </c>
      <c r="G43" s="178">
        <f>CONTROL!$K$21*G33</f>
        <v>1687500</v>
      </c>
      <c r="H43" s="178">
        <f>CONTROL!$K$21*H33</f>
        <v>2025000</v>
      </c>
      <c r="I43" s="178">
        <f>CONTROL!$K$21*I33</f>
        <v>2025000</v>
      </c>
      <c r="J43" s="334"/>
      <c r="K43" s="516"/>
      <c r="L43" s="517"/>
      <c r="M43" s="517"/>
      <c r="N43" s="517"/>
      <c r="O43" s="517"/>
      <c r="P43" s="518"/>
      <c r="Q43" s="175"/>
      <c r="R43" s="155"/>
      <c r="X43" s="177"/>
      <c r="Y43" s="177"/>
    </row>
    <row r="44" spans="2:25" ht="15" customHeight="1">
      <c r="B44" s="152"/>
      <c r="C44" s="168"/>
      <c r="D44" s="173"/>
      <c r="E44" s="174"/>
      <c r="F44" s="174"/>
      <c r="G44" s="174"/>
      <c r="H44" s="174"/>
      <c r="I44" s="174"/>
      <c r="J44" s="174"/>
      <c r="K44" s="516"/>
      <c r="L44" s="517"/>
      <c r="M44" s="517"/>
      <c r="N44" s="517"/>
      <c r="O44" s="517"/>
      <c r="P44" s="518"/>
      <c r="Q44" s="175"/>
      <c r="R44" s="155"/>
      <c r="X44" s="177"/>
      <c r="Y44" s="177"/>
    </row>
    <row r="45" spans="2:25" ht="15" customHeight="1">
      <c r="B45" s="152"/>
      <c r="C45" s="168"/>
      <c r="D45" s="336"/>
      <c r="E45" s="456" t="str">
        <f>IF(AND((SUM(E41:I41)&gt;0),(SUM(E43:I43)&gt;0)),"ERROR: Please complete EITHER Rows 15-27 OR Row 31, not both.","")</f>
        <v/>
      </c>
      <c r="F45" s="120"/>
      <c r="G45" s="120"/>
      <c r="H45" s="120"/>
      <c r="I45" s="120"/>
      <c r="J45" s="335"/>
      <c r="K45" s="516"/>
      <c r="L45" s="517"/>
      <c r="M45" s="517"/>
      <c r="N45" s="517"/>
      <c r="O45" s="517"/>
      <c r="P45" s="518"/>
      <c r="Q45" s="175"/>
      <c r="R45" s="155"/>
      <c r="X45" s="177"/>
      <c r="Y45" s="177"/>
    </row>
    <row r="46" spans="2:25" ht="15" customHeight="1">
      <c r="B46" s="152"/>
      <c r="C46" s="168"/>
      <c r="D46" s="153"/>
      <c r="E46" s="153"/>
      <c r="F46" s="153"/>
      <c r="G46" s="153"/>
      <c r="H46" s="153"/>
      <c r="I46" s="153"/>
      <c r="J46" s="335"/>
      <c r="K46" s="516"/>
      <c r="L46" s="517"/>
      <c r="M46" s="517"/>
      <c r="N46" s="517"/>
      <c r="O46" s="517"/>
      <c r="P46" s="518"/>
      <c r="Q46" s="175"/>
      <c r="R46" s="155"/>
      <c r="X46" s="177"/>
      <c r="Y46" s="177"/>
    </row>
    <row r="47" spans="2:25" ht="15" customHeight="1">
      <c r="B47" s="152"/>
      <c r="C47" s="168"/>
      <c r="D47" s="153"/>
      <c r="E47" s="153"/>
      <c r="F47" s="153"/>
      <c r="G47" s="153"/>
      <c r="H47" s="153"/>
      <c r="I47" s="153"/>
      <c r="J47" s="335"/>
      <c r="K47" s="516"/>
      <c r="L47" s="517"/>
      <c r="M47" s="517"/>
      <c r="N47" s="517"/>
      <c r="O47" s="517"/>
      <c r="P47" s="518"/>
      <c r="Q47" s="175"/>
      <c r="R47" s="155"/>
      <c r="X47" s="177"/>
      <c r="Y47" s="177"/>
    </row>
    <row r="48" spans="2:25" ht="15" customHeight="1">
      <c r="B48" s="152"/>
      <c r="C48" s="168"/>
      <c r="D48" s="153"/>
      <c r="E48" s="153"/>
      <c r="F48" s="153"/>
      <c r="G48" s="153"/>
      <c r="H48" s="153"/>
      <c r="I48" s="153"/>
      <c r="J48" s="335"/>
      <c r="K48" s="516"/>
      <c r="L48" s="517"/>
      <c r="M48" s="517"/>
      <c r="N48" s="517"/>
      <c r="O48" s="517"/>
      <c r="P48" s="518"/>
      <c r="Q48" s="175"/>
      <c r="R48" s="155"/>
      <c r="X48" s="177"/>
      <c r="Y48" s="177"/>
    </row>
    <row r="49" spans="2:25" ht="15" customHeight="1">
      <c r="B49" s="152"/>
      <c r="C49" s="168"/>
      <c r="D49" s="153"/>
      <c r="E49" s="153"/>
      <c r="F49" s="153"/>
      <c r="G49" s="153"/>
      <c r="H49" s="153"/>
      <c r="I49" s="153"/>
      <c r="J49" s="335"/>
      <c r="K49" s="516"/>
      <c r="L49" s="517"/>
      <c r="M49" s="517"/>
      <c r="N49" s="517"/>
      <c r="O49" s="517"/>
      <c r="P49" s="518"/>
      <c r="Q49" s="175"/>
      <c r="R49" s="155"/>
      <c r="X49" s="177"/>
      <c r="Y49" s="177"/>
    </row>
    <row r="50" spans="2:25" ht="15" customHeight="1">
      <c r="B50" s="152"/>
      <c r="C50" s="168"/>
      <c r="D50" s="153"/>
      <c r="E50" s="153"/>
      <c r="F50" s="153"/>
      <c r="G50" s="153"/>
      <c r="H50" s="153"/>
      <c r="I50" s="153"/>
      <c r="J50" s="335"/>
      <c r="K50" s="516"/>
      <c r="L50" s="517"/>
      <c r="M50" s="517"/>
      <c r="N50" s="517"/>
      <c r="O50" s="517"/>
      <c r="P50" s="518"/>
      <c r="Q50" s="175"/>
      <c r="R50" s="155"/>
      <c r="X50" s="177"/>
      <c r="Y50" s="177"/>
    </row>
    <row r="51" spans="2:25" ht="15" customHeight="1">
      <c r="B51" s="152"/>
      <c r="C51" s="168"/>
      <c r="D51" s="153"/>
      <c r="E51" s="153"/>
      <c r="F51" s="153"/>
      <c r="G51" s="153"/>
      <c r="H51" s="153"/>
      <c r="I51" s="153"/>
      <c r="J51" s="335"/>
      <c r="K51" s="519"/>
      <c r="L51" s="520"/>
      <c r="M51" s="520"/>
      <c r="N51" s="520"/>
      <c r="O51" s="520"/>
      <c r="P51" s="521"/>
      <c r="Q51" s="175"/>
      <c r="R51" s="155"/>
      <c r="X51" s="177"/>
      <c r="Y51" s="177"/>
    </row>
    <row r="52" spans="2:25" ht="15.75" customHeight="1">
      <c r="B52" s="152"/>
      <c r="C52" s="168"/>
      <c r="D52" s="153"/>
      <c r="E52" s="153"/>
      <c r="F52" s="153"/>
      <c r="G52" s="153"/>
      <c r="H52" s="153"/>
      <c r="I52" s="153"/>
      <c r="J52" s="335"/>
      <c r="K52" s="127"/>
      <c r="L52" s="127"/>
      <c r="M52" s="127"/>
      <c r="N52" s="127"/>
      <c r="O52" s="127"/>
      <c r="P52" s="127"/>
      <c r="Q52" s="180"/>
      <c r="R52" s="155"/>
      <c r="X52" s="181"/>
      <c r="Y52" s="181"/>
    </row>
    <row r="53" spans="2:25" ht="15" customHeight="1" thickBot="1">
      <c r="B53" s="182"/>
      <c r="C53" s="337"/>
      <c r="D53" s="337"/>
      <c r="E53" s="337"/>
      <c r="F53" s="337"/>
      <c r="G53" s="337"/>
      <c r="H53" s="337"/>
      <c r="I53" s="337"/>
      <c r="J53" s="337"/>
      <c r="K53" s="183"/>
      <c r="L53" s="183"/>
      <c r="M53" s="183"/>
      <c r="N53" s="183"/>
      <c r="O53" s="183"/>
      <c r="P53" s="183"/>
      <c r="Q53" s="183"/>
      <c r="R53" s="184"/>
      <c r="X53" s="185"/>
      <c r="Y53" s="185"/>
    </row>
    <row r="54" spans="2:25">
      <c r="X54" s="186"/>
      <c r="Y54" s="186"/>
    </row>
  </sheetData>
  <sheetProtection password="BDDB" sheet="1" objects="1" scenarios="1" selectLockedCells="1"/>
  <customSheetViews>
    <customSheetView guid="{78108F25-E067-40AC-B09B-6FE5187CDB4B}" topLeftCell="A10">
      <selection activeCell="B21" sqref="B21:C21"/>
      <pageMargins left="0" right="0" top="0" bottom="0" header="0" footer="0"/>
      <pageSetup orientation="portrait"/>
    </customSheetView>
    <customSheetView guid="{4EB07C87-A9F4-403E-8C0F-324FFB87E1FF}">
      <selection activeCell="P5" sqref="P5:R9"/>
      <pageMargins left="0" right="0" top="0" bottom="0" header="0" footer="0"/>
      <pageSetup orientation="portrait"/>
    </customSheetView>
  </customSheetViews>
  <mergeCells count="6">
    <mergeCell ref="K13:P13"/>
    <mergeCell ref="K15:P51"/>
    <mergeCell ref="D3:I3"/>
    <mergeCell ref="D4:I4"/>
    <mergeCell ref="D5:I5"/>
    <mergeCell ref="H10:I10"/>
  </mergeCells>
  <conditionalFormatting sqref="J43">
    <cfRule type="expression" dxfId="67" priority="1" stopIfTrue="1">
      <formula>J43&lt;&gt;""</formula>
    </cfRule>
  </conditionalFormatting>
  <dataValidations count="1">
    <dataValidation type="list" showInputMessage="1" showErrorMessage="1" promptTitle="Select from drop-down list →" sqref="H10" xr:uid="{00000000-0002-0000-0100-000000000000}">
      <formula1>AHS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B1:AI81"/>
  <sheetViews>
    <sheetView topLeftCell="A56" workbookViewId="0">
      <selection activeCell="G24" sqref="G24"/>
    </sheetView>
  </sheetViews>
  <sheetFormatPr defaultColWidth="15.7109375" defaultRowHeight="15"/>
  <cols>
    <col min="1" max="3" width="3" style="187" customWidth="1"/>
    <col min="4" max="4" width="33.140625" style="187" customWidth="1"/>
    <col min="5" max="5" width="3" style="187" customWidth="1"/>
    <col min="6" max="6" width="10.7109375" style="187" customWidth="1"/>
    <col min="7" max="7" width="14.28515625" style="187" customWidth="1"/>
    <col min="8" max="8" width="17.7109375" style="187" customWidth="1"/>
    <col min="9" max="9" width="3" style="187" customWidth="1"/>
    <col min="10" max="10" width="10.7109375" style="187" customWidth="1"/>
    <col min="11" max="11" width="14.28515625" style="187" customWidth="1"/>
    <col min="12" max="12" width="17.7109375" style="187" customWidth="1"/>
    <col min="13" max="13" width="3" style="187" customWidth="1"/>
    <col min="14" max="14" width="10.7109375" style="187" customWidth="1"/>
    <col min="15" max="15" width="14.28515625" style="187" customWidth="1"/>
    <col min="16" max="16" width="17.7109375" style="187" customWidth="1"/>
    <col min="17" max="17" width="3" style="187" customWidth="1"/>
    <col min="18" max="18" width="10.7109375" style="187" customWidth="1"/>
    <col min="19" max="19" width="14.28515625" style="187" customWidth="1"/>
    <col min="20" max="20" width="17.7109375" style="187" customWidth="1"/>
    <col min="21" max="21" width="3" style="187" customWidth="1"/>
    <col min="22" max="22" width="10.7109375" style="187" customWidth="1"/>
    <col min="23" max="23" width="14.28515625" style="187" customWidth="1"/>
    <col min="24" max="24" width="17.7109375" style="187" customWidth="1"/>
    <col min="25" max="25" width="3" style="187" customWidth="1"/>
    <col min="26" max="26" width="10.7109375" style="187" customWidth="1"/>
    <col min="27" max="27" width="14.28515625" style="187" customWidth="1"/>
    <col min="28" max="28" width="17.7109375" style="187" customWidth="1"/>
    <col min="29" max="31" width="3" style="187" customWidth="1"/>
    <col min="32" max="48" width="15.7109375" style="187" customWidth="1"/>
    <col min="49" max="16384" width="15.7109375" style="187"/>
  </cols>
  <sheetData>
    <row r="1" spans="2:35" ht="15" customHeight="1" thickBot="1"/>
    <row r="2" spans="2:35" ht="15" customHeight="1">
      <c r="B2" s="188"/>
      <c r="C2" s="529" t="s">
        <v>59</v>
      </c>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189"/>
    </row>
    <row r="3" spans="2:35" ht="15" customHeight="1">
      <c r="B3" s="190"/>
      <c r="C3" s="191"/>
      <c r="D3" s="192" t="s">
        <v>22</v>
      </c>
      <c r="E3" s="192"/>
      <c r="F3" s="193" t="str">
        <f>IF(ISBLANK('1. Instructions'!E6),"Please enter School Name on Tab 1.",'1. Instructions'!E6)</f>
        <v xml:space="preserve">The Excel Center Evansville Southeast </v>
      </c>
      <c r="G3" s="194"/>
      <c r="H3" s="194"/>
      <c r="I3" s="194"/>
      <c r="J3" s="194"/>
      <c r="K3" s="194"/>
      <c r="L3" s="194"/>
      <c r="M3" s="194"/>
      <c r="N3" s="194"/>
      <c r="O3" s="194"/>
      <c r="P3" s="194"/>
      <c r="Q3" s="194"/>
      <c r="R3" s="194"/>
      <c r="S3" s="194"/>
      <c r="T3" s="194"/>
      <c r="U3" s="194"/>
      <c r="V3" s="194"/>
      <c r="W3" s="194"/>
      <c r="X3" s="194"/>
      <c r="Y3" s="194"/>
      <c r="Z3" s="191"/>
      <c r="AA3" s="191"/>
      <c r="AB3" s="191"/>
      <c r="AC3" s="191"/>
      <c r="AD3" s="195"/>
    </row>
    <row r="4" spans="2:35" ht="15" customHeight="1">
      <c r="B4" s="190"/>
      <c r="C4" s="191"/>
      <c r="D4" s="192" t="s">
        <v>23</v>
      </c>
      <c r="E4" s="192"/>
      <c r="F4" s="193">
        <f>IF(ISBLANK('1. Instructions'!E7),"Please enter School's Opening Year on Tab 1.",'1. Instructions'!E7)</f>
        <v>2024</v>
      </c>
      <c r="G4" s="194"/>
      <c r="H4" s="194"/>
      <c r="I4" s="194"/>
      <c r="J4" s="194"/>
      <c r="K4" s="194"/>
      <c r="L4" s="194"/>
      <c r="M4" s="194"/>
      <c r="N4" s="194"/>
      <c r="O4" s="194"/>
      <c r="P4" s="194"/>
      <c r="Q4" s="194"/>
      <c r="R4" s="194"/>
      <c r="S4" s="194"/>
      <c r="T4" s="194"/>
      <c r="U4" s="194"/>
      <c r="V4" s="194"/>
      <c r="W4" s="194"/>
      <c r="X4" s="194"/>
      <c r="Y4" s="194"/>
      <c r="Z4" s="191"/>
      <c r="AA4" s="191"/>
      <c r="AB4" s="191"/>
      <c r="AC4" s="191"/>
      <c r="AD4" s="195"/>
    </row>
    <row r="5" spans="2:35" s="196" customFormat="1" ht="13.5" customHeight="1">
      <c r="B5" s="197"/>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8"/>
    </row>
    <row r="6" spans="2:35" ht="24.95" customHeight="1">
      <c r="B6" s="190"/>
      <c r="C6" s="191"/>
      <c r="D6" s="543" t="s">
        <v>60</v>
      </c>
      <c r="E6" s="544"/>
      <c r="F6" s="544"/>
      <c r="G6" s="544"/>
      <c r="H6" s="544"/>
      <c r="I6" s="544"/>
      <c r="J6" s="544"/>
      <c r="K6" s="544"/>
      <c r="L6" s="544"/>
      <c r="M6" s="544"/>
      <c r="N6" s="544"/>
      <c r="O6" s="544"/>
      <c r="P6" s="545"/>
      <c r="Q6" s="191"/>
      <c r="R6" s="191"/>
      <c r="S6" s="191"/>
      <c r="T6" s="191"/>
      <c r="U6" s="191"/>
      <c r="V6" s="191"/>
      <c r="W6" s="191"/>
      <c r="X6" s="191"/>
      <c r="Y6" s="191"/>
      <c r="Z6" s="191"/>
      <c r="AA6" s="191"/>
      <c r="AB6" s="191"/>
      <c r="AC6" s="191"/>
      <c r="AD6" s="195"/>
    </row>
    <row r="7" spans="2:35" ht="24.95" customHeight="1">
      <c r="B7" s="190"/>
      <c r="C7" s="191"/>
      <c r="D7" s="633"/>
      <c r="E7" s="634"/>
      <c r="F7" s="634"/>
      <c r="G7" s="634"/>
      <c r="H7" s="634"/>
      <c r="I7" s="634"/>
      <c r="J7" s="634"/>
      <c r="K7" s="634"/>
      <c r="L7" s="634"/>
      <c r="M7" s="634"/>
      <c r="N7" s="634"/>
      <c r="O7" s="634"/>
      <c r="P7" s="635"/>
      <c r="Q7" s="191"/>
      <c r="R7" s="191"/>
      <c r="S7" s="191"/>
      <c r="T7" s="540"/>
      <c r="U7" s="540"/>
      <c r="V7" s="540"/>
      <c r="W7" s="540"/>
      <c r="X7" s="540"/>
      <c r="Y7" s="540"/>
      <c r="Z7" s="540"/>
      <c r="AA7" s="540"/>
      <c r="AB7" s="540"/>
      <c r="AC7" s="540"/>
      <c r="AD7" s="541"/>
      <c r="AE7" s="78"/>
      <c r="AF7" s="78"/>
    </row>
    <row r="8" spans="2:35" ht="15" customHeight="1">
      <c r="B8" s="190"/>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5"/>
    </row>
    <row r="9" spans="2:35" ht="15" customHeight="1">
      <c r="B9" s="190"/>
      <c r="C9" s="199"/>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1"/>
      <c r="AD9" s="195"/>
    </row>
    <row r="10" spans="2:35" ht="15" customHeight="1">
      <c r="B10" s="190"/>
      <c r="C10" s="203"/>
      <c r="D10" s="204"/>
      <c r="E10" s="204"/>
      <c r="F10" s="537" t="s">
        <v>61</v>
      </c>
      <c r="G10" s="538"/>
      <c r="H10" s="539"/>
      <c r="I10" s="16"/>
      <c r="J10" s="537" t="s">
        <v>29</v>
      </c>
      <c r="K10" s="538"/>
      <c r="L10" s="539"/>
      <c r="M10" s="16"/>
      <c r="N10" s="537" t="s">
        <v>30</v>
      </c>
      <c r="O10" s="538"/>
      <c r="P10" s="539"/>
      <c r="Q10" s="16"/>
      <c r="R10" s="537" t="s">
        <v>31</v>
      </c>
      <c r="S10" s="538"/>
      <c r="T10" s="539"/>
      <c r="U10" s="16"/>
      <c r="V10" s="537" t="s">
        <v>32</v>
      </c>
      <c r="W10" s="538"/>
      <c r="X10" s="539"/>
      <c r="Y10" s="16"/>
      <c r="Z10" s="531" t="s">
        <v>33</v>
      </c>
      <c r="AA10" s="532"/>
      <c r="AB10" s="533"/>
      <c r="AC10" s="205"/>
      <c r="AD10" s="206"/>
      <c r="AE10" s="207"/>
      <c r="AF10" s="207"/>
      <c r="AG10" s="207"/>
      <c r="AH10" s="207"/>
      <c r="AI10" s="207"/>
    </row>
    <row r="11" spans="2:35" ht="30" customHeight="1">
      <c r="B11" s="190"/>
      <c r="C11" s="203"/>
      <c r="D11" s="204"/>
      <c r="E11" s="204"/>
      <c r="F11" s="208" t="s">
        <v>62</v>
      </c>
      <c r="G11" s="209" t="s">
        <v>63</v>
      </c>
      <c r="H11" s="210" t="s">
        <v>64</v>
      </c>
      <c r="I11" s="211"/>
      <c r="J11" s="208" t="s">
        <v>62</v>
      </c>
      <c r="K11" s="208" t="s">
        <v>65</v>
      </c>
      <c r="L11" s="208" t="s">
        <v>64</v>
      </c>
      <c r="M11" s="211"/>
      <c r="N11" s="208" t="s">
        <v>62</v>
      </c>
      <c r="O11" s="208" t="s">
        <v>65</v>
      </c>
      <c r="P11" s="208" t="s">
        <v>64</v>
      </c>
      <c r="Q11" s="211"/>
      <c r="R11" s="208" t="s">
        <v>62</v>
      </c>
      <c r="S11" s="208" t="s">
        <v>65</v>
      </c>
      <c r="T11" s="208" t="s">
        <v>64</v>
      </c>
      <c r="U11" s="211"/>
      <c r="V11" s="208" t="s">
        <v>62</v>
      </c>
      <c r="W11" s="208" t="s">
        <v>65</v>
      </c>
      <c r="X11" s="208" t="s">
        <v>64</v>
      </c>
      <c r="Y11" s="211"/>
      <c r="Z11" s="210" t="s">
        <v>62</v>
      </c>
      <c r="AA11" s="210" t="s">
        <v>65</v>
      </c>
      <c r="AB11" s="210" t="s">
        <v>64</v>
      </c>
      <c r="AC11" s="205"/>
      <c r="AD11" s="206"/>
      <c r="AE11" s="207"/>
      <c r="AF11" s="207"/>
      <c r="AG11" s="207"/>
      <c r="AH11" s="207"/>
      <c r="AI11" s="207"/>
    </row>
    <row r="12" spans="2:35" ht="15" customHeight="1">
      <c r="B12" s="190"/>
      <c r="C12" s="203"/>
      <c r="D12" s="212" t="s">
        <v>66</v>
      </c>
      <c r="E12" s="213"/>
      <c r="F12" s="214"/>
      <c r="G12" s="215"/>
      <c r="H12" s="216"/>
      <c r="I12" s="217"/>
      <c r="J12" s="218"/>
      <c r="K12" s="219"/>
      <c r="L12" s="220"/>
      <c r="M12" s="221"/>
      <c r="N12" s="218"/>
      <c r="O12" s="219"/>
      <c r="P12" s="220"/>
      <c r="Q12" s="221"/>
      <c r="R12" s="218"/>
      <c r="S12" s="219"/>
      <c r="T12" s="220"/>
      <c r="U12" s="221"/>
      <c r="V12" s="218"/>
      <c r="W12" s="219"/>
      <c r="X12" s="220"/>
      <c r="Y12" s="221"/>
      <c r="Z12" s="218"/>
      <c r="AA12" s="219"/>
      <c r="AB12" s="220"/>
      <c r="AC12" s="202"/>
      <c r="AD12" s="195"/>
    </row>
    <row r="13" spans="2:35" ht="15" customHeight="1">
      <c r="B13" s="190"/>
      <c r="C13" s="203"/>
      <c r="D13" s="222" t="s">
        <v>67</v>
      </c>
      <c r="E13" s="191"/>
      <c r="F13" s="223"/>
      <c r="G13" s="224">
        <v>0</v>
      </c>
      <c r="H13" s="225">
        <f>F13*G13</f>
        <v>0</v>
      </c>
      <c r="I13" s="226"/>
      <c r="J13" s="223"/>
      <c r="K13" s="224">
        <v>0</v>
      </c>
      <c r="L13" s="225">
        <f>J13*K13</f>
        <v>0</v>
      </c>
      <c r="M13" s="226"/>
      <c r="N13" s="223"/>
      <c r="O13" s="224">
        <v>0</v>
      </c>
      <c r="P13" s="225">
        <f>N13*O13</f>
        <v>0</v>
      </c>
      <c r="Q13" s="226"/>
      <c r="R13" s="223"/>
      <c r="S13" s="224">
        <v>0</v>
      </c>
      <c r="T13" s="225">
        <f>R13*S13</f>
        <v>0</v>
      </c>
      <c r="U13" s="226"/>
      <c r="V13" s="223"/>
      <c r="W13" s="224">
        <v>0</v>
      </c>
      <c r="X13" s="225">
        <f>V13*W13</f>
        <v>0</v>
      </c>
      <c r="Y13" s="226"/>
      <c r="Z13" s="223"/>
      <c r="AA13" s="224">
        <v>0</v>
      </c>
      <c r="AB13" s="225">
        <f>Z13*AA13</f>
        <v>0</v>
      </c>
      <c r="AC13" s="227"/>
      <c r="AD13" s="198"/>
      <c r="AE13" s="196"/>
      <c r="AF13" s="196"/>
      <c r="AG13" s="196"/>
      <c r="AH13" s="196"/>
      <c r="AI13" s="196"/>
    </row>
    <row r="14" spans="2:35" ht="15" customHeight="1">
      <c r="B14" s="190"/>
      <c r="C14" s="203"/>
      <c r="D14" s="228" t="s">
        <v>68</v>
      </c>
      <c r="E14" s="191"/>
      <c r="F14" s="223">
        <v>1</v>
      </c>
      <c r="G14" s="224">
        <v>13800</v>
      </c>
      <c r="H14" s="225">
        <f>F14*G14</f>
        <v>13800</v>
      </c>
      <c r="I14" s="226"/>
      <c r="J14" s="223">
        <v>1</v>
      </c>
      <c r="K14" s="224">
        <v>60000</v>
      </c>
      <c r="L14" s="225">
        <f t="shared" ref="L14:L27" si="0">J14*K14</f>
        <v>60000</v>
      </c>
      <c r="M14" s="226"/>
      <c r="N14" s="223">
        <v>1</v>
      </c>
      <c r="O14" s="224">
        <v>62200</v>
      </c>
      <c r="P14" s="225">
        <f t="shared" ref="P14:P27" si="1">N14*O14</f>
        <v>62200</v>
      </c>
      <c r="Q14" s="226"/>
      <c r="R14" s="223">
        <v>1</v>
      </c>
      <c r="S14" s="224">
        <v>64500</v>
      </c>
      <c r="T14" s="225">
        <f t="shared" ref="T14:T27" si="2">R14*S14</f>
        <v>64500</v>
      </c>
      <c r="U14" s="226"/>
      <c r="V14" s="223">
        <v>1</v>
      </c>
      <c r="W14" s="224">
        <v>66900</v>
      </c>
      <c r="X14" s="225">
        <f t="shared" ref="X14:X27" si="3">V14*W14</f>
        <v>66900</v>
      </c>
      <c r="Y14" s="226"/>
      <c r="Z14" s="223">
        <v>1</v>
      </c>
      <c r="AA14" s="224">
        <v>69500</v>
      </c>
      <c r="AB14" s="225">
        <f t="shared" ref="AB14:AB27" si="4">Z14*AA14</f>
        <v>69500</v>
      </c>
      <c r="AC14" s="227"/>
      <c r="AD14" s="198"/>
      <c r="AE14" s="196"/>
      <c r="AF14" s="196"/>
      <c r="AG14" s="196"/>
      <c r="AH14" s="196"/>
      <c r="AI14" s="196"/>
    </row>
    <row r="15" spans="2:35" ht="15" customHeight="1">
      <c r="B15" s="190"/>
      <c r="C15" s="203"/>
      <c r="D15" s="228" t="s">
        <v>69</v>
      </c>
      <c r="E15" s="191"/>
      <c r="F15" s="223">
        <v>4</v>
      </c>
      <c r="G15" s="224">
        <v>4300</v>
      </c>
      <c r="H15" s="225">
        <f>F15*G15</f>
        <v>17200</v>
      </c>
      <c r="I15" s="226"/>
      <c r="J15" s="223">
        <v>4</v>
      </c>
      <c r="K15" s="224">
        <v>52000</v>
      </c>
      <c r="L15" s="225">
        <f t="shared" si="0"/>
        <v>208000</v>
      </c>
      <c r="M15" s="226"/>
      <c r="N15" s="223">
        <v>4</v>
      </c>
      <c r="O15" s="224">
        <v>54100</v>
      </c>
      <c r="P15" s="225">
        <f t="shared" si="1"/>
        <v>216400</v>
      </c>
      <c r="Q15" s="226"/>
      <c r="R15" s="223">
        <v>7</v>
      </c>
      <c r="S15" s="224">
        <v>56300</v>
      </c>
      <c r="T15" s="225">
        <f t="shared" si="2"/>
        <v>394100</v>
      </c>
      <c r="U15" s="226"/>
      <c r="V15" s="223">
        <v>8</v>
      </c>
      <c r="W15" s="224">
        <v>58500</v>
      </c>
      <c r="X15" s="225">
        <f t="shared" si="3"/>
        <v>468000</v>
      </c>
      <c r="Y15" s="226"/>
      <c r="Z15" s="223">
        <v>8</v>
      </c>
      <c r="AA15" s="224">
        <v>60800</v>
      </c>
      <c r="AB15" s="225">
        <f t="shared" si="4"/>
        <v>486400</v>
      </c>
      <c r="AC15" s="227"/>
      <c r="AD15" s="198"/>
      <c r="AE15" s="196"/>
      <c r="AF15" s="196"/>
      <c r="AG15" s="196"/>
      <c r="AH15" s="196"/>
      <c r="AI15" s="196"/>
    </row>
    <row r="16" spans="2:35" ht="15" customHeight="1">
      <c r="B16" s="190"/>
      <c r="C16" s="203"/>
      <c r="D16" s="228"/>
      <c r="E16" s="191"/>
      <c r="F16" s="223"/>
      <c r="G16" s="224"/>
      <c r="H16" s="225">
        <f>F16*G16</f>
        <v>0</v>
      </c>
      <c r="I16" s="226"/>
      <c r="J16" s="223"/>
      <c r="K16" s="224">
        <v>0</v>
      </c>
      <c r="L16" s="225">
        <f t="shared" si="0"/>
        <v>0</v>
      </c>
      <c r="M16" s="226"/>
      <c r="N16" s="223"/>
      <c r="O16" s="224">
        <v>0</v>
      </c>
      <c r="P16" s="225">
        <f t="shared" si="1"/>
        <v>0</v>
      </c>
      <c r="Q16" s="226"/>
      <c r="R16" s="223"/>
      <c r="S16" s="224">
        <v>0</v>
      </c>
      <c r="T16" s="225">
        <f t="shared" si="2"/>
        <v>0</v>
      </c>
      <c r="U16" s="226"/>
      <c r="V16" s="223"/>
      <c r="W16" s="224">
        <v>0</v>
      </c>
      <c r="X16" s="225">
        <f t="shared" si="3"/>
        <v>0</v>
      </c>
      <c r="Y16" s="226"/>
      <c r="Z16" s="223"/>
      <c r="AA16" s="224">
        <v>0</v>
      </c>
      <c r="AB16" s="225">
        <f t="shared" si="4"/>
        <v>0</v>
      </c>
      <c r="AC16" s="202"/>
      <c r="AD16" s="195"/>
    </row>
    <row r="17" spans="2:35" ht="15" customHeight="1">
      <c r="B17" s="190"/>
      <c r="C17" s="203"/>
      <c r="D17" s="228"/>
      <c r="E17" s="191"/>
      <c r="F17" s="223"/>
      <c r="G17" s="224">
        <v>0</v>
      </c>
      <c r="H17" s="225">
        <f t="shared" ref="H17:H27" si="5">F17*G17</f>
        <v>0</v>
      </c>
      <c r="I17" s="226"/>
      <c r="J17" s="223"/>
      <c r="K17" s="224">
        <v>0</v>
      </c>
      <c r="L17" s="225">
        <f t="shared" si="0"/>
        <v>0</v>
      </c>
      <c r="M17" s="226"/>
      <c r="N17" s="223"/>
      <c r="O17" s="224">
        <v>0</v>
      </c>
      <c r="P17" s="225">
        <f t="shared" si="1"/>
        <v>0</v>
      </c>
      <c r="Q17" s="226"/>
      <c r="R17" s="223"/>
      <c r="S17" s="224">
        <v>0</v>
      </c>
      <c r="T17" s="225">
        <f t="shared" si="2"/>
        <v>0</v>
      </c>
      <c r="U17" s="226"/>
      <c r="V17" s="223"/>
      <c r="W17" s="224">
        <v>0</v>
      </c>
      <c r="X17" s="225">
        <f t="shared" si="3"/>
        <v>0</v>
      </c>
      <c r="Y17" s="226"/>
      <c r="Z17" s="223"/>
      <c r="AA17" s="224">
        <v>0</v>
      </c>
      <c r="AB17" s="225">
        <f t="shared" si="4"/>
        <v>0</v>
      </c>
      <c r="AC17" s="202"/>
      <c r="AD17" s="195"/>
    </row>
    <row r="18" spans="2:35" ht="15" customHeight="1">
      <c r="B18" s="190"/>
      <c r="C18" s="203"/>
      <c r="D18" s="228"/>
      <c r="E18" s="191"/>
      <c r="F18" s="223"/>
      <c r="G18" s="224">
        <v>0</v>
      </c>
      <c r="H18" s="225">
        <f t="shared" si="5"/>
        <v>0</v>
      </c>
      <c r="I18" s="226"/>
      <c r="J18" s="223"/>
      <c r="K18" s="224">
        <v>0</v>
      </c>
      <c r="L18" s="225">
        <f t="shared" si="0"/>
        <v>0</v>
      </c>
      <c r="M18" s="226"/>
      <c r="N18" s="223"/>
      <c r="O18" s="224">
        <v>0</v>
      </c>
      <c r="P18" s="225">
        <f t="shared" si="1"/>
        <v>0</v>
      </c>
      <c r="Q18" s="226"/>
      <c r="R18" s="223"/>
      <c r="S18" s="224">
        <v>0</v>
      </c>
      <c r="T18" s="225">
        <f t="shared" si="2"/>
        <v>0</v>
      </c>
      <c r="U18" s="226"/>
      <c r="V18" s="223"/>
      <c r="W18" s="224">
        <v>0</v>
      </c>
      <c r="X18" s="225">
        <f t="shared" si="3"/>
        <v>0</v>
      </c>
      <c r="Y18" s="226"/>
      <c r="Z18" s="223"/>
      <c r="AA18" s="224">
        <v>0</v>
      </c>
      <c r="AB18" s="225">
        <f t="shared" si="4"/>
        <v>0</v>
      </c>
      <c r="AC18" s="202"/>
      <c r="AD18" s="195"/>
    </row>
    <row r="19" spans="2:35" ht="15" customHeight="1">
      <c r="B19" s="190"/>
      <c r="C19" s="203"/>
      <c r="D19" s="228"/>
      <c r="E19" s="191"/>
      <c r="F19" s="223"/>
      <c r="G19" s="224">
        <v>0</v>
      </c>
      <c r="H19" s="225">
        <f t="shared" si="5"/>
        <v>0</v>
      </c>
      <c r="I19" s="226"/>
      <c r="J19" s="223"/>
      <c r="K19" s="224">
        <v>0</v>
      </c>
      <c r="L19" s="225">
        <f t="shared" si="0"/>
        <v>0</v>
      </c>
      <c r="M19" s="226"/>
      <c r="N19" s="223"/>
      <c r="O19" s="224">
        <v>0</v>
      </c>
      <c r="P19" s="225">
        <f t="shared" si="1"/>
        <v>0</v>
      </c>
      <c r="Q19" s="226"/>
      <c r="R19" s="223"/>
      <c r="S19" s="224">
        <v>0</v>
      </c>
      <c r="T19" s="225">
        <f t="shared" si="2"/>
        <v>0</v>
      </c>
      <c r="U19" s="226"/>
      <c r="V19" s="223"/>
      <c r="W19" s="224">
        <v>0</v>
      </c>
      <c r="X19" s="225">
        <f t="shared" si="3"/>
        <v>0</v>
      </c>
      <c r="Y19" s="226"/>
      <c r="Z19" s="223"/>
      <c r="AA19" s="224">
        <v>0</v>
      </c>
      <c r="AB19" s="225">
        <f t="shared" si="4"/>
        <v>0</v>
      </c>
      <c r="AC19" s="202"/>
      <c r="AD19" s="195"/>
    </row>
    <row r="20" spans="2:35" ht="15" customHeight="1">
      <c r="B20" s="190"/>
      <c r="C20" s="203"/>
      <c r="D20" s="228"/>
      <c r="E20" s="191"/>
      <c r="F20" s="223"/>
      <c r="G20" s="224">
        <v>0</v>
      </c>
      <c r="H20" s="225">
        <f t="shared" si="5"/>
        <v>0</v>
      </c>
      <c r="I20" s="226"/>
      <c r="J20" s="223"/>
      <c r="K20" s="224">
        <v>0</v>
      </c>
      <c r="L20" s="225">
        <f t="shared" ref="L20:L25" si="6">J20*K20</f>
        <v>0</v>
      </c>
      <c r="M20" s="226"/>
      <c r="N20" s="223"/>
      <c r="O20" s="224">
        <v>0</v>
      </c>
      <c r="P20" s="225">
        <f t="shared" ref="P20:P25" si="7">N20*O20</f>
        <v>0</v>
      </c>
      <c r="Q20" s="226"/>
      <c r="R20" s="223"/>
      <c r="S20" s="224">
        <v>0</v>
      </c>
      <c r="T20" s="225">
        <f t="shared" ref="T20:T25" si="8">R20*S20</f>
        <v>0</v>
      </c>
      <c r="U20" s="226"/>
      <c r="V20" s="223"/>
      <c r="W20" s="224">
        <v>0</v>
      </c>
      <c r="X20" s="225">
        <f t="shared" ref="X20:X25" si="9">V20*W20</f>
        <v>0</v>
      </c>
      <c r="Y20" s="226"/>
      <c r="Z20" s="223"/>
      <c r="AA20" s="224">
        <v>0</v>
      </c>
      <c r="AB20" s="225">
        <f t="shared" ref="AB20:AB25" si="10">Z20*AA20</f>
        <v>0</v>
      </c>
      <c r="AC20" s="202"/>
      <c r="AD20" s="195"/>
    </row>
    <row r="21" spans="2:35" ht="15" customHeight="1">
      <c r="B21" s="190"/>
      <c r="C21" s="203"/>
      <c r="D21" s="228"/>
      <c r="E21" s="191"/>
      <c r="F21" s="223"/>
      <c r="G21" s="224">
        <v>0</v>
      </c>
      <c r="H21" s="225">
        <f t="shared" si="5"/>
        <v>0</v>
      </c>
      <c r="I21" s="226"/>
      <c r="J21" s="223"/>
      <c r="K21" s="224">
        <v>0</v>
      </c>
      <c r="L21" s="225">
        <f t="shared" si="6"/>
        <v>0</v>
      </c>
      <c r="M21" s="226"/>
      <c r="N21" s="223"/>
      <c r="O21" s="224">
        <v>0</v>
      </c>
      <c r="P21" s="225">
        <f t="shared" si="7"/>
        <v>0</v>
      </c>
      <c r="Q21" s="226"/>
      <c r="R21" s="223"/>
      <c r="S21" s="224">
        <v>0</v>
      </c>
      <c r="T21" s="225">
        <f t="shared" si="8"/>
        <v>0</v>
      </c>
      <c r="U21" s="226"/>
      <c r="V21" s="223"/>
      <c r="W21" s="224">
        <v>0</v>
      </c>
      <c r="X21" s="225">
        <f t="shared" si="9"/>
        <v>0</v>
      </c>
      <c r="Y21" s="226"/>
      <c r="Z21" s="223"/>
      <c r="AA21" s="224">
        <v>0</v>
      </c>
      <c r="AB21" s="225">
        <f t="shared" si="10"/>
        <v>0</v>
      </c>
      <c r="AC21" s="202"/>
      <c r="AD21" s="195"/>
    </row>
    <row r="22" spans="2:35" ht="15" customHeight="1">
      <c r="B22" s="190"/>
      <c r="C22" s="203"/>
      <c r="D22" s="228"/>
      <c r="E22" s="191"/>
      <c r="F22" s="223"/>
      <c r="G22" s="224">
        <v>0</v>
      </c>
      <c r="H22" s="225">
        <f t="shared" si="5"/>
        <v>0</v>
      </c>
      <c r="I22" s="226"/>
      <c r="J22" s="223"/>
      <c r="K22" s="224">
        <v>0</v>
      </c>
      <c r="L22" s="225">
        <f t="shared" si="6"/>
        <v>0</v>
      </c>
      <c r="M22" s="226"/>
      <c r="N22" s="223"/>
      <c r="O22" s="224">
        <v>0</v>
      </c>
      <c r="P22" s="225">
        <f t="shared" si="7"/>
        <v>0</v>
      </c>
      <c r="Q22" s="226"/>
      <c r="R22" s="223"/>
      <c r="S22" s="224">
        <v>0</v>
      </c>
      <c r="T22" s="225">
        <f t="shared" si="8"/>
        <v>0</v>
      </c>
      <c r="U22" s="226"/>
      <c r="V22" s="223"/>
      <c r="W22" s="224">
        <v>0</v>
      </c>
      <c r="X22" s="225">
        <f t="shared" si="9"/>
        <v>0</v>
      </c>
      <c r="Y22" s="226"/>
      <c r="Z22" s="223"/>
      <c r="AA22" s="224">
        <v>0</v>
      </c>
      <c r="AB22" s="225">
        <f t="shared" si="10"/>
        <v>0</v>
      </c>
      <c r="AC22" s="202"/>
      <c r="AD22" s="195"/>
    </row>
    <row r="23" spans="2:35" ht="15" customHeight="1">
      <c r="B23" s="190"/>
      <c r="C23" s="203"/>
      <c r="D23" s="228"/>
      <c r="E23" s="191"/>
      <c r="F23" s="223"/>
      <c r="G23" s="224">
        <v>0</v>
      </c>
      <c r="H23" s="225">
        <f t="shared" si="5"/>
        <v>0</v>
      </c>
      <c r="I23" s="226"/>
      <c r="J23" s="223"/>
      <c r="K23" s="224">
        <v>0</v>
      </c>
      <c r="L23" s="225">
        <f t="shared" si="6"/>
        <v>0</v>
      </c>
      <c r="M23" s="226"/>
      <c r="N23" s="223"/>
      <c r="O23" s="224">
        <v>0</v>
      </c>
      <c r="P23" s="225">
        <f t="shared" si="7"/>
        <v>0</v>
      </c>
      <c r="Q23" s="226"/>
      <c r="R23" s="223"/>
      <c r="S23" s="224">
        <v>0</v>
      </c>
      <c r="T23" s="225">
        <f t="shared" si="8"/>
        <v>0</v>
      </c>
      <c r="U23" s="226"/>
      <c r="V23" s="223"/>
      <c r="W23" s="224">
        <v>0</v>
      </c>
      <c r="X23" s="225">
        <f t="shared" si="9"/>
        <v>0</v>
      </c>
      <c r="Y23" s="226"/>
      <c r="Z23" s="223"/>
      <c r="AA23" s="224">
        <v>0</v>
      </c>
      <c r="AB23" s="225">
        <f t="shared" si="10"/>
        <v>0</v>
      </c>
      <c r="AC23" s="202"/>
      <c r="AD23" s="195"/>
    </row>
    <row r="24" spans="2:35" ht="15" customHeight="1">
      <c r="B24" s="190"/>
      <c r="C24" s="203"/>
      <c r="D24" s="228"/>
      <c r="E24" s="191"/>
      <c r="F24" s="223"/>
      <c r="G24" s="224">
        <v>0</v>
      </c>
      <c r="H24" s="225">
        <f t="shared" si="5"/>
        <v>0</v>
      </c>
      <c r="I24" s="226"/>
      <c r="J24" s="223"/>
      <c r="K24" s="224">
        <v>0</v>
      </c>
      <c r="L24" s="225">
        <f t="shared" si="6"/>
        <v>0</v>
      </c>
      <c r="M24" s="226"/>
      <c r="N24" s="223"/>
      <c r="O24" s="224">
        <v>0</v>
      </c>
      <c r="P24" s="225">
        <f t="shared" si="7"/>
        <v>0</v>
      </c>
      <c r="Q24" s="226"/>
      <c r="R24" s="223"/>
      <c r="S24" s="224">
        <v>0</v>
      </c>
      <c r="T24" s="225">
        <f t="shared" si="8"/>
        <v>0</v>
      </c>
      <c r="U24" s="226"/>
      <c r="V24" s="223"/>
      <c r="W24" s="224">
        <v>0</v>
      </c>
      <c r="X24" s="225">
        <f t="shared" si="9"/>
        <v>0</v>
      </c>
      <c r="Y24" s="226"/>
      <c r="Z24" s="223"/>
      <c r="AA24" s="224">
        <v>0</v>
      </c>
      <c r="AB24" s="225">
        <f t="shared" si="10"/>
        <v>0</v>
      </c>
      <c r="AC24" s="202"/>
      <c r="AD24" s="195"/>
    </row>
    <row r="25" spans="2:35" ht="15" customHeight="1">
      <c r="B25" s="190"/>
      <c r="C25" s="203"/>
      <c r="D25" s="228"/>
      <c r="E25" s="191"/>
      <c r="F25" s="223"/>
      <c r="G25" s="224">
        <v>0</v>
      </c>
      <c r="H25" s="225">
        <f t="shared" si="5"/>
        <v>0</v>
      </c>
      <c r="I25" s="226"/>
      <c r="J25" s="223"/>
      <c r="K25" s="224">
        <v>0</v>
      </c>
      <c r="L25" s="225">
        <f t="shared" si="6"/>
        <v>0</v>
      </c>
      <c r="M25" s="226"/>
      <c r="N25" s="223"/>
      <c r="O25" s="224">
        <v>0</v>
      </c>
      <c r="P25" s="225">
        <f t="shared" si="7"/>
        <v>0</v>
      </c>
      <c r="Q25" s="226"/>
      <c r="R25" s="223"/>
      <c r="S25" s="224">
        <v>0</v>
      </c>
      <c r="T25" s="225">
        <f t="shared" si="8"/>
        <v>0</v>
      </c>
      <c r="U25" s="226"/>
      <c r="V25" s="223"/>
      <c r="W25" s="224">
        <v>0</v>
      </c>
      <c r="X25" s="225">
        <f t="shared" si="9"/>
        <v>0</v>
      </c>
      <c r="Y25" s="226"/>
      <c r="Z25" s="223"/>
      <c r="AA25" s="224">
        <v>0</v>
      </c>
      <c r="AB25" s="225">
        <f t="shared" si="10"/>
        <v>0</v>
      </c>
      <c r="AC25" s="202"/>
      <c r="AD25" s="195"/>
    </row>
    <row r="26" spans="2:35" ht="15" customHeight="1">
      <c r="B26" s="190"/>
      <c r="C26" s="203"/>
      <c r="D26" s="228"/>
      <c r="E26" s="191"/>
      <c r="F26" s="223"/>
      <c r="G26" s="224">
        <v>0</v>
      </c>
      <c r="H26" s="225">
        <f t="shared" si="5"/>
        <v>0</v>
      </c>
      <c r="I26" s="226"/>
      <c r="J26" s="223"/>
      <c r="K26" s="224">
        <v>0</v>
      </c>
      <c r="L26" s="225">
        <f t="shared" si="0"/>
        <v>0</v>
      </c>
      <c r="M26" s="226"/>
      <c r="N26" s="223"/>
      <c r="O26" s="224">
        <v>0</v>
      </c>
      <c r="P26" s="225">
        <f t="shared" si="1"/>
        <v>0</v>
      </c>
      <c r="Q26" s="226"/>
      <c r="R26" s="223"/>
      <c r="S26" s="224">
        <v>0</v>
      </c>
      <c r="T26" s="225">
        <f t="shared" si="2"/>
        <v>0</v>
      </c>
      <c r="U26" s="226"/>
      <c r="V26" s="223"/>
      <c r="W26" s="224">
        <v>0</v>
      </c>
      <c r="X26" s="225">
        <f t="shared" si="3"/>
        <v>0</v>
      </c>
      <c r="Y26" s="226"/>
      <c r="Z26" s="223"/>
      <c r="AA26" s="224">
        <v>0</v>
      </c>
      <c r="AB26" s="225">
        <f t="shared" si="4"/>
        <v>0</v>
      </c>
      <c r="AC26" s="202"/>
      <c r="AD26" s="195"/>
    </row>
    <row r="27" spans="2:35" ht="15" customHeight="1">
      <c r="B27" s="190"/>
      <c r="C27" s="203"/>
      <c r="D27" s="229"/>
      <c r="E27" s="230"/>
      <c r="F27" s="223"/>
      <c r="G27" s="224">
        <v>0</v>
      </c>
      <c r="H27" s="225">
        <f t="shared" si="5"/>
        <v>0</v>
      </c>
      <c r="I27" s="226"/>
      <c r="J27" s="223"/>
      <c r="K27" s="224">
        <v>0</v>
      </c>
      <c r="L27" s="225">
        <f t="shared" si="0"/>
        <v>0</v>
      </c>
      <c r="M27" s="226"/>
      <c r="N27" s="223"/>
      <c r="O27" s="224">
        <v>0</v>
      </c>
      <c r="P27" s="225">
        <f t="shared" si="1"/>
        <v>0</v>
      </c>
      <c r="Q27" s="226"/>
      <c r="R27" s="223"/>
      <c r="S27" s="224">
        <v>0</v>
      </c>
      <c r="T27" s="225">
        <f t="shared" si="2"/>
        <v>0</v>
      </c>
      <c r="U27" s="226"/>
      <c r="V27" s="223"/>
      <c r="W27" s="224">
        <v>0</v>
      </c>
      <c r="X27" s="225">
        <f t="shared" si="3"/>
        <v>0</v>
      </c>
      <c r="Y27" s="226"/>
      <c r="Z27" s="223"/>
      <c r="AA27" s="224">
        <v>0</v>
      </c>
      <c r="AB27" s="225">
        <f t="shared" si="4"/>
        <v>0</v>
      </c>
      <c r="AC27" s="202"/>
      <c r="AD27" s="195" t="s">
        <v>70</v>
      </c>
    </row>
    <row r="28" spans="2:35" ht="15" customHeight="1">
      <c r="B28" s="190"/>
      <c r="C28" s="203"/>
      <c r="D28" s="231" t="s">
        <v>71</v>
      </c>
      <c r="E28" s="192"/>
      <c r="F28" s="232">
        <f>SUM(F13:F27)</f>
        <v>5</v>
      </c>
      <c r="G28" s="233"/>
      <c r="H28" s="234">
        <f>SUM(H13:H27)</f>
        <v>31000</v>
      </c>
      <c r="I28" s="235"/>
      <c r="J28" s="232">
        <f>SUM(J13:J27)</f>
        <v>5</v>
      </c>
      <c r="K28" s="233"/>
      <c r="L28" s="234">
        <f>SUM(L13:L27)</f>
        <v>268000</v>
      </c>
      <c r="M28" s="235"/>
      <c r="N28" s="232">
        <f>SUM(N13:N27)</f>
        <v>5</v>
      </c>
      <c r="O28" s="233"/>
      <c r="P28" s="234">
        <f>SUM(P13:P27)</f>
        <v>278600</v>
      </c>
      <c r="Q28" s="235"/>
      <c r="R28" s="232">
        <f>SUM(R13:R27)</f>
        <v>8</v>
      </c>
      <c r="S28" s="233"/>
      <c r="T28" s="234">
        <f>SUM(T13:T27)</f>
        <v>458600</v>
      </c>
      <c r="U28" s="235"/>
      <c r="V28" s="232">
        <f>SUM(V13:V27)</f>
        <v>9</v>
      </c>
      <c r="W28" s="233"/>
      <c r="X28" s="234">
        <f>SUM(X13:X27)</f>
        <v>534900</v>
      </c>
      <c r="Y28" s="235"/>
      <c r="Z28" s="232">
        <f>SUM(Z13:Z27)</f>
        <v>9</v>
      </c>
      <c r="AA28" s="233"/>
      <c r="AB28" s="234">
        <f>SUM(AB13:AB27)</f>
        <v>555900</v>
      </c>
      <c r="AC28" s="202"/>
      <c r="AD28" s="195"/>
    </row>
    <row r="29" spans="2:35" ht="15" customHeight="1">
      <c r="B29" s="190"/>
      <c r="C29" s="203"/>
      <c r="D29" s="236"/>
      <c r="E29" s="192"/>
      <c r="F29" s="237"/>
      <c r="G29" s="238"/>
      <c r="H29" s="239"/>
      <c r="I29" s="192"/>
      <c r="J29" s="237"/>
      <c r="K29" s="238"/>
      <c r="L29" s="239"/>
      <c r="M29" s="192"/>
      <c r="N29" s="237"/>
      <c r="O29" s="238"/>
      <c r="P29" s="239"/>
      <c r="Q29" s="192"/>
      <c r="R29" s="237"/>
      <c r="S29" s="238"/>
      <c r="T29" s="239"/>
      <c r="U29" s="192"/>
      <c r="V29" s="237"/>
      <c r="W29" s="238"/>
      <c r="X29" s="239"/>
      <c r="Y29" s="192"/>
      <c r="Z29" s="237"/>
      <c r="AA29" s="238"/>
      <c r="AB29" s="239"/>
      <c r="AC29" s="202"/>
      <c r="AD29" s="195"/>
    </row>
    <row r="30" spans="2:35" ht="15" customHeight="1">
      <c r="B30" s="190"/>
      <c r="C30" s="203"/>
      <c r="D30" s="212" t="s">
        <v>72</v>
      </c>
      <c r="E30" s="213"/>
      <c r="F30" s="240"/>
      <c r="G30" s="241"/>
      <c r="H30" s="242"/>
      <c r="I30" s="194"/>
      <c r="J30" s="243"/>
      <c r="K30" s="244"/>
      <c r="L30" s="245"/>
      <c r="M30" s="221"/>
      <c r="N30" s="243"/>
      <c r="O30" s="244"/>
      <c r="P30" s="245"/>
      <c r="Q30" s="221"/>
      <c r="R30" s="243"/>
      <c r="S30" s="244"/>
      <c r="T30" s="245"/>
      <c r="U30" s="221"/>
      <c r="V30" s="243"/>
      <c r="W30" s="244"/>
      <c r="X30" s="245"/>
      <c r="Y30" s="221"/>
      <c r="Z30" s="243"/>
      <c r="AA30" s="244"/>
      <c r="AB30" s="245"/>
      <c r="AC30" s="227"/>
      <c r="AD30" s="198"/>
      <c r="AE30" s="196"/>
      <c r="AF30" s="196"/>
      <c r="AG30" s="196"/>
      <c r="AH30" s="196"/>
      <c r="AI30" s="196"/>
    </row>
    <row r="31" spans="2:35" ht="15" customHeight="1">
      <c r="B31" s="190"/>
      <c r="C31" s="203"/>
      <c r="D31" s="222" t="s">
        <v>67</v>
      </c>
      <c r="E31" s="191"/>
      <c r="F31" s="223"/>
      <c r="G31" s="224">
        <v>0</v>
      </c>
      <c r="H31" s="225">
        <f>F31*G31</f>
        <v>0</v>
      </c>
      <c r="I31" s="226"/>
      <c r="J31" s="223"/>
      <c r="K31" s="224">
        <v>0</v>
      </c>
      <c r="L31" s="225">
        <f>J31*K31</f>
        <v>0</v>
      </c>
      <c r="M31" s="246"/>
      <c r="N31" s="223"/>
      <c r="O31" s="224">
        <v>0</v>
      </c>
      <c r="P31" s="225">
        <f>N31*O31</f>
        <v>0</v>
      </c>
      <c r="Q31" s="246"/>
      <c r="R31" s="223"/>
      <c r="S31" s="224">
        <v>0</v>
      </c>
      <c r="T31" s="225">
        <f>R31*S31</f>
        <v>0</v>
      </c>
      <c r="U31" s="246"/>
      <c r="V31" s="223"/>
      <c r="W31" s="224">
        <v>0</v>
      </c>
      <c r="X31" s="225">
        <f>V31*W31</f>
        <v>0</v>
      </c>
      <c r="Y31" s="246"/>
      <c r="Z31" s="223"/>
      <c r="AA31" s="224">
        <v>0</v>
      </c>
      <c r="AB31" s="225">
        <f>Z31*AA31</f>
        <v>0</v>
      </c>
      <c r="AC31" s="247"/>
      <c r="AD31" s="195"/>
    </row>
    <row r="32" spans="2:35" ht="15" customHeight="1">
      <c r="B32" s="190"/>
      <c r="C32" s="203"/>
      <c r="D32" s="228" t="s">
        <v>73</v>
      </c>
      <c r="E32" s="191"/>
      <c r="F32" s="223">
        <v>1</v>
      </c>
      <c r="G32" s="224">
        <v>52000</v>
      </c>
      <c r="H32" s="225">
        <f t="shared" ref="H32:H45" si="11">F32*G32</f>
        <v>52000</v>
      </c>
      <c r="I32" s="226"/>
      <c r="J32" s="223">
        <v>1</v>
      </c>
      <c r="K32" s="224">
        <v>77300</v>
      </c>
      <c r="L32" s="225">
        <f t="shared" ref="L32:L45" si="12">J32*K32</f>
        <v>77300</v>
      </c>
      <c r="M32" s="246"/>
      <c r="N32" s="223">
        <v>1</v>
      </c>
      <c r="O32" s="224">
        <v>80400</v>
      </c>
      <c r="P32" s="225">
        <f t="shared" ref="P32:P45" si="13">N32*O32</f>
        <v>80400</v>
      </c>
      <c r="Q32" s="246"/>
      <c r="R32" s="223">
        <v>1</v>
      </c>
      <c r="S32" s="224">
        <v>83600</v>
      </c>
      <c r="T32" s="225">
        <f t="shared" ref="T32:T45" si="14">R32*S32</f>
        <v>83600</v>
      </c>
      <c r="U32" s="246"/>
      <c r="V32" s="223">
        <v>1</v>
      </c>
      <c r="W32" s="224">
        <v>86900</v>
      </c>
      <c r="X32" s="225">
        <f t="shared" ref="X32:X45" si="15">V32*W32</f>
        <v>86900</v>
      </c>
      <c r="Y32" s="246"/>
      <c r="Z32" s="223">
        <v>1</v>
      </c>
      <c r="AA32" s="224">
        <v>90400</v>
      </c>
      <c r="AB32" s="225">
        <f t="shared" ref="AB32:AB45" si="16">Z32*AA32</f>
        <v>90400</v>
      </c>
      <c r="AC32" s="247"/>
      <c r="AD32" s="195"/>
      <c r="AE32" s="187" t="s">
        <v>70</v>
      </c>
    </row>
    <row r="33" spans="2:35" ht="15" customHeight="1">
      <c r="B33" s="190"/>
      <c r="C33" s="203"/>
      <c r="D33" s="228" t="s">
        <v>74</v>
      </c>
      <c r="E33" s="191"/>
      <c r="F33" s="223">
        <v>0</v>
      </c>
      <c r="G33" s="224">
        <v>0</v>
      </c>
      <c r="H33" s="225">
        <f t="shared" si="11"/>
        <v>0</v>
      </c>
      <c r="I33" s="226"/>
      <c r="J33" s="223">
        <v>0</v>
      </c>
      <c r="K33" s="224">
        <v>0</v>
      </c>
      <c r="L33" s="225">
        <f t="shared" si="12"/>
        <v>0</v>
      </c>
      <c r="M33" s="246"/>
      <c r="N33" s="223">
        <v>0</v>
      </c>
      <c r="O33" s="224">
        <v>0</v>
      </c>
      <c r="P33" s="225">
        <f t="shared" si="13"/>
        <v>0</v>
      </c>
      <c r="Q33" s="246"/>
      <c r="R33" s="223">
        <v>1</v>
      </c>
      <c r="S33" s="224">
        <v>52000</v>
      </c>
      <c r="T33" s="225">
        <f t="shared" si="14"/>
        <v>52000</v>
      </c>
      <c r="U33" s="246"/>
      <c r="V33" s="223">
        <v>1</v>
      </c>
      <c r="W33" s="224">
        <v>54100</v>
      </c>
      <c r="X33" s="225">
        <f t="shared" si="15"/>
        <v>54100</v>
      </c>
      <c r="Y33" s="246"/>
      <c r="Z33" s="223">
        <v>1</v>
      </c>
      <c r="AA33" s="224">
        <v>56200</v>
      </c>
      <c r="AB33" s="225">
        <f t="shared" si="16"/>
        <v>56200</v>
      </c>
      <c r="AC33" s="247"/>
      <c r="AD33" s="195"/>
    </row>
    <row r="34" spans="2:35" ht="15" customHeight="1">
      <c r="B34" s="190"/>
      <c r="C34" s="203"/>
      <c r="D34" s="248" t="s">
        <v>75</v>
      </c>
      <c r="E34" s="249"/>
      <c r="F34" s="223">
        <v>1</v>
      </c>
      <c r="G34" s="224">
        <v>11800</v>
      </c>
      <c r="H34" s="225">
        <f t="shared" si="11"/>
        <v>11800</v>
      </c>
      <c r="I34" s="226"/>
      <c r="J34" s="223">
        <v>1</v>
      </c>
      <c r="K34" s="224">
        <v>52000</v>
      </c>
      <c r="L34" s="225">
        <f t="shared" si="12"/>
        <v>52000</v>
      </c>
      <c r="M34" s="246"/>
      <c r="N34" s="223">
        <v>1</v>
      </c>
      <c r="O34" s="224">
        <v>53900</v>
      </c>
      <c r="P34" s="225">
        <f t="shared" si="13"/>
        <v>53900</v>
      </c>
      <c r="Q34" s="246"/>
      <c r="R34" s="223">
        <v>1</v>
      </c>
      <c r="S34" s="224">
        <v>55800</v>
      </c>
      <c r="T34" s="225">
        <f t="shared" si="14"/>
        <v>55800</v>
      </c>
      <c r="U34" s="246"/>
      <c r="V34" s="223">
        <v>1</v>
      </c>
      <c r="W34" s="224">
        <v>57900</v>
      </c>
      <c r="X34" s="225">
        <f t="shared" si="15"/>
        <v>57900</v>
      </c>
      <c r="Y34" s="246"/>
      <c r="Z34" s="223">
        <v>1</v>
      </c>
      <c r="AA34" s="224">
        <v>60000</v>
      </c>
      <c r="AB34" s="225">
        <f t="shared" si="16"/>
        <v>60000</v>
      </c>
      <c r="AC34" s="247" t="s">
        <v>70</v>
      </c>
      <c r="AD34" s="195"/>
    </row>
    <row r="35" spans="2:35" ht="15" customHeight="1">
      <c r="B35" s="190"/>
      <c r="C35" s="203"/>
      <c r="D35" s="248" t="s">
        <v>76</v>
      </c>
      <c r="E35" s="249"/>
      <c r="F35" s="223">
        <v>2</v>
      </c>
      <c r="G35" s="224">
        <v>3700</v>
      </c>
      <c r="H35" s="225">
        <f t="shared" ref="H35:H40" si="17">F35*G35</f>
        <v>7400</v>
      </c>
      <c r="I35" s="226"/>
      <c r="J35" s="223">
        <v>2</v>
      </c>
      <c r="K35" s="224">
        <v>44000</v>
      </c>
      <c r="L35" s="225">
        <f t="shared" ref="L35:L40" si="18">J35*K35</f>
        <v>88000</v>
      </c>
      <c r="M35" s="246"/>
      <c r="N35" s="223">
        <v>2</v>
      </c>
      <c r="O35" s="224">
        <v>45800</v>
      </c>
      <c r="P35" s="225">
        <f t="shared" ref="P35:P40" si="19">N35*O35</f>
        <v>91600</v>
      </c>
      <c r="Q35" s="246"/>
      <c r="R35" s="223">
        <v>3</v>
      </c>
      <c r="S35" s="224">
        <v>47600</v>
      </c>
      <c r="T35" s="225">
        <f t="shared" ref="T35:T40" si="20">R35*S35</f>
        <v>142800</v>
      </c>
      <c r="U35" s="246"/>
      <c r="V35" s="223">
        <v>4</v>
      </c>
      <c r="W35" s="224">
        <v>49500</v>
      </c>
      <c r="X35" s="225">
        <f t="shared" ref="X35:X40" si="21">V35*W35</f>
        <v>198000</v>
      </c>
      <c r="Y35" s="246"/>
      <c r="Z35" s="223">
        <v>4</v>
      </c>
      <c r="AA35" s="224">
        <v>51500</v>
      </c>
      <c r="AB35" s="225">
        <f t="shared" ref="AB35:AB40" si="22">Z35*AA35</f>
        <v>206000</v>
      </c>
      <c r="AC35" s="247"/>
      <c r="AD35" s="195"/>
    </row>
    <row r="36" spans="2:35" ht="15" customHeight="1">
      <c r="B36" s="190"/>
      <c r="C36" s="203"/>
      <c r="D36" s="248" t="s">
        <v>77</v>
      </c>
      <c r="E36" s="249"/>
      <c r="F36" s="223">
        <v>1</v>
      </c>
      <c r="G36" s="224">
        <v>3800</v>
      </c>
      <c r="H36" s="225">
        <f t="shared" si="17"/>
        <v>3800</v>
      </c>
      <c r="I36" s="226"/>
      <c r="J36" s="223">
        <v>1</v>
      </c>
      <c r="K36" s="224">
        <v>46000</v>
      </c>
      <c r="L36" s="225">
        <f t="shared" si="18"/>
        <v>46000</v>
      </c>
      <c r="M36" s="246"/>
      <c r="N36" s="223">
        <v>1</v>
      </c>
      <c r="O36" s="224">
        <v>47800</v>
      </c>
      <c r="P36" s="225">
        <f t="shared" si="19"/>
        <v>47800</v>
      </c>
      <c r="Q36" s="246"/>
      <c r="R36" s="223">
        <v>1</v>
      </c>
      <c r="S36" s="224">
        <v>49800</v>
      </c>
      <c r="T36" s="225">
        <f t="shared" si="20"/>
        <v>49800</v>
      </c>
      <c r="U36" s="246"/>
      <c r="V36" s="223">
        <v>1</v>
      </c>
      <c r="W36" s="224">
        <v>51800</v>
      </c>
      <c r="X36" s="225">
        <f t="shared" si="21"/>
        <v>51800</v>
      </c>
      <c r="Y36" s="246"/>
      <c r="Z36" s="223">
        <v>1</v>
      </c>
      <c r="AA36" s="224">
        <v>53800</v>
      </c>
      <c r="AB36" s="225">
        <f t="shared" si="22"/>
        <v>53800</v>
      </c>
      <c r="AC36" s="247"/>
      <c r="AD36" s="195"/>
    </row>
    <row r="37" spans="2:35" ht="15" customHeight="1">
      <c r="B37" s="190"/>
      <c r="C37" s="203"/>
      <c r="D37" s="248" t="s">
        <v>78</v>
      </c>
      <c r="E37" s="249"/>
      <c r="F37" s="223">
        <v>0</v>
      </c>
      <c r="G37" s="224">
        <v>0</v>
      </c>
      <c r="H37" s="225">
        <f t="shared" si="17"/>
        <v>0</v>
      </c>
      <c r="I37" s="226"/>
      <c r="J37" s="223">
        <v>0</v>
      </c>
      <c r="K37" s="224">
        <v>0</v>
      </c>
      <c r="L37" s="225">
        <f t="shared" si="18"/>
        <v>0</v>
      </c>
      <c r="M37" s="246"/>
      <c r="N37" s="223">
        <v>0</v>
      </c>
      <c r="O37" s="224">
        <v>0</v>
      </c>
      <c r="P37" s="225">
        <f t="shared" si="19"/>
        <v>0</v>
      </c>
      <c r="Q37" s="246"/>
      <c r="R37" s="223">
        <v>0</v>
      </c>
      <c r="S37" s="224">
        <v>0</v>
      </c>
      <c r="T37" s="225">
        <f t="shared" si="20"/>
        <v>0</v>
      </c>
      <c r="U37" s="246"/>
      <c r="V37" s="223">
        <v>1</v>
      </c>
      <c r="W37" s="224">
        <v>42000</v>
      </c>
      <c r="X37" s="225">
        <f t="shared" si="21"/>
        <v>42000</v>
      </c>
      <c r="Y37" s="246"/>
      <c r="Z37" s="223">
        <v>1</v>
      </c>
      <c r="AA37" s="224">
        <v>43700</v>
      </c>
      <c r="AB37" s="225">
        <f t="shared" si="22"/>
        <v>43700</v>
      </c>
      <c r="AC37" s="247"/>
      <c r="AD37" s="195"/>
    </row>
    <row r="38" spans="2:35" ht="15" customHeight="1">
      <c r="B38" s="190"/>
      <c r="C38" s="203"/>
      <c r="D38" s="248" t="s">
        <v>79</v>
      </c>
      <c r="E38" s="249"/>
      <c r="F38" s="223">
        <v>1</v>
      </c>
      <c r="G38" s="224">
        <v>15000</v>
      </c>
      <c r="H38" s="225">
        <f t="shared" si="17"/>
        <v>15000</v>
      </c>
      <c r="I38" s="226"/>
      <c r="J38" s="223">
        <v>1</v>
      </c>
      <c r="K38" s="224">
        <v>50000</v>
      </c>
      <c r="L38" s="225">
        <f t="shared" si="18"/>
        <v>50000</v>
      </c>
      <c r="M38" s="246"/>
      <c r="N38" s="223">
        <v>1</v>
      </c>
      <c r="O38" s="224">
        <v>51800</v>
      </c>
      <c r="P38" s="225">
        <f t="shared" si="19"/>
        <v>51800</v>
      </c>
      <c r="Q38" s="246"/>
      <c r="R38" s="223">
        <v>1</v>
      </c>
      <c r="S38" s="224">
        <v>53700</v>
      </c>
      <c r="T38" s="225">
        <f t="shared" si="20"/>
        <v>53700</v>
      </c>
      <c r="U38" s="246"/>
      <c r="V38" s="223">
        <v>1</v>
      </c>
      <c r="W38" s="224">
        <v>55600</v>
      </c>
      <c r="X38" s="225">
        <f t="shared" si="21"/>
        <v>55600</v>
      </c>
      <c r="Y38" s="246"/>
      <c r="Z38" s="223">
        <v>1</v>
      </c>
      <c r="AA38" s="224">
        <v>57700</v>
      </c>
      <c r="AB38" s="225">
        <f t="shared" si="22"/>
        <v>57700</v>
      </c>
      <c r="AC38" s="247"/>
      <c r="AD38" s="195"/>
    </row>
    <row r="39" spans="2:35" ht="15" customHeight="1">
      <c r="B39" s="190"/>
      <c r="C39" s="203"/>
      <c r="D39" s="248" t="s">
        <v>80</v>
      </c>
      <c r="E39" s="249"/>
      <c r="F39" s="223">
        <v>1</v>
      </c>
      <c r="G39" s="224">
        <v>1400</v>
      </c>
      <c r="H39" s="225">
        <f t="shared" si="17"/>
        <v>1400</v>
      </c>
      <c r="I39" s="226"/>
      <c r="J39" s="223">
        <v>1</v>
      </c>
      <c r="K39" s="224">
        <v>35000</v>
      </c>
      <c r="L39" s="225">
        <f t="shared" si="18"/>
        <v>35000</v>
      </c>
      <c r="M39" s="246"/>
      <c r="N39" s="223">
        <v>1</v>
      </c>
      <c r="O39" s="224">
        <v>36400</v>
      </c>
      <c r="P39" s="225">
        <f t="shared" si="19"/>
        <v>36400</v>
      </c>
      <c r="Q39" s="246"/>
      <c r="R39" s="223">
        <v>1</v>
      </c>
      <c r="S39" s="224">
        <v>37900</v>
      </c>
      <c r="T39" s="225">
        <f t="shared" si="20"/>
        <v>37900</v>
      </c>
      <c r="U39" s="246"/>
      <c r="V39" s="223">
        <v>1</v>
      </c>
      <c r="W39" s="224">
        <v>39400</v>
      </c>
      <c r="X39" s="225">
        <f t="shared" si="21"/>
        <v>39400</v>
      </c>
      <c r="Y39" s="246"/>
      <c r="Z39" s="223">
        <v>1</v>
      </c>
      <c r="AA39" s="224">
        <v>40900</v>
      </c>
      <c r="AB39" s="225">
        <f t="shared" si="22"/>
        <v>40900</v>
      </c>
      <c r="AC39" s="247"/>
      <c r="AD39" s="195"/>
    </row>
    <row r="40" spans="2:35" ht="15" customHeight="1">
      <c r="B40" s="190"/>
      <c r="C40" s="203"/>
      <c r="D40" s="248" t="s">
        <v>81</v>
      </c>
      <c r="E40" s="249"/>
      <c r="F40" s="223">
        <v>1</v>
      </c>
      <c r="G40" s="224">
        <v>800</v>
      </c>
      <c r="H40" s="225">
        <f t="shared" si="17"/>
        <v>800</v>
      </c>
      <c r="I40" s="226"/>
      <c r="J40" s="223">
        <v>1</v>
      </c>
      <c r="K40" s="224">
        <v>20800</v>
      </c>
      <c r="L40" s="225">
        <f t="shared" si="18"/>
        <v>20800</v>
      </c>
      <c r="M40" s="246"/>
      <c r="N40" s="223">
        <v>1</v>
      </c>
      <c r="O40" s="224">
        <v>21600</v>
      </c>
      <c r="P40" s="225">
        <f t="shared" si="19"/>
        <v>21600</v>
      </c>
      <c r="Q40" s="246"/>
      <c r="R40" s="223">
        <v>1</v>
      </c>
      <c r="S40" s="224">
        <v>22500</v>
      </c>
      <c r="T40" s="225">
        <f t="shared" si="20"/>
        <v>22500</v>
      </c>
      <c r="U40" s="246"/>
      <c r="V40" s="223">
        <v>1</v>
      </c>
      <c r="W40" s="224">
        <v>23400</v>
      </c>
      <c r="X40" s="225">
        <f t="shared" si="21"/>
        <v>23400</v>
      </c>
      <c r="Y40" s="246"/>
      <c r="Z40" s="223">
        <v>1</v>
      </c>
      <c r="AA40" s="224">
        <v>24300</v>
      </c>
      <c r="AB40" s="225">
        <f t="shared" si="22"/>
        <v>24300</v>
      </c>
      <c r="AC40" s="247"/>
      <c r="AD40" s="195"/>
    </row>
    <row r="41" spans="2:35" ht="15" customHeight="1">
      <c r="B41" s="190"/>
      <c r="C41" s="203"/>
      <c r="D41" s="228" t="s">
        <v>82</v>
      </c>
      <c r="E41" s="191"/>
      <c r="F41" s="223">
        <v>1</v>
      </c>
      <c r="G41" s="224">
        <v>400</v>
      </c>
      <c r="H41" s="225">
        <f t="shared" si="11"/>
        <v>400</v>
      </c>
      <c r="I41" s="226"/>
      <c r="J41" s="223">
        <v>1</v>
      </c>
      <c r="K41" s="224">
        <v>10000</v>
      </c>
      <c r="L41" s="225">
        <f t="shared" si="12"/>
        <v>10000</v>
      </c>
      <c r="M41" s="246"/>
      <c r="N41" s="223">
        <v>1</v>
      </c>
      <c r="O41" s="224">
        <v>10400</v>
      </c>
      <c r="P41" s="225">
        <f t="shared" si="13"/>
        <v>10400</v>
      </c>
      <c r="Q41" s="246"/>
      <c r="R41" s="223">
        <v>1</v>
      </c>
      <c r="S41" s="224">
        <v>10800</v>
      </c>
      <c r="T41" s="225">
        <f t="shared" si="14"/>
        <v>10800</v>
      </c>
      <c r="U41" s="246"/>
      <c r="V41" s="223">
        <v>1</v>
      </c>
      <c r="W41" s="224">
        <v>11200</v>
      </c>
      <c r="X41" s="225">
        <f t="shared" si="15"/>
        <v>11200</v>
      </c>
      <c r="Y41" s="246"/>
      <c r="Z41" s="223">
        <v>1</v>
      </c>
      <c r="AA41" s="224">
        <v>11700</v>
      </c>
      <c r="AB41" s="225">
        <f t="shared" si="16"/>
        <v>11700</v>
      </c>
      <c r="AC41" s="247"/>
      <c r="AD41" s="195"/>
    </row>
    <row r="42" spans="2:35" ht="15" customHeight="1">
      <c r="B42" s="190"/>
      <c r="C42" s="203"/>
      <c r="D42" s="228" t="s">
        <v>83</v>
      </c>
      <c r="E42" s="191"/>
      <c r="F42" s="223">
        <v>1</v>
      </c>
      <c r="G42" s="224">
        <v>40000</v>
      </c>
      <c r="H42" s="225">
        <f t="shared" si="11"/>
        <v>40000</v>
      </c>
      <c r="I42" s="226"/>
      <c r="J42" s="223"/>
      <c r="K42" s="224">
        <v>0</v>
      </c>
      <c r="L42" s="225">
        <f t="shared" si="12"/>
        <v>0</v>
      </c>
      <c r="M42" s="246"/>
      <c r="N42" s="223"/>
      <c r="O42" s="224">
        <v>0</v>
      </c>
      <c r="P42" s="225">
        <f t="shared" si="13"/>
        <v>0</v>
      </c>
      <c r="Q42" s="246"/>
      <c r="R42" s="223"/>
      <c r="S42" s="224">
        <v>0</v>
      </c>
      <c r="T42" s="225">
        <f t="shared" si="14"/>
        <v>0</v>
      </c>
      <c r="U42" s="246"/>
      <c r="V42" s="223"/>
      <c r="W42" s="224">
        <v>0</v>
      </c>
      <c r="X42" s="225">
        <f t="shared" si="15"/>
        <v>0</v>
      </c>
      <c r="Y42" s="246"/>
      <c r="Z42" s="223"/>
      <c r="AA42" s="224">
        <v>0</v>
      </c>
      <c r="AB42" s="225">
        <f t="shared" si="16"/>
        <v>0</v>
      </c>
      <c r="AC42" s="247"/>
      <c r="AD42" s="195"/>
    </row>
    <row r="43" spans="2:35" ht="15" customHeight="1">
      <c r="B43" s="190"/>
      <c r="C43" s="203"/>
      <c r="D43" s="228"/>
      <c r="E43" s="191"/>
      <c r="F43" s="223"/>
      <c r="G43" s="224">
        <v>0</v>
      </c>
      <c r="H43" s="225">
        <f t="shared" si="11"/>
        <v>0</v>
      </c>
      <c r="I43" s="226"/>
      <c r="J43" s="223"/>
      <c r="K43" s="224">
        <v>0</v>
      </c>
      <c r="L43" s="225">
        <f t="shared" si="12"/>
        <v>0</v>
      </c>
      <c r="M43" s="246"/>
      <c r="N43" s="223"/>
      <c r="O43" s="224">
        <v>0</v>
      </c>
      <c r="P43" s="225">
        <f t="shared" si="13"/>
        <v>0</v>
      </c>
      <c r="Q43" s="246"/>
      <c r="R43" s="223"/>
      <c r="S43" s="224">
        <v>0</v>
      </c>
      <c r="T43" s="225">
        <f t="shared" si="14"/>
        <v>0</v>
      </c>
      <c r="U43" s="246"/>
      <c r="V43" s="223"/>
      <c r="W43" s="224">
        <v>0</v>
      </c>
      <c r="X43" s="225">
        <f t="shared" si="15"/>
        <v>0</v>
      </c>
      <c r="Y43" s="246"/>
      <c r="Z43" s="223"/>
      <c r="AA43" s="224">
        <v>0</v>
      </c>
      <c r="AB43" s="225">
        <f t="shared" si="16"/>
        <v>0</v>
      </c>
      <c r="AC43" s="247"/>
      <c r="AD43" s="195"/>
    </row>
    <row r="44" spans="2:35" ht="15" customHeight="1">
      <c r="B44" s="190"/>
      <c r="C44" s="203"/>
      <c r="D44" s="228"/>
      <c r="E44" s="191"/>
      <c r="F44" s="223"/>
      <c r="G44" s="224">
        <v>0</v>
      </c>
      <c r="H44" s="225">
        <f t="shared" si="11"/>
        <v>0</v>
      </c>
      <c r="I44" s="226"/>
      <c r="J44" s="223"/>
      <c r="K44" s="224">
        <v>0</v>
      </c>
      <c r="L44" s="225">
        <f t="shared" si="12"/>
        <v>0</v>
      </c>
      <c r="M44" s="246"/>
      <c r="N44" s="223"/>
      <c r="O44" s="224">
        <v>0</v>
      </c>
      <c r="P44" s="225">
        <f t="shared" si="13"/>
        <v>0</v>
      </c>
      <c r="Q44" s="246"/>
      <c r="R44" s="223"/>
      <c r="S44" s="224">
        <v>0</v>
      </c>
      <c r="T44" s="225">
        <f t="shared" si="14"/>
        <v>0</v>
      </c>
      <c r="U44" s="246"/>
      <c r="V44" s="223"/>
      <c r="W44" s="224">
        <v>0</v>
      </c>
      <c r="X44" s="225">
        <f t="shared" si="15"/>
        <v>0</v>
      </c>
      <c r="Y44" s="246"/>
      <c r="Z44" s="223"/>
      <c r="AA44" s="224">
        <v>0</v>
      </c>
      <c r="AB44" s="225">
        <f t="shared" si="16"/>
        <v>0</v>
      </c>
      <c r="AC44" s="247"/>
      <c r="AD44" s="195"/>
    </row>
    <row r="45" spans="2:35" ht="15" customHeight="1">
      <c r="B45" s="190"/>
      <c r="C45" s="203"/>
      <c r="D45" s="228"/>
      <c r="E45" s="191"/>
      <c r="F45" s="223"/>
      <c r="G45" s="224">
        <v>0</v>
      </c>
      <c r="H45" s="225">
        <f t="shared" si="11"/>
        <v>0</v>
      </c>
      <c r="I45" s="226"/>
      <c r="J45" s="223"/>
      <c r="K45" s="224">
        <v>0</v>
      </c>
      <c r="L45" s="225">
        <f t="shared" si="12"/>
        <v>0</v>
      </c>
      <c r="M45" s="246"/>
      <c r="N45" s="223"/>
      <c r="O45" s="224">
        <v>0</v>
      </c>
      <c r="P45" s="225">
        <f t="shared" si="13"/>
        <v>0</v>
      </c>
      <c r="Q45" s="246"/>
      <c r="R45" s="223"/>
      <c r="S45" s="224">
        <v>0</v>
      </c>
      <c r="T45" s="225">
        <f t="shared" si="14"/>
        <v>0</v>
      </c>
      <c r="U45" s="246"/>
      <c r="V45" s="223"/>
      <c r="W45" s="224">
        <v>0</v>
      </c>
      <c r="X45" s="225">
        <f t="shared" si="15"/>
        <v>0</v>
      </c>
      <c r="Y45" s="246"/>
      <c r="Z45" s="223"/>
      <c r="AA45" s="224">
        <v>0</v>
      </c>
      <c r="AB45" s="225">
        <f t="shared" si="16"/>
        <v>0</v>
      </c>
      <c r="AC45" s="247"/>
      <c r="AD45" s="195"/>
    </row>
    <row r="46" spans="2:35" ht="15" customHeight="1">
      <c r="B46" s="190"/>
      <c r="C46" s="203"/>
      <c r="D46" s="231" t="s">
        <v>84</v>
      </c>
      <c r="E46" s="192"/>
      <c r="F46" s="232">
        <f>SUM(F31:F45)</f>
        <v>10</v>
      </c>
      <c r="G46" s="233"/>
      <c r="H46" s="234">
        <f>SUM(H31:H45)</f>
        <v>132600</v>
      </c>
      <c r="I46" s="235"/>
      <c r="J46" s="232">
        <f>SUM(J31:J45)</f>
        <v>9</v>
      </c>
      <c r="K46" s="233"/>
      <c r="L46" s="234">
        <f>SUM(L31:L45)</f>
        <v>379100</v>
      </c>
      <c r="M46" s="250"/>
      <c r="N46" s="232">
        <f>SUM(N31:N45)</f>
        <v>9</v>
      </c>
      <c r="O46" s="233"/>
      <c r="P46" s="234">
        <f>SUM(P31:P45)</f>
        <v>393900</v>
      </c>
      <c r="Q46" s="250"/>
      <c r="R46" s="232">
        <f>SUM(R31:R45)</f>
        <v>11</v>
      </c>
      <c r="S46" s="233"/>
      <c r="T46" s="234">
        <f>SUM(T31:T45)</f>
        <v>508900</v>
      </c>
      <c r="U46" s="250"/>
      <c r="V46" s="232">
        <f>SUM(V31:V45)</f>
        <v>13</v>
      </c>
      <c r="W46" s="233"/>
      <c r="X46" s="234">
        <f>SUM(X31:X45)</f>
        <v>620300</v>
      </c>
      <c r="Y46" s="250"/>
      <c r="Z46" s="232">
        <f>SUM(Z31:Z45)</f>
        <v>13</v>
      </c>
      <c r="AA46" s="233"/>
      <c r="AB46" s="234">
        <f>SUM(AB31:AB45)</f>
        <v>644700</v>
      </c>
      <c r="AC46" s="247"/>
      <c r="AD46" s="195"/>
    </row>
    <row r="47" spans="2:35" ht="15" customHeight="1">
      <c r="B47" s="190"/>
      <c r="C47" s="203"/>
      <c r="D47" s="251"/>
      <c r="E47" s="192"/>
      <c r="F47" s="252"/>
      <c r="G47" s="253"/>
      <c r="H47" s="254"/>
      <c r="I47" s="235"/>
      <c r="J47" s="252"/>
      <c r="K47" s="255"/>
      <c r="L47" s="256"/>
      <c r="M47" s="250"/>
      <c r="N47" s="252"/>
      <c r="O47" s="255"/>
      <c r="P47" s="256"/>
      <c r="Q47" s="250"/>
      <c r="R47" s="252"/>
      <c r="S47" s="255"/>
      <c r="T47" s="256"/>
      <c r="U47" s="250"/>
      <c r="V47" s="252"/>
      <c r="W47" s="255"/>
      <c r="X47" s="256"/>
      <c r="Y47" s="250"/>
      <c r="Z47" s="252"/>
      <c r="AA47" s="226"/>
      <c r="AB47" s="257"/>
      <c r="AC47" s="247"/>
      <c r="AD47" s="195"/>
    </row>
    <row r="48" spans="2:35" ht="43.5" customHeight="1">
      <c r="B48" s="190"/>
      <c r="C48" s="203"/>
      <c r="D48" s="258"/>
      <c r="E48" s="204"/>
      <c r="F48" s="259"/>
      <c r="G48" s="209" t="s">
        <v>85</v>
      </c>
      <c r="H48" s="210" t="s">
        <v>64</v>
      </c>
      <c r="I48" s="211"/>
      <c r="J48" s="259"/>
      <c r="K48" s="209" t="s">
        <v>85</v>
      </c>
      <c r="L48" s="210" t="s">
        <v>64</v>
      </c>
      <c r="M48" s="211"/>
      <c r="N48" s="259"/>
      <c r="O48" s="209" t="s">
        <v>85</v>
      </c>
      <c r="P48" s="210" t="s">
        <v>64</v>
      </c>
      <c r="Q48" s="211"/>
      <c r="R48" s="259"/>
      <c r="S48" s="260" t="s">
        <v>85</v>
      </c>
      <c r="T48" s="210" t="s">
        <v>64</v>
      </c>
      <c r="U48" s="211"/>
      <c r="V48" s="259"/>
      <c r="W48" s="209" t="s">
        <v>85</v>
      </c>
      <c r="X48" s="210" t="s">
        <v>64</v>
      </c>
      <c r="Y48" s="211"/>
      <c r="Z48" s="259"/>
      <c r="AA48" s="210" t="s">
        <v>85</v>
      </c>
      <c r="AB48" s="210" t="s">
        <v>64</v>
      </c>
      <c r="AC48" s="205"/>
      <c r="AD48" s="206"/>
      <c r="AE48" s="207"/>
      <c r="AF48" s="207"/>
      <c r="AG48" s="207"/>
      <c r="AH48" s="207"/>
      <c r="AI48" s="207"/>
    </row>
    <row r="49" spans="2:35" ht="15" customHeight="1">
      <c r="B49" s="190"/>
      <c r="C49" s="203"/>
      <c r="D49" s="212" t="s">
        <v>86</v>
      </c>
      <c r="E49" s="213"/>
      <c r="F49" s="261"/>
      <c r="G49" s="262"/>
      <c r="H49" s="263"/>
      <c r="I49" s="264"/>
      <c r="J49" s="265"/>
      <c r="K49" s="266"/>
      <c r="L49" s="267"/>
      <c r="M49" s="16"/>
      <c r="N49" s="265"/>
      <c r="O49" s="266"/>
      <c r="P49" s="267"/>
      <c r="Q49" s="16"/>
      <c r="R49" s="265"/>
      <c r="S49" s="266"/>
      <c r="T49" s="267"/>
      <c r="U49" s="16"/>
      <c r="V49" s="265"/>
      <c r="W49" s="266"/>
      <c r="X49" s="267"/>
      <c r="Y49" s="16"/>
      <c r="Z49" s="265"/>
      <c r="AA49" s="16"/>
      <c r="AB49" s="268"/>
      <c r="AC49" s="247"/>
      <c r="AD49" s="195"/>
    </row>
    <row r="50" spans="2:35" ht="15" customHeight="1">
      <c r="B50" s="190"/>
      <c r="C50" s="203"/>
      <c r="D50" s="269" t="s">
        <v>87</v>
      </c>
      <c r="E50" s="191"/>
      <c r="F50" s="270"/>
      <c r="G50" s="224">
        <v>1200</v>
      </c>
      <c r="H50" s="225">
        <f>G50*($F$28+$F$46)</f>
        <v>18000</v>
      </c>
      <c r="I50" s="226"/>
      <c r="J50" s="272"/>
      <c r="K50" s="224">
        <v>9500</v>
      </c>
      <c r="L50" s="225">
        <f>K50*($J$28+$J$46)</f>
        <v>133000</v>
      </c>
      <c r="M50" s="226"/>
      <c r="N50" s="272"/>
      <c r="O50" s="224">
        <v>10000</v>
      </c>
      <c r="P50" s="225">
        <f>O50*($N$28+$N$46)</f>
        <v>140000</v>
      </c>
      <c r="Q50" s="226"/>
      <c r="R50" s="272"/>
      <c r="S50" s="224">
        <v>10600</v>
      </c>
      <c r="T50" s="225">
        <f>S50*($R$28+$R$46)</f>
        <v>201400</v>
      </c>
      <c r="U50" s="226"/>
      <c r="V50" s="272"/>
      <c r="W50" s="224">
        <v>11200</v>
      </c>
      <c r="X50" s="225">
        <f>W50*($V$28+$V$46)</f>
        <v>246400</v>
      </c>
      <c r="Y50" s="226"/>
      <c r="Z50" s="272"/>
      <c r="AA50" s="224">
        <v>11800</v>
      </c>
      <c r="AB50" s="225">
        <f>AA50*($Z$28+$Z$46)</f>
        <v>259600</v>
      </c>
      <c r="AC50" s="247"/>
      <c r="AD50" s="195"/>
    </row>
    <row r="51" spans="2:35" ht="15" customHeight="1">
      <c r="B51" s="190"/>
      <c r="C51" s="203"/>
      <c r="D51" s="273" t="s">
        <v>88</v>
      </c>
      <c r="E51" s="191"/>
      <c r="F51" s="270"/>
      <c r="G51" s="224">
        <v>500</v>
      </c>
      <c r="H51" s="225">
        <f>G51*($F$28+$F$46)</f>
        <v>7500</v>
      </c>
      <c r="I51" s="226"/>
      <c r="J51" s="272"/>
      <c r="K51" s="224">
        <v>2300</v>
      </c>
      <c r="L51" s="225">
        <f>K51*($J$28+$J$46)</f>
        <v>32200</v>
      </c>
      <c r="M51" s="226"/>
      <c r="N51" s="272"/>
      <c r="O51" s="224">
        <v>2400</v>
      </c>
      <c r="P51" s="225">
        <f>O51*($N$28+$N$46)</f>
        <v>33600</v>
      </c>
      <c r="Q51" s="226"/>
      <c r="R51" s="272"/>
      <c r="S51" s="224">
        <v>2500</v>
      </c>
      <c r="T51" s="225">
        <f>S51*($R$28+$R$46)</f>
        <v>47500</v>
      </c>
      <c r="U51" s="226"/>
      <c r="V51" s="272"/>
      <c r="W51" s="224">
        <v>2600</v>
      </c>
      <c r="X51" s="225">
        <f>W51*($V$28+$V$46)</f>
        <v>57200</v>
      </c>
      <c r="Y51" s="226"/>
      <c r="Z51" s="272"/>
      <c r="AA51" s="224">
        <v>2700</v>
      </c>
      <c r="AB51" s="225">
        <f>AA51*($Z$28+$Z$46)</f>
        <v>59400</v>
      </c>
      <c r="AC51" s="247"/>
      <c r="AD51" s="195"/>
    </row>
    <row r="52" spans="2:35" ht="15" customHeight="1">
      <c r="B52" s="190"/>
      <c r="C52" s="203"/>
      <c r="D52" s="273" t="s">
        <v>89</v>
      </c>
      <c r="E52" s="191"/>
      <c r="F52" s="270"/>
      <c r="G52" s="274">
        <v>6.2E-2</v>
      </c>
      <c r="H52" s="225">
        <f>G52*($H$28+$H$46)</f>
        <v>10143.200000000001</v>
      </c>
      <c r="I52" s="226"/>
      <c r="J52" s="272"/>
      <c r="K52" s="274">
        <v>6.2E-2</v>
      </c>
      <c r="L52" s="225">
        <f>K52*($L$28+$L$46)</f>
        <v>40120.199999999997</v>
      </c>
      <c r="M52" s="226"/>
      <c r="N52" s="272"/>
      <c r="O52" s="274">
        <v>6.2E-2</v>
      </c>
      <c r="P52" s="225">
        <f>O52*($P$28+$P$46)</f>
        <v>41695</v>
      </c>
      <c r="Q52" s="226"/>
      <c r="R52" s="272"/>
      <c r="S52" s="275">
        <v>6.2E-2</v>
      </c>
      <c r="T52" s="225">
        <f>S52*($T$28+$T$46)</f>
        <v>59985</v>
      </c>
      <c r="U52" s="226"/>
      <c r="V52" s="272"/>
      <c r="W52" s="274">
        <v>6.2E-2</v>
      </c>
      <c r="X52" s="225">
        <f>W52*($X$28+$X$46)</f>
        <v>71622.399999999994</v>
      </c>
      <c r="Y52" s="226"/>
      <c r="Z52" s="272"/>
      <c r="AA52" s="274">
        <v>6.2E-2</v>
      </c>
      <c r="AB52" s="225">
        <f>AA52*($AB$28+$AB$46)</f>
        <v>74437.2</v>
      </c>
      <c r="AC52" s="247"/>
      <c r="AD52" s="195"/>
    </row>
    <row r="53" spans="2:35" ht="15" customHeight="1">
      <c r="B53" s="190"/>
      <c r="C53" s="203"/>
      <c r="D53" s="273" t="s">
        <v>90</v>
      </c>
      <c r="E53" s="191"/>
      <c r="F53" s="270"/>
      <c r="G53" s="276">
        <v>1.4500000000000001E-2</v>
      </c>
      <c r="H53" s="225">
        <f>G53*($H$28+$H$46)</f>
        <v>2372.2000000000003</v>
      </c>
      <c r="I53" s="226"/>
      <c r="J53" s="272"/>
      <c r="K53" s="276">
        <v>1.4500000000000001E-2</v>
      </c>
      <c r="L53" s="225">
        <f>K53*($L$28+$L$46)</f>
        <v>9382.9500000000007</v>
      </c>
      <c r="M53" s="226"/>
      <c r="N53" s="272"/>
      <c r="O53" s="276">
        <v>1.4500000000000001E-2</v>
      </c>
      <c r="P53" s="225">
        <f>O53*($P$28+$P$46)</f>
        <v>9751.25</v>
      </c>
      <c r="Q53" s="226"/>
      <c r="R53" s="272"/>
      <c r="S53" s="277">
        <v>1.4500000000000001E-2</v>
      </c>
      <c r="T53" s="225">
        <f>S53*($T$28+$T$46)</f>
        <v>14028.75</v>
      </c>
      <c r="U53" s="226"/>
      <c r="V53" s="272"/>
      <c r="W53" s="276">
        <v>1.4500000000000001E-2</v>
      </c>
      <c r="X53" s="225">
        <f>W53*($X$28+$X$46)</f>
        <v>16750.400000000001</v>
      </c>
      <c r="Y53" s="226"/>
      <c r="Z53" s="272"/>
      <c r="AA53" s="276">
        <v>1.4500000000000001E-2</v>
      </c>
      <c r="AB53" s="225">
        <f>AA53*($AB$28+$AB$46)</f>
        <v>17408.7</v>
      </c>
      <c r="AC53" s="247"/>
      <c r="AD53" s="195"/>
    </row>
    <row r="54" spans="2:35" ht="15" customHeight="1">
      <c r="B54" s="190"/>
      <c r="C54" s="203"/>
      <c r="D54" s="273" t="s">
        <v>91</v>
      </c>
      <c r="E54" s="191"/>
      <c r="F54" s="270"/>
      <c r="G54" s="274">
        <v>2.5000000000000001E-2</v>
      </c>
      <c r="H54" s="225">
        <f>G54*($H$28+$H$46)</f>
        <v>4090</v>
      </c>
      <c r="I54" s="226"/>
      <c r="J54" s="272"/>
      <c r="K54" s="274">
        <v>2.5000000000000001E-2</v>
      </c>
      <c r="L54" s="225">
        <f>K54*($L$28+$L$46)</f>
        <v>16177.5</v>
      </c>
      <c r="M54" s="226"/>
      <c r="N54" s="272"/>
      <c r="O54" s="274">
        <v>2.5000000000000001E-2</v>
      </c>
      <c r="P54" s="225">
        <f>O54*($P$28+$P$46)</f>
        <v>16812.5</v>
      </c>
      <c r="Q54" s="226"/>
      <c r="R54" s="272"/>
      <c r="S54" s="275">
        <v>2.5000000000000001E-2</v>
      </c>
      <c r="T54" s="225">
        <f>S54*($T$28+$T$46)</f>
        <v>24187.5</v>
      </c>
      <c r="U54" s="226"/>
      <c r="V54" s="272"/>
      <c r="W54" s="274">
        <v>2.5000000000000001E-2</v>
      </c>
      <c r="X54" s="225">
        <f>W54*($X$28+$X$46)</f>
        <v>28880</v>
      </c>
      <c r="Y54" s="226"/>
      <c r="Z54" s="272"/>
      <c r="AA54" s="274">
        <v>2.5000000000000001E-2</v>
      </c>
      <c r="AB54" s="225">
        <f>AA54*($AB$28+$AB$46)</f>
        <v>30015</v>
      </c>
      <c r="AC54" s="247"/>
      <c r="AD54" s="195"/>
    </row>
    <row r="55" spans="2:35" ht="15" customHeight="1">
      <c r="B55" s="190"/>
      <c r="C55" s="203"/>
      <c r="D55" s="273"/>
      <c r="E55" s="191"/>
      <c r="F55" s="261"/>
      <c r="G55" s="460"/>
      <c r="H55" s="458"/>
      <c r="I55" s="226"/>
      <c r="J55" s="265"/>
      <c r="K55" s="460"/>
      <c r="L55" s="458"/>
      <c r="M55" s="226"/>
      <c r="N55" s="265"/>
      <c r="O55" s="460"/>
      <c r="P55" s="458"/>
      <c r="Q55" s="226"/>
      <c r="R55" s="265"/>
      <c r="S55" s="460"/>
      <c r="T55" s="458"/>
      <c r="U55" s="226"/>
      <c r="V55" s="265"/>
      <c r="W55" s="460"/>
      <c r="X55" s="458"/>
      <c r="Y55" s="226"/>
      <c r="Z55" s="265"/>
      <c r="AA55" s="460"/>
      <c r="AB55" s="458"/>
      <c r="AC55" s="247"/>
      <c r="AD55" s="195"/>
    </row>
    <row r="56" spans="2:35" ht="15" customHeight="1">
      <c r="B56" s="190"/>
      <c r="C56" s="203"/>
      <c r="D56" s="273" t="s">
        <v>92</v>
      </c>
      <c r="E56" s="191"/>
      <c r="F56" s="459"/>
      <c r="G56" s="462"/>
      <c r="H56" s="271">
        <v>0</v>
      </c>
      <c r="I56" s="226"/>
      <c r="J56" s="461"/>
      <c r="K56" s="462"/>
      <c r="L56" s="271">
        <v>0</v>
      </c>
      <c r="M56" s="226"/>
      <c r="N56" s="461"/>
      <c r="O56" s="462"/>
      <c r="P56" s="271">
        <v>0</v>
      </c>
      <c r="Q56" s="226"/>
      <c r="R56" s="461"/>
      <c r="S56" s="462"/>
      <c r="T56" s="271">
        <v>0</v>
      </c>
      <c r="U56" s="226"/>
      <c r="V56" s="461"/>
      <c r="W56" s="462"/>
      <c r="X56" s="271">
        <v>0</v>
      </c>
      <c r="Y56" s="226"/>
      <c r="Z56" s="461"/>
      <c r="AA56" s="462"/>
      <c r="AB56" s="271">
        <v>0</v>
      </c>
      <c r="AC56" s="247"/>
      <c r="AD56" s="195"/>
    </row>
    <row r="57" spans="2:35" ht="15" customHeight="1">
      <c r="B57" s="190"/>
      <c r="C57" s="278"/>
      <c r="D57" s="279"/>
      <c r="E57" s="280"/>
      <c r="F57" s="281"/>
      <c r="G57" s="282"/>
      <c r="H57" s="283"/>
      <c r="I57" s="253"/>
      <c r="J57" s="284"/>
      <c r="K57" s="282"/>
      <c r="L57" s="283"/>
      <c r="M57" s="253"/>
      <c r="N57" s="284"/>
      <c r="O57" s="282"/>
      <c r="P57" s="283"/>
      <c r="Q57" s="253"/>
      <c r="R57" s="284"/>
      <c r="S57" s="282"/>
      <c r="T57" s="283"/>
      <c r="U57" s="253"/>
      <c r="V57" s="284"/>
      <c r="W57" s="282"/>
      <c r="X57" s="283"/>
      <c r="Y57" s="253"/>
      <c r="Z57" s="284"/>
      <c r="AA57" s="282"/>
      <c r="AB57" s="283"/>
      <c r="AC57" s="285"/>
      <c r="AD57" s="195"/>
      <c r="AE57" s="286"/>
    </row>
    <row r="58" spans="2:35" ht="15" customHeight="1">
      <c r="B58" s="190"/>
      <c r="C58" s="191"/>
      <c r="D58" s="238"/>
      <c r="E58" s="192"/>
      <c r="F58" s="191"/>
      <c r="G58" s="287"/>
      <c r="H58" s="288"/>
      <c r="I58" s="235"/>
      <c r="J58" s="250"/>
      <c r="K58" s="287"/>
      <c r="L58" s="288"/>
      <c r="M58" s="235"/>
      <c r="N58" s="250"/>
      <c r="O58" s="287"/>
      <c r="P58" s="288"/>
      <c r="Q58" s="235"/>
      <c r="R58" s="250"/>
      <c r="S58" s="287"/>
      <c r="T58" s="288"/>
      <c r="U58" s="235"/>
      <c r="V58" s="250"/>
      <c r="W58" s="287"/>
      <c r="X58" s="288"/>
      <c r="Y58" s="235"/>
      <c r="Z58" s="250"/>
      <c r="AA58" s="287"/>
      <c r="AB58" s="288"/>
      <c r="AC58" s="191"/>
      <c r="AD58" s="195"/>
      <c r="AE58" s="286"/>
    </row>
    <row r="59" spans="2:35" ht="15" customHeight="1">
      <c r="B59" s="190"/>
      <c r="C59" s="199"/>
      <c r="D59" s="289"/>
      <c r="E59" s="290"/>
      <c r="F59" s="200"/>
      <c r="G59" s="291"/>
      <c r="H59" s="292"/>
      <c r="I59" s="293"/>
      <c r="J59" s="294"/>
      <c r="K59" s="291"/>
      <c r="L59" s="292"/>
      <c r="M59" s="293"/>
      <c r="N59" s="294"/>
      <c r="O59" s="291"/>
      <c r="P59" s="292"/>
      <c r="Q59" s="293"/>
      <c r="R59" s="294"/>
      <c r="S59" s="291"/>
      <c r="T59" s="292"/>
      <c r="U59" s="293"/>
      <c r="V59" s="294"/>
      <c r="W59" s="291"/>
      <c r="X59" s="292"/>
      <c r="Y59" s="293"/>
      <c r="Z59" s="294"/>
      <c r="AA59" s="291"/>
      <c r="AB59" s="292"/>
      <c r="AC59" s="201"/>
      <c r="AD59" s="195"/>
      <c r="AE59" s="286"/>
    </row>
    <row r="60" spans="2:35" ht="15" customHeight="1">
      <c r="B60" s="190"/>
      <c r="C60" s="203"/>
      <c r="D60" s="295" t="s">
        <v>93</v>
      </c>
      <c r="E60" s="192"/>
      <c r="F60" s="534" t="s">
        <v>61</v>
      </c>
      <c r="G60" s="535"/>
      <c r="H60" s="536"/>
      <c r="I60" s="191"/>
      <c r="J60" s="534" t="s">
        <v>29</v>
      </c>
      <c r="K60" s="535"/>
      <c r="L60" s="536"/>
      <c r="M60" s="191"/>
      <c r="N60" s="534" t="s">
        <v>30</v>
      </c>
      <c r="O60" s="535"/>
      <c r="P60" s="536"/>
      <c r="Q60" s="191"/>
      <c r="R60" s="534" t="s">
        <v>31</v>
      </c>
      <c r="S60" s="535"/>
      <c r="T60" s="536"/>
      <c r="U60" s="191"/>
      <c r="V60" s="534" t="s">
        <v>32</v>
      </c>
      <c r="W60" s="535"/>
      <c r="X60" s="536"/>
      <c r="Y60" s="191"/>
      <c r="Z60" s="534" t="s">
        <v>33</v>
      </c>
      <c r="AA60" s="535"/>
      <c r="AB60" s="536"/>
      <c r="AC60" s="202"/>
      <c r="AD60" s="195"/>
    </row>
    <row r="61" spans="2:35" ht="15" customHeight="1">
      <c r="B61" s="190"/>
      <c r="C61" s="203"/>
      <c r="D61" s="192"/>
      <c r="E61" s="296"/>
      <c r="F61" s="297" t="s">
        <v>94</v>
      </c>
      <c r="G61" s="298"/>
      <c r="H61" s="257">
        <f>F28+F46</f>
        <v>15</v>
      </c>
      <c r="I61" s="298"/>
      <c r="J61" s="297" t="s">
        <v>94</v>
      </c>
      <c r="K61" s="296"/>
      <c r="L61" s="257">
        <f>J28+J46</f>
        <v>14</v>
      </c>
      <c r="M61" s="296"/>
      <c r="N61" s="297" t="s">
        <v>94</v>
      </c>
      <c r="O61" s="296"/>
      <c r="P61" s="257">
        <f>N28+N46</f>
        <v>14</v>
      </c>
      <c r="Q61" s="296"/>
      <c r="R61" s="297" t="s">
        <v>94</v>
      </c>
      <c r="S61" s="296"/>
      <c r="T61" s="257">
        <f>R28+R46</f>
        <v>19</v>
      </c>
      <c r="U61" s="296"/>
      <c r="V61" s="297" t="s">
        <v>94</v>
      </c>
      <c r="W61" s="296"/>
      <c r="X61" s="257">
        <f>V28+V46</f>
        <v>22</v>
      </c>
      <c r="Y61" s="296"/>
      <c r="Z61" s="297" t="s">
        <v>94</v>
      </c>
      <c r="AA61" s="296"/>
      <c r="AB61" s="257">
        <f>Z28+Z46</f>
        <v>22</v>
      </c>
      <c r="AC61" s="227"/>
      <c r="AD61" s="299"/>
      <c r="AE61" s="196"/>
      <c r="AF61" s="196"/>
      <c r="AG61" s="196"/>
      <c r="AH61" s="300"/>
      <c r="AI61" s="196"/>
    </row>
    <row r="62" spans="2:35" ht="15" customHeight="1">
      <c r="B62" s="190"/>
      <c r="C62" s="203"/>
      <c r="D62" s="192"/>
      <c r="E62" s="192"/>
      <c r="F62" s="297" t="s">
        <v>95</v>
      </c>
      <c r="G62" s="301"/>
      <c r="H62" s="302">
        <f>H28+H46</f>
        <v>163600</v>
      </c>
      <c r="I62" s="301"/>
      <c r="J62" s="297" t="s">
        <v>95</v>
      </c>
      <c r="K62" s="301"/>
      <c r="L62" s="302">
        <f>L28+L46</f>
        <v>647100</v>
      </c>
      <c r="M62" s="301"/>
      <c r="N62" s="297" t="s">
        <v>95</v>
      </c>
      <c r="O62" s="301"/>
      <c r="P62" s="302">
        <f>P28+P46</f>
        <v>672500</v>
      </c>
      <c r="Q62" s="301"/>
      <c r="R62" s="297" t="s">
        <v>95</v>
      </c>
      <c r="S62" s="301"/>
      <c r="T62" s="302">
        <f>T28+T46</f>
        <v>967500</v>
      </c>
      <c r="U62" s="301"/>
      <c r="V62" s="297" t="s">
        <v>95</v>
      </c>
      <c r="W62" s="301"/>
      <c r="X62" s="302">
        <f>X28+X46</f>
        <v>1155200</v>
      </c>
      <c r="Y62" s="301"/>
      <c r="Z62" s="297" t="s">
        <v>95</v>
      </c>
      <c r="AA62" s="301"/>
      <c r="AB62" s="302">
        <f>AB28+AB46</f>
        <v>1200600</v>
      </c>
      <c r="AC62" s="202"/>
      <c r="AD62" s="195"/>
    </row>
    <row r="63" spans="2:35" ht="15" customHeight="1">
      <c r="B63" s="190"/>
      <c r="C63" s="203"/>
      <c r="D63" s="192"/>
      <c r="E63" s="192"/>
      <c r="F63" s="297" t="s">
        <v>96</v>
      </c>
      <c r="G63" s="191"/>
      <c r="H63" s="303">
        <f>SUM(H50:H56)</f>
        <v>42105.399999999994</v>
      </c>
      <c r="I63" s="191"/>
      <c r="J63" s="297" t="s">
        <v>96</v>
      </c>
      <c r="K63" s="191"/>
      <c r="L63" s="303">
        <f>SUM(L50:L56)</f>
        <v>230880.65000000002</v>
      </c>
      <c r="M63" s="191"/>
      <c r="N63" s="297" t="s">
        <v>96</v>
      </c>
      <c r="O63" s="191"/>
      <c r="P63" s="303">
        <f>SUM(P50:P56)</f>
        <v>241858.75</v>
      </c>
      <c r="Q63" s="191"/>
      <c r="R63" s="297" t="s">
        <v>96</v>
      </c>
      <c r="S63" s="191"/>
      <c r="T63" s="303">
        <f>SUM(T50:T56)</f>
        <v>347101.25</v>
      </c>
      <c r="U63" s="191"/>
      <c r="V63" s="297" t="s">
        <v>96</v>
      </c>
      <c r="W63" s="191"/>
      <c r="X63" s="303">
        <f>SUM(X50:X56)</f>
        <v>420852.80000000005</v>
      </c>
      <c r="Y63" s="191"/>
      <c r="Z63" s="297" t="s">
        <v>96</v>
      </c>
      <c r="AA63" s="191"/>
      <c r="AB63" s="303">
        <f>SUM(AB50:AB56)</f>
        <v>440860.9</v>
      </c>
      <c r="AC63" s="202"/>
      <c r="AD63" s="195"/>
    </row>
    <row r="64" spans="2:35" ht="15" customHeight="1">
      <c r="B64" s="190"/>
      <c r="C64" s="203"/>
      <c r="D64" s="192"/>
      <c r="E64" s="192"/>
      <c r="F64" s="297" t="s">
        <v>97</v>
      </c>
      <c r="G64" s="191"/>
      <c r="H64" s="303">
        <f>H62+H63</f>
        <v>205705.4</v>
      </c>
      <c r="I64" s="191"/>
      <c r="J64" s="297" t="s">
        <v>97</v>
      </c>
      <c r="K64" s="191"/>
      <c r="L64" s="303">
        <f>L62+L63</f>
        <v>877980.65</v>
      </c>
      <c r="M64" s="191"/>
      <c r="N64" s="297" t="s">
        <v>97</v>
      </c>
      <c r="O64" s="191"/>
      <c r="P64" s="303">
        <f>P62+P63</f>
        <v>914358.75</v>
      </c>
      <c r="Q64" s="191"/>
      <c r="R64" s="297" t="s">
        <v>97</v>
      </c>
      <c r="S64" s="191"/>
      <c r="T64" s="303">
        <f>T62+T63</f>
        <v>1314601.25</v>
      </c>
      <c r="U64" s="191"/>
      <c r="V64" s="297" t="s">
        <v>97</v>
      </c>
      <c r="W64" s="191"/>
      <c r="X64" s="303">
        <f>X62+X63</f>
        <v>1576052.8</v>
      </c>
      <c r="Y64" s="191"/>
      <c r="Z64" s="297" t="s">
        <v>97</v>
      </c>
      <c r="AA64" s="191"/>
      <c r="AB64" s="303">
        <f>AB62+AB63</f>
        <v>1641460.9</v>
      </c>
      <c r="AC64" s="202"/>
      <c r="AD64" s="195"/>
    </row>
    <row r="65" spans="2:30" ht="15" customHeight="1">
      <c r="B65" s="190"/>
      <c r="C65" s="203"/>
      <c r="D65" s="191"/>
      <c r="E65" s="192"/>
      <c r="F65" s="297" t="s">
        <v>98</v>
      </c>
      <c r="G65" s="246"/>
      <c r="H65" s="257" t="s">
        <v>99</v>
      </c>
      <c r="I65" s="246"/>
      <c r="J65" s="297" t="s">
        <v>98</v>
      </c>
      <c r="K65" s="246"/>
      <c r="L65" s="257" t="str">
        <f>IFERROR((ROUND(('2. Enrollment Projections'!$E$29+'2. Enrollment Projections'!$E$33)/(J28),0)&amp;":1"),"")</f>
        <v>30:1</v>
      </c>
      <c r="M65" s="246"/>
      <c r="N65" s="297" t="s">
        <v>98</v>
      </c>
      <c r="O65" s="246"/>
      <c r="P65" s="257" t="str">
        <f>IFERROR((ROUND(('2. Enrollment Projections'!$E$29+'2. Enrollment Projections'!$E$33)/(N28),0)&amp;":1"),"")</f>
        <v>30:1</v>
      </c>
      <c r="Q65" s="246"/>
      <c r="R65" s="297" t="s">
        <v>98</v>
      </c>
      <c r="S65" s="246"/>
      <c r="T65" s="257" t="str">
        <f>IFERROR((ROUND(('2. Enrollment Projections'!$E$29+'2. Enrollment Projections'!$E$33)/(R28),0)&amp;":1"),"")</f>
        <v>19:1</v>
      </c>
      <c r="U65" s="246"/>
      <c r="V65" s="297" t="s">
        <v>98</v>
      </c>
      <c r="W65" s="246"/>
      <c r="X65" s="257" t="str">
        <f>IFERROR((ROUND(('2. Enrollment Projections'!$E$29+'2. Enrollment Projections'!$E$33)/(V28),0)&amp;":1"),"")</f>
        <v>17:1</v>
      </c>
      <c r="Y65" s="246"/>
      <c r="Z65" s="297" t="s">
        <v>98</v>
      </c>
      <c r="AA65" s="246"/>
      <c r="AB65" s="257" t="str">
        <f>IFERROR((ROUND(('2. Enrollment Projections'!$E$29+'2. Enrollment Projections'!$E$33)/(Z28),0)&amp;":1"),"")</f>
        <v>17:1</v>
      </c>
      <c r="AC65" s="202"/>
      <c r="AD65" s="195"/>
    </row>
    <row r="66" spans="2:30" ht="15" customHeight="1">
      <c r="B66" s="190"/>
      <c r="C66" s="203"/>
      <c r="D66" s="191"/>
      <c r="E66" s="192"/>
      <c r="F66" s="304" t="s">
        <v>100</v>
      </c>
      <c r="G66" s="305"/>
      <c r="H66" s="306" t="s">
        <v>99</v>
      </c>
      <c r="I66" s="246"/>
      <c r="J66" s="304" t="s">
        <v>100</v>
      </c>
      <c r="K66" s="305"/>
      <c r="L66" s="306" t="str">
        <f>IFERROR((ROUND(('2. Enrollment Projections'!$E$29+'2. Enrollment Projections'!$E$33)/(J46),0)&amp;":1"),"")</f>
        <v>17:1</v>
      </c>
      <c r="M66" s="246"/>
      <c r="N66" s="304" t="s">
        <v>100</v>
      </c>
      <c r="O66" s="305"/>
      <c r="P66" s="306" t="str">
        <f>IFERROR((ROUND(('2. Enrollment Projections'!$E$29+'2. Enrollment Projections'!$E$33)/(N46),0)&amp;":1"),"")</f>
        <v>17:1</v>
      </c>
      <c r="Q66" s="246"/>
      <c r="R66" s="304" t="s">
        <v>100</v>
      </c>
      <c r="S66" s="305"/>
      <c r="T66" s="306" t="str">
        <f>IFERROR((ROUND(('2. Enrollment Projections'!$E$29+'2. Enrollment Projections'!$E$33)/(R46),0)&amp;":1"),"")</f>
        <v>14:1</v>
      </c>
      <c r="U66" s="246"/>
      <c r="V66" s="304" t="s">
        <v>100</v>
      </c>
      <c r="W66" s="305"/>
      <c r="X66" s="306" t="str">
        <f>IFERROR((ROUND(('2. Enrollment Projections'!$E$29+'2. Enrollment Projections'!$E$33)/(V46),0)&amp;":1"),"")</f>
        <v>12:1</v>
      </c>
      <c r="Y66" s="246"/>
      <c r="Z66" s="304" t="s">
        <v>100</v>
      </c>
      <c r="AA66" s="305"/>
      <c r="AB66" s="306" t="str">
        <f>IFERROR((ROUND(('2. Enrollment Projections'!$E$29+'2. Enrollment Projections'!$E$33)/(Z46),0)&amp;":1"),"")</f>
        <v>12:1</v>
      </c>
      <c r="AC66" s="202"/>
      <c r="AD66" s="195"/>
    </row>
    <row r="67" spans="2:30" ht="15" customHeight="1">
      <c r="B67" s="190"/>
      <c r="C67" s="278"/>
      <c r="D67" s="307"/>
      <c r="E67" s="307"/>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5"/>
      <c r="AD67" s="195"/>
    </row>
    <row r="68" spans="2:30" ht="15" customHeight="1">
      <c r="B68" s="190"/>
      <c r="C68" s="191"/>
      <c r="D68" s="308"/>
      <c r="E68" s="308"/>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5"/>
    </row>
    <row r="69" spans="2:30" ht="30.75" customHeight="1">
      <c r="B69" s="190"/>
      <c r="C69" s="548" t="s">
        <v>101</v>
      </c>
      <c r="D69" s="547"/>
      <c r="E69" s="547"/>
      <c r="F69" s="547"/>
      <c r="G69" s="547"/>
      <c r="H69" s="547"/>
      <c r="I69" s="547"/>
      <c r="J69" s="547"/>
      <c r="K69" s="547"/>
      <c r="L69" s="547"/>
      <c r="M69" s="547"/>
      <c r="N69" s="547"/>
      <c r="O69" s="547"/>
      <c r="P69" s="547"/>
      <c r="Q69" s="547"/>
      <c r="R69" s="547"/>
      <c r="S69" s="549"/>
      <c r="T69" s="549"/>
      <c r="U69" s="191"/>
      <c r="V69" s="191"/>
      <c r="W69" s="191"/>
      <c r="X69" s="191"/>
      <c r="Y69" s="191"/>
      <c r="Z69" s="191"/>
      <c r="AA69" s="191"/>
      <c r="AB69" s="191"/>
      <c r="AC69" s="191"/>
      <c r="AD69" s="195"/>
    </row>
    <row r="70" spans="2:30" ht="20.25" customHeight="1">
      <c r="B70" s="190"/>
      <c r="C70" s="546" t="s">
        <v>102</v>
      </c>
      <c r="D70" s="547"/>
      <c r="E70" s="547"/>
      <c r="F70" s="547"/>
      <c r="G70" s="547"/>
      <c r="H70" s="547"/>
      <c r="I70" s="547"/>
      <c r="J70" s="547"/>
      <c r="K70" s="547"/>
      <c r="L70" s="547"/>
      <c r="M70" s="547"/>
      <c r="N70" s="547"/>
      <c r="O70" s="547"/>
      <c r="P70" s="547"/>
      <c r="Q70" s="547"/>
      <c r="R70" s="547"/>
      <c r="S70" s="547"/>
      <c r="T70" s="547"/>
      <c r="U70" s="547"/>
      <c r="V70" s="547"/>
      <c r="W70" s="547"/>
      <c r="X70" s="191"/>
      <c r="Y70" s="191"/>
      <c r="Z70" s="191"/>
      <c r="AA70" s="191"/>
      <c r="AB70" s="191"/>
      <c r="AC70" s="191"/>
      <c r="AD70" s="195"/>
    </row>
    <row r="71" spans="2:30" ht="27.95" customHeight="1">
      <c r="B71" s="190"/>
      <c r="C71" s="547"/>
      <c r="D71" s="547"/>
      <c r="E71" s="547"/>
      <c r="F71" s="547"/>
      <c r="G71" s="547"/>
      <c r="H71" s="547"/>
      <c r="I71" s="547"/>
      <c r="J71" s="547"/>
      <c r="K71" s="547"/>
      <c r="L71" s="547"/>
      <c r="M71" s="547"/>
      <c r="N71" s="547"/>
      <c r="O71" s="547"/>
      <c r="P71" s="547"/>
      <c r="Q71" s="547"/>
      <c r="R71" s="547"/>
      <c r="S71" s="547"/>
      <c r="T71" s="547"/>
      <c r="U71" s="547"/>
      <c r="V71" s="547"/>
      <c r="W71" s="547"/>
      <c r="X71" s="191"/>
      <c r="Y71" s="191"/>
      <c r="Z71" s="191"/>
      <c r="AA71" s="191"/>
      <c r="AB71" s="191"/>
      <c r="AC71" s="191"/>
      <c r="AD71" s="195"/>
    </row>
    <row r="72" spans="2:30" ht="21" customHeight="1">
      <c r="B72" s="190"/>
      <c r="C72" s="547"/>
      <c r="D72" s="547"/>
      <c r="E72" s="547"/>
      <c r="F72" s="547"/>
      <c r="G72" s="547"/>
      <c r="H72" s="547"/>
      <c r="I72" s="547"/>
      <c r="J72" s="547"/>
      <c r="K72" s="547"/>
      <c r="L72" s="547"/>
      <c r="M72" s="547"/>
      <c r="N72" s="547"/>
      <c r="O72" s="547"/>
      <c r="P72" s="547"/>
      <c r="Q72" s="547"/>
      <c r="R72" s="547"/>
      <c r="S72" s="547"/>
      <c r="T72" s="547"/>
      <c r="U72" s="547"/>
      <c r="V72" s="547"/>
      <c r="W72" s="547"/>
      <c r="X72" s="191"/>
      <c r="Y72" s="191"/>
      <c r="Z72" s="191"/>
      <c r="AA72" s="191"/>
      <c r="AB72" s="191"/>
      <c r="AC72" s="191"/>
      <c r="AD72" s="195"/>
    </row>
    <row r="73" spans="2:30" ht="13.5" customHeight="1">
      <c r="B73" s="190"/>
      <c r="C73" s="547"/>
      <c r="D73" s="547"/>
      <c r="E73" s="547"/>
      <c r="F73" s="547"/>
      <c r="G73" s="547"/>
      <c r="H73" s="547"/>
      <c r="I73" s="547"/>
      <c r="J73" s="547"/>
      <c r="K73" s="547"/>
      <c r="L73" s="547"/>
      <c r="M73" s="547"/>
      <c r="N73" s="547"/>
      <c r="O73" s="547"/>
      <c r="P73" s="547"/>
      <c r="Q73" s="547"/>
      <c r="R73" s="547"/>
      <c r="S73" s="547"/>
      <c r="T73" s="547"/>
      <c r="U73" s="547"/>
      <c r="V73" s="547"/>
      <c r="W73" s="547"/>
      <c r="X73" s="191"/>
      <c r="Y73" s="191"/>
      <c r="Z73" s="191"/>
      <c r="AA73" s="191"/>
      <c r="AB73" s="191"/>
      <c r="AC73" s="191"/>
      <c r="AD73" s="195"/>
    </row>
    <row r="74" spans="2:30" ht="28.5" customHeight="1">
      <c r="B74" s="190"/>
      <c r="C74" s="542" t="s">
        <v>103</v>
      </c>
      <c r="D74" s="542"/>
      <c r="E74" s="542"/>
      <c r="F74" s="542"/>
      <c r="G74" s="542"/>
      <c r="H74" s="542"/>
      <c r="I74" s="542"/>
      <c r="J74" s="542"/>
      <c r="K74" s="542"/>
      <c r="L74" s="542"/>
      <c r="M74" s="542"/>
      <c r="N74" s="542"/>
      <c r="O74" s="542"/>
      <c r="P74" s="542"/>
      <c r="Q74" s="542"/>
      <c r="R74" s="542"/>
      <c r="S74" s="542"/>
      <c r="T74" s="542"/>
      <c r="U74" s="542"/>
      <c r="V74" s="542"/>
      <c r="W74" s="542"/>
      <c r="X74" s="191"/>
      <c r="Y74" s="191"/>
      <c r="Z74" s="191"/>
      <c r="AA74" s="191"/>
      <c r="AB74" s="191"/>
      <c r="AC74" s="191"/>
      <c r="AD74" s="195"/>
    </row>
    <row r="75" spans="2:30" ht="20.100000000000001" customHeight="1">
      <c r="B75" s="190"/>
      <c r="C75" s="542" t="s">
        <v>104</v>
      </c>
      <c r="D75" s="542"/>
      <c r="E75" s="542"/>
      <c r="F75" s="542"/>
      <c r="G75" s="542"/>
      <c r="H75" s="542"/>
      <c r="I75" s="542"/>
      <c r="J75" s="542"/>
      <c r="K75" s="542"/>
      <c r="L75" s="542"/>
      <c r="M75" s="542"/>
      <c r="N75" s="542"/>
      <c r="O75" s="542"/>
      <c r="P75" s="542"/>
      <c r="Q75" s="542"/>
      <c r="R75" s="542"/>
      <c r="S75" s="542"/>
      <c r="T75" s="542"/>
      <c r="U75" s="542"/>
      <c r="V75" s="542"/>
      <c r="W75" s="542"/>
      <c r="X75" s="191"/>
      <c r="Y75" s="191"/>
      <c r="Z75" s="191"/>
      <c r="AA75" s="191"/>
      <c r="AB75" s="191"/>
      <c r="AC75" s="191"/>
      <c r="AD75" s="195"/>
    </row>
    <row r="76" spans="2:30" ht="20.100000000000001" customHeight="1">
      <c r="B76" s="190"/>
      <c r="C76" s="542" t="s">
        <v>105</v>
      </c>
      <c r="D76" s="542"/>
      <c r="E76" s="542"/>
      <c r="F76" s="542"/>
      <c r="G76" s="542"/>
      <c r="H76" s="542"/>
      <c r="I76" s="542"/>
      <c r="J76" s="542"/>
      <c r="K76" s="542"/>
      <c r="L76" s="542"/>
      <c r="M76" s="542"/>
      <c r="N76" s="542"/>
      <c r="O76" s="542"/>
      <c r="P76" s="542"/>
      <c r="Q76" s="542"/>
      <c r="R76" s="542"/>
      <c r="S76" s="542"/>
      <c r="T76" s="542"/>
      <c r="U76" s="542"/>
      <c r="V76" s="542"/>
      <c r="W76" s="542"/>
      <c r="X76" s="191"/>
      <c r="Y76" s="191"/>
      <c r="Z76" s="191"/>
      <c r="AA76" s="191"/>
      <c r="AB76" s="191"/>
      <c r="AC76" s="191"/>
      <c r="AD76" s="195"/>
    </row>
    <row r="77" spans="2:30" ht="20.100000000000001" customHeight="1">
      <c r="B77" s="190"/>
      <c r="C77" s="542" t="s">
        <v>106</v>
      </c>
      <c r="D77" s="542"/>
      <c r="E77" s="542"/>
      <c r="F77" s="542"/>
      <c r="G77" s="542"/>
      <c r="H77" s="542"/>
      <c r="I77" s="542"/>
      <c r="J77" s="542"/>
      <c r="K77" s="542"/>
      <c r="L77" s="542"/>
      <c r="M77" s="542"/>
      <c r="N77" s="542"/>
      <c r="O77" s="542"/>
      <c r="P77" s="542"/>
      <c r="Q77" s="542"/>
      <c r="R77" s="542"/>
      <c r="S77" s="542"/>
      <c r="T77" s="542"/>
      <c r="U77" s="542"/>
      <c r="V77" s="542"/>
      <c r="W77" s="542"/>
      <c r="X77" s="191"/>
      <c r="Y77" s="191"/>
      <c r="Z77" s="191"/>
      <c r="AA77" s="191"/>
      <c r="AB77" s="191"/>
      <c r="AC77" s="191"/>
      <c r="AD77" s="195"/>
    </row>
    <row r="78" spans="2:30" ht="15.75" thickBot="1">
      <c r="B78" s="309"/>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1"/>
    </row>
    <row r="80" spans="2:30">
      <c r="F80" s="109"/>
    </row>
    <row r="81" spans="6:7">
      <c r="F81" s="109"/>
      <c r="G81" s="312"/>
    </row>
  </sheetData>
  <sheetProtection password="BDDB" sheet="1" objects="1" scenarios="1" selectLockedCells="1"/>
  <mergeCells count="21">
    <mergeCell ref="C77:W77"/>
    <mergeCell ref="D6:P7"/>
    <mergeCell ref="C70:W73"/>
    <mergeCell ref="C74:W74"/>
    <mergeCell ref="C75:W75"/>
    <mergeCell ref="N10:P10"/>
    <mergeCell ref="C69:T69"/>
    <mergeCell ref="V10:X10"/>
    <mergeCell ref="N60:P60"/>
    <mergeCell ref="V60:X60"/>
    <mergeCell ref="C76:W76"/>
    <mergeCell ref="J60:L60"/>
    <mergeCell ref="F60:H60"/>
    <mergeCell ref="R60:T60"/>
    <mergeCell ref="C2:AC2"/>
    <mergeCell ref="Z10:AB10"/>
    <mergeCell ref="Z60:AB60"/>
    <mergeCell ref="F10:H10"/>
    <mergeCell ref="J10:L10"/>
    <mergeCell ref="T7:AD7"/>
    <mergeCell ref="R10:T10"/>
  </mergeCells>
  <pageMargins left="0.7" right="0.7"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B1:U165"/>
  <sheetViews>
    <sheetView tabSelected="1" topLeftCell="A22" zoomScaleNormal="100" workbookViewId="0">
      <selection activeCell="R38" sqref="R38"/>
    </sheetView>
  </sheetViews>
  <sheetFormatPr defaultRowHeight="12.75"/>
  <cols>
    <col min="1" max="2" width="3" style="3" customWidth="1"/>
    <col min="3" max="3" width="3" style="1" customWidth="1"/>
    <col min="4" max="4" width="21.42578125" style="2" customWidth="1"/>
    <col min="5" max="5" width="41.28515625" style="3" customWidth="1"/>
    <col min="6" max="6" width="2.7109375" style="463" customWidth="1"/>
    <col min="7" max="7" width="14.28515625" style="21" customWidth="1"/>
    <col min="8" max="19" width="14.28515625" style="3" customWidth="1"/>
    <col min="20" max="22" width="3" style="3" customWidth="1"/>
    <col min="23" max="16384" width="9.140625" style="3"/>
  </cols>
  <sheetData>
    <row r="1" spans="2:21" ht="15" customHeight="1" thickBot="1"/>
    <row r="2" spans="2:21" ht="21" customHeight="1">
      <c r="B2" s="22"/>
      <c r="C2" s="14"/>
      <c r="D2" s="529" t="s">
        <v>107</v>
      </c>
      <c r="E2" s="582"/>
      <c r="F2" s="582"/>
      <c r="G2" s="582"/>
      <c r="H2" s="582"/>
      <c r="I2" s="582"/>
      <c r="J2" s="582"/>
      <c r="K2" s="582"/>
      <c r="L2" s="582"/>
      <c r="M2" s="582"/>
      <c r="N2" s="582"/>
      <c r="O2" s="582"/>
      <c r="P2" s="582"/>
      <c r="Q2" s="582"/>
      <c r="R2" s="582"/>
      <c r="S2" s="582"/>
      <c r="T2" s="14"/>
      <c r="U2" s="23"/>
    </row>
    <row r="3" spans="2:21" ht="15" customHeight="1">
      <c r="B3" s="24"/>
      <c r="C3" s="6"/>
      <c r="D3" s="15"/>
      <c r="E3" s="76"/>
      <c r="F3" s="464"/>
      <c r="G3" s="106"/>
      <c r="H3" s="29"/>
      <c r="I3" s="29"/>
      <c r="J3" s="29"/>
      <c r="K3" s="29"/>
      <c r="L3" s="29"/>
      <c r="M3" s="29"/>
      <c r="N3" s="29"/>
      <c r="O3" s="29"/>
      <c r="P3" s="29"/>
      <c r="Q3" s="29"/>
      <c r="R3" s="29"/>
      <c r="S3" s="29"/>
      <c r="T3" s="29"/>
      <c r="U3" s="25"/>
    </row>
    <row r="4" spans="2:21" s="78" customFormat="1" ht="15" customHeight="1">
      <c r="B4" s="347"/>
      <c r="C4" s="328"/>
      <c r="D4" s="192" t="s">
        <v>22</v>
      </c>
      <c r="E4" s="353" t="str">
        <f>IF(ISBLANK('1. Instructions'!E6),"Please enter School Name on Tab 1.",'1. Instructions'!E6)</f>
        <v xml:space="preserve">The Excel Center Evansville Southeast </v>
      </c>
      <c r="F4" s="465"/>
      <c r="G4" s="353"/>
      <c r="H4" s="349"/>
      <c r="I4" s="52"/>
      <c r="J4" s="354"/>
      <c r="K4" s="52"/>
      <c r="L4" s="52"/>
      <c r="M4" s="52"/>
      <c r="N4" s="52"/>
      <c r="O4" s="52"/>
      <c r="P4" s="52"/>
      <c r="Q4" s="52"/>
      <c r="R4" s="52"/>
      <c r="S4" s="52"/>
      <c r="T4" s="52"/>
      <c r="U4" s="352"/>
    </row>
    <row r="5" spans="2:21" s="78" customFormat="1" ht="15" customHeight="1">
      <c r="B5" s="347"/>
      <c r="C5" s="328"/>
      <c r="D5" s="192" t="s">
        <v>23</v>
      </c>
      <c r="E5" s="353">
        <f>IF(ISBLANK('1. Instructions'!E7),"Please enter School's Opening Year on Tab 1.",'1. Instructions'!E7)</f>
        <v>2024</v>
      </c>
      <c r="F5" s="465"/>
      <c r="G5" s="353"/>
      <c r="H5" s="349"/>
      <c r="I5" s="52"/>
      <c r="J5" s="354"/>
      <c r="K5" s="52"/>
      <c r="L5" s="52"/>
      <c r="M5" s="52"/>
      <c r="N5" s="52"/>
      <c r="O5" s="52"/>
      <c r="P5" s="52"/>
      <c r="Q5" s="52"/>
      <c r="R5" s="52"/>
      <c r="S5" s="52"/>
      <c r="T5" s="52"/>
      <c r="U5" s="352"/>
    </row>
    <row r="6" spans="2:21" s="78" customFormat="1" ht="15" customHeight="1">
      <c r="B6" s="347"/>
      <c r="C6" s="328"/>
      <c r="D6" s="355"/>
      <c r="E6" s="52"/>
      <c r="F6" s="466"/>
      <c r="G6" s="52"/>
      <c r="H6" s="52"/>
      <c r="I6" s="52"/>
      <c r="J6" s="52"/>
      <c r="K6" s="52"/>
      <c r="L6" s="52"/>
      <c r="M6" s="204"/>
      <c r="N6" s="204"/>
      <c r="O6" s="204"/>
      <c r="P6" s="204"/>
      <c r="Q6" s="52"/>
      <c r="R6" s="354"/>
      <c r="S6" s="52"/>
      <c r="T6" s="52"/>
      <c r="U6" s="352"/>
    </row>
    <row r="7" spans="2:21" s="78" customFormat="1" ht="19.5" customHeight="1">
      <c r="B7" s="347"/>
      <c r="C7" s="328"/>
      <c r="D7" s="576" t="s">
        <v>108</v>
      </c>
      <c r="E7" s="577"/>
      <c r="F7" s="577"/>
      <c r="G7" s="577"/>
      <c r="H7" s="577"/>
      <c r="I7" s="577"/>
      <c r="J7" s="577"/>
      <c r="K7" s="577"/>
      <c r="L7" s="577"/>
      <c r="M7" s="577"/>
      <c r="N7" s="577"/>
      <c r="O7" s="577"/>
      <c r="P7" s="577"/>
      <c r="Q7" s="577"/>
      <c r="R7" s="577"/>
      <c r="S7" s="577"/>
      <c r="T7" s="52"/>
      <c r="U7" s="352"/>
    </row>
    <row r="8" spans="2:21" s="78" customFormat="1" ht="46.5" customHeight="1">
      <c r="B8" s="347"/>
      <c r="C8" s="328"/>
      <c r="D8" s="572" t="s">
        <v>109</v>
      </c>
      <c r="E8" s="573"/>
      <c r="F8" s="573"/>
      <c r="G8" s="573"/>
      <c r="H8" s="573"/>
      <c r="I8" s="573"/>
      <c r="J8" s="573"/>
      <c r="K8" s="573"/>
      <c r="L8" s="573"/>
      <c r="M8" s="573"/>
      <c r="N8" s="573"/>
      <c r="O8" s="573"/>
      <c r="P8" s="574"/>
      <c r="Q8" s="574"/>
      <c r="R8" s="574"/>
      <c r="S8" s="575"/>
      <c r="T8" s="52"/>
      <c r="U8" s="352"/>
    </row>
    <row r="9" spans="2:21" s="78" customFormat="1" ht="15" customHeight="1" thickBot="1">
      <c r="B9" s="347"/>
      <c r="C9" s="328"/>
      <c r="D9" s="417"/>
      <c r="E9" s="418"/>
      <c r="F9" s="477"/>
      <c r="G9" s="418"/>
      <c r="H9" s="418"/>
      <c r="I9" s="418"/>
      <c r="J9" s="418"/>
      <c r="K9" s="418"/>
      <c r="L9" s="418"/>
      <c r="M9" s="418"/>
      <c r="N9" s="418"/>
      <c r="O9" s="418"/>
      <c r="P9" s="204"/>
      <c r="Q9" s="52"/>
      <c r="R9" s="354"/>
      <c r="S9" s="52"/>
      <c r="T9" s="52"/>
      <c r="U9" s="352"/>
    </row>
    <row r="10" spans="2:21" s="78" customFormat="1" ht="32.25" customHeight="1" thickBot="1">
      <c r="B10" s="347"/>
      <c r="C10" s="328"/>
      <c r="D10" s="578" t="s">
        <v>110</v>
      </c>
      <c r="E10" s="579"/>
      <c r="F10" s="579"/>
      <c r="G10" s="579"/>
      <c r="H10" s="579"/>
      <c r="I10" s="579"/>
      <c r="J10" s="579"/>
      <c r="K10" s="579"/>
      <c r="L10" s="579"/>
      <c r="M10" s="579"/>
      <c r="N10" s="579"/>
      <c r="O10" s="579"/>
      <c r="P10" s="580"/>
      <c r="Q10" s="580"/>
      <c r="R10" s="580"/>
      <c r="S10" s="581"/>
      <c r="T10" s="52"/>
      <c r="U10" s="352"/>
    </row>
    <row r="11" spans="2:21" ht="15" customHeight="1">
      <c r="B11" s="24"/>
      <c r="C11" s="6"/>
      <c r="D11" s="15"/>
      <c r="E11" s="29"/>
      <c r="G11" s="106"/>
      <c r="H11" s="29"/>
      <c r="I11" s="29"/>
      <c r="J11" s="29"/>
      <c r="K11" s="29"/>
      <c r="L11" s="29"/>
      <c r="M11" s="29"/>
      <c r="N11" s="29"/>
      <c r="O11" s="29"/>
      <c r="P11" s="29"/>
      <c r="Q11" s="29"/>
      <c r="R11" s="29"/>
      <c r="S11" s="29"/>
      <c r="T11" s="29"/>
      <c r="U11" s="25"/>
    </row>
    <row r="12" spans="2:21" s="105" customFormat="1" ht="15" customHeight="1" thickBot="1">
      <c r="B12" s="30"/>
      <c r="C12" s="9"/>
      <c r="D12" s="587"/>
      <c r="E12" s="587"/>
      <c r="F12" s="467"/>
      <c r="G12" s="31"/>
      <c r="H12" s="31"/>
      <c r="I12" s="31"/>
      <c r="J12" s="31"/>
      <c r="K12" s="31"/>
      <c r="L12" s="31"/>
      <c r="M12" s="31"/>
      <c r="N12" s="31"/>
      <c r="O12" s="31"/>
      <c r="P12" s="31"/>
      <c r="Q12" s="31"/>
      <c r="R12" s="31"/>
      <c r="S12" s="31"/>
      <c r="T12" s="26"/>
      <c r="U12" s="32"/>
    </row>
    <row r="13" spans="2:21" s="105" customFormat="1" ht="15" customHeight="1">
      <c r="B13" s="30"/>
      <c r="C13" s="10"/>
      <c r="D13" s="588" t="s">
        <v>111</v>
      </c>
      <c r="E13" s="589"/>
      <c r="F13" s="468"/>
      <c r="G13" s="592" t="s">
        <v>112</v>
      </c>
      <c r="H13" s="556" t="s">
        <v>113</v>
      </c>
      <c r="I13" s="556" t="s">
        <v>114</v>
      </c>
      <c r="J13" s="556" t="s">
        <v>115</v>
      </c>
      <c r="K13" s="556" t="s">
        <v>116</v>
      </c>
      <c r="L13" s="583" t="s">
        <v>117</v>
      </c>
      <c r="M13" s="585" t="s">
        <v>118</v>
      </c>
      <c r="N13" s="556" t="s">
        <v>119</v>
      </c>
      <c r="O13" s="556" t="s">
        <v>120</v>
      </c>
      <c r="P13" s="556" t="s">
        <v>121</v>
      </c>
      <c r="Q13" s="556" t="s">
        <v>122</v>
      </c>
      <c r="R13" s="556" t="s">
        <v>123</v>
      </c>
      <c r="S13" s="558" t="s">
        <v>124</v>
      </c>
      <c r="T13" s="19"/>
      <c r="U13" s="32"/>
    </row>
    <row r="14" spans="2:21" s="105" customFormat="1" ht="15" customHeight="1">
      <c r="B14" s="30"/>
      <c r="C14" s="10"/>
      <c r="D14" s="590"/>
      <c r="E14" s="591"/>
      <c r="F14" s="469"/>
      <c r="G14" s="593"/>
      <c r="H14" s="557"/>
      <c r="I14" s="557"/>
      <c r="J14" s="557"/>
      <c r="K14" s="557"/>
      <c r="L14" s="584"/>
      <c r="M14" s="586"/>
      <c r="N14" s="557"/>
      <c r="O14" s="557"/>
      <c r="P14" s="557"/>
      <c r="Q14" s="557"/>
      <c r="R14" s="557"/>
      <c r="S14" s="559"/>
      <c r="T14" s="19"/>
      <c r="U14" s="32"/>
    </row>
    <row r="15" spans="2:21" s="105" customFormat="1" ht="15" customHeight="1">
      <c r="B15" s="30"/>
      <c r="C15" s="7"/>
      <c r="D15" s="562" t="s">
        <v>125</v>
      </c>
      <c r="E15" s="563"/>
      <c r="F15" s="470"/>
      <c r="G15" s="51"/>
      <c r="H15" s="51"/>
      <c r="I15" s="51"/>
      <c r="J15" s="51"/>
      <c r="K15" s="51"/>
      <c r="L15" s="51"/>
      <c r="M15" s="51"/>
      <c r="N15" s="51"/>
      <c r="O15" s="51"/>
      <c r="P15" s="51"/>
      <c r="Q15" s="51"/>
      <c r="R15" s="51"/>
      <c r="S15" s="27"/>
      <c r="T15" s="35"/>
      <c r="U15" s="32"/>
    </row>
    <row r="16" spans="2:21" ht="15" customHeight="1">
      <c r="B16" s="24"/>
      <c r="C16" s="7"/>
      <c r="D16" s="560" t="s">
        <v>126</v>
      </c>
      <c r="E16" s="561"/>
      <c r="F16" s="483"/>
      <c r="G16" s="36">
        <v>0</v>
      </c>
      <c r="H16" s="36">
        <v>0</v>
      </c>
      <c r="I16" s="36">
        <v>0</v>
      </c>
      <c r="J16" s="36">
        <v>0</v>
      </c>
      <c r="K16" s="36">
        <v>0</v>
      </c>
      <c r="L16" s="37">
        <v>0</v>
      </c>
      <c r="M16" s="38">
        <v>0</v>
      </c>
      <c r="N16" s="36">
        <v>0</v>
      </c>
      <c r="O16" s="36">
        <v>0</v>
      </c>
      <c r="P16" s="36">
        <v>0</v>
      </c>
      <c r="Q16" s="36">
        <v>0</v>
      </c>
      <c r="R16" s="36">
        <v>0</v>
      </c>
      <c r="S16" s="39">
        <f>SUM(G16:R16)</f>
        <v>0</v>
      </c>
      <c r="T16" s="35"/>
      <c r="U16" s="25"/>
    </row>
    <row r="17" spans="2:21" ht="15" customHeight="1">
      <c r="B17" s="24"/>
      <c r="C17" s="7"/>
      <c r="D17" s="560" t="s">
        <v>127</v>
      </c>
      <c r="E17" s="561"/>
      <c r="F17" s="471"/>
      <c r="G17" s="36">
        <v>0</v>
      </c>
      <c r="H17" s="36">
        <v>0</v>
      </c>
      <c r="I17" s="36">
        <v>0</v>
      </c>
      <c r="J17" s="36">
        <v>0</v>
      </c>
      <c r="K17" s="36">
        <v>0</v>
      </c>
      <c r="L17" s="37">
        <v>11500</v>
      </c>
      <c r="M17" s="38">
        <v>11500</v>
      </c>
      <c r="N17" s="36">
        <v>11500</v>
      </c>
      <c r="O17" s="36">
        <v>11500</v>
      </c>
      <c r="P17" s="36">
        <v>20000</v>
      </c>
      <c r="Q17" s="36">
        <v>20000</v>
      </c>
      <c r="R17" s="36">
        <v>54800</v>
      </c>
      <c r="S17" s="39">
        <f>SUM(G17:R17)</f>
        <v>140800</v>
      </c>
      <c r="T17" s="35"/>
      <c r="U17" s="25"/>
    </row>
    <row r="18" spans="2:21" ht="15" customHeight="1">
      <c r="B18" s="24"/>
      <c r="C18" s="7"/>
      <c r="D18" s="550"/>
      <c r="E18" s="551"/>
      <c r="F18" s="466"/>
      <c r="G18" s="27"/>
      <c r="H18" s="27"/>
      <c r="I18" s="27"/>
      <c r="J18" s="27"/>
      <c r="K18" s="27"/>
      <c r="L18" s="27"/>
      <c r="M18" s="27"/>
      <c r="N18" s="27"/>
      <c r="O18" s="27"/>
      <c r="P18" s="27"/>
      <c r="Q18" s="27"/>
      <c r="R18" s="27"/>
      <c r="S18" s="452"/>
      <c r="T18" s="18"/>
      <c r="U18" s="25"/>
    </row>
    <row r="19" spans="2:21" ht="15" customHeight="1">
      <c r="B19" s="24"/>
      <c r="C19" s="7"/>
      <c r="D19" s="552" t="s">
        <v>128</v>
      </c>
      <c r="E19" s="553"/>
      <c r="F19" s="466"/>
      <c r="G19" s="40">
        <f t="shared" ref="G19:R19" si="0">SUM(G16:G17)</f>
        <v>0</v>
      </c>
      <c r="H19" s="40">
        <f t="shared" si="0"/>
        <v>0</v>
      </c>
      <c r="I19" s="40">
        <f t="shared" si="0"/>
        <v>0</v>
      </c>
      <c r="J19" s="40">
        <f t="shared" si="0"/>
        <v>0</v>
      </c>
      <c r="K19" s="40">
        <f t="shared" si="0"/>
        <v>0</v>
      </c>
      <c r="L19" s="41">
        <f t="shared" si="0"/>
        <v>11500</v>
      </c>
      <c r="M19" s="42">
        <f t="shared" si="0"/>
        <v>11500</v>
      </c>
      <c r="N19" s="40">
        <f t="shared" si="0"/>
        <v>11500</v>
      </c>
      <c r="O19" s="40">
        <f t="shared" si="0"/>
        <v>11500</v>
      </c>
      <c r="P19" s="40">
        <f t="shared" si="0"/>
        <v>20000</v>
      </c>
      <c r="Q19" s="40">
        <f t="shared" si="0"/>
        <v>20000</v>
      </c>
      <c r="R19" s="40">
        <f t="shared" si="0"/>
        <v>54800</v>
      </c>
      <c r="S19" s="39">
        <f>SUM(G19:R19)</f>
        <v>140800</v>
      </c>
      <c r="T19" s="35"/>
      <c r="U19" s="25"/>
    </row>
    <row r="20" spans="2:21" ht="15" customHeight="1">
      <c r="B20" s="24"/>
      <c r="C20" s="7"/>
      <c r="D20" s="550"/>
      <c r="E20" s="551"/>
      <c r="F20" s="466"/>
      <c r="G20" s="43"/>
      <c r="H20" s="43"/>
      <c r="I20" s="43"/>
      <c r="J20" s="43"/>
      <c r="K20" s="43"/>
      <c r="L20" s="43"/>
      <c r="M20" s="43"/>
      <c r="N20" s="43"/>
      <c r="O20" s="43"/>
      <c r="P20" s="43"/>
      <c r="Q20" s="43"/>
      <c r="R20" s="43"/>
      <c r="S20" s="28"/>
      <c r="T20" s="35"/>
      <c r="U20" s="25"/>
    </row>
    <row r="21" spans="2:21" ht="15" customHeight="1">
      <c r="B21" s="24"/>
      <c r="C21" s="7"/>
      <c r="D21" s="554" t="s">
        <v>129</v>
      </c>
      <c r="E21" s="555"/>
      <c r="F21" s="471"/>
      <c r="G21" s="33"/>
      <c r="H21" s="33"/>
      <c r="I21" s="33"/>
      <c r="J21" s="33"/>
      <c r="K21" s="33"/>
      <c r="L21" s="33"/>
      <c r="M21" s="33"/>
      <c r="N21" s="33"/>
      <c r="O21" s="33"/>
      <c r="P21" s="33"/>
      <c r="Q21" s="33"/>
      <c r="R21" s="33"/>
      <c r="S21" s="50"/>
      <c r="T21" s="35"/>
      <c r="U21" s="25"/>
    </row>
    <row r="22" spans="2:21" ht="15" customHeight="1">
      <c r="B22" s="24"/>
      <c r="C22" s="7"/>
      <c r="D22" s="550" t="s">
        <v>130</v>
      </c>
      <c r="E22" s="551"/>
      <c r="F22" s="471"/>
      <c r="G22" s="36">
        <v>0</v>
      </c>
      <c r="H22" s="36">
        <v>0</v>
      </c>
      <c r="I22" s="36">
        <v>0</v>
      </c>
      <c r="J22" s="36">
        <v>0</v>
      </c>
      <c r="K22" s="36">
        <v>0</v>
      </c>
      <c r="L22" s="37">
        <v>0</v>
      </c>
      <c r="M22" s="38">
        <v>0</v>
      </c>
      <c r="N22" s="36">
        <v>0</v>
      </c>
      <c r="O22" s="36">
        <v>0</v>
      </c>
      <c r="P22" s="36">
        <v>0</v>
      </c>
      <c r="Q22" s="36">
        <v>250000</v>
      </c>
      <c r="R22" s="36">
        <v>250000</v>
      </c>
      <c r="S22" s="39">
        <f>SUM(G22:R22)</f>
        <v>500000</v>
      </c>
      <c r="T22" s="35"/>
      <c r="U22" s="25"/>
    </row>
    <row r="23" spans="2:21" ht="15" customHeight="1">
      <c r="B23" s="24"/>
      <c r="C23" s="7"/>
      <c r="D23" s="550" t="s">
        <v>131</v>
      </c>
      <c r="E23" s="551"/>
      <c r="F23" s="471"/>
      <c r="G23" s="36">
        <v>0</v>
      </c>
      <c r="H23" s="36">
        <v>0</v>
      </c>
      <c r="I23" s="36">
        <v>0</v>
      </c>
      <c r="J23" s="36">
        <v>0</v>
      </c>
      <c r="K23" s="36">
        <v>0</v>
      </c>
      <c r="L23" s="37">
        <v>0</v>
      </c>
      <c r="M23" s="38">
        <v>0</v>
      </c>
      <c r="N23" s="36">
        <v>0</v>
      </c>
      <c r="O23" s="36">
        <v>0</v>
      </c>
      <c r="P23" s="36">
        <v>0</v>
      </c>
      <c r="Q23" s="36">
        <v>0</v>
      </c>
      <c r="R23" s="36">
        <v>0</v>
      </c>
      <c r="S23" s="39">
        <f>SUM(G23:R23)</f>
        <v>0</v>
      </c>
      <c r="T23" s="35"/>
      <c r="U23" s="25"/>
    </row>
    <row r="24" spans="2:21" ht="15" customHeight="1">
      <c r="B24" s="24"/>
      <c r="C24" s="7"/>
      <c r="D24" s="550" t="s">
        <v>132</v>
      </c>
      <c r="E24" s="551"/>
      <c r="F24" s="471"/>
      <c r="G24" s="36">
        <v>0</v>
      </c>
      <c r="H24" s="36">
        <v>0</v>
      </c>
      <c r="I24" s="36">
        <v>0</v>
      </c>
      <c r="J24" s="36">
        <v>0</v>
      </c>
      <c r="K24" s="36">
        <v>0</v>
      </c>
      <c r="L24" s="37">
        <v>0</v>
      </c>
      <c r="M24" s="38">
        <v>200000</v>
      </c>
      <c r="N24" s="36">
        <v>200000</v>
      </c>
      <c r="O24" s="36">
        <v>500000</v>
      </c>
      <c r="P24" s="36">
        <v>800000</v>
      </c>
      <c r="Q24" s="36">
        <v>800000</v>
      </c>
      <c r="R24" s="36">
        <v>800000</v>
      </c>
      <c r="S24" s="39">
        <f>SUM(G24:R24)</f>
        <v>3300000</v>
      </c>
      <c r="T24" s="35"/>
      <c r="U24" s="25"/>
    </row>
    <row r="25" spans="2:21" ht="15" customHeight="1">
      <c r="B25" s="24"/>
      <c r="C25" s="7"/>
      <c r="D25" s="550"/>
      <c r="E25" s="551"/>
      <c r="F25" s="466"/>
      <c r="G25" s="27"/>
      <c r="H25" s="27"/>
      <c r="I25" s="27"/>
      <c r="J25" s="27"/>
      <c r="K25" s="27"/>
      <c r="L25" s="27"/>
      <c r="M25" s="27"/>
      <c r="N25" s="27"/>
      <c r="O25" s="27"/>
      <c r="P25" s="27"/>
      <c r="Q25" s="27"/>
      <c r="R25" s="27"/>
      <c r="S25" s="27"/>
      <c r="T25" s="35"/>
      <c r="U25" s="25"/>
    </row>
    <row r="26" spans="2:21" ht="15" customHeight="1">
      <c r="B26" s="24"/>
      <c r="C26" s="7"/>
      <c r="D26" s="552" t="s">
        <v>133</v>
      </c>
      <c r="E26" s="553"/>
      <c r="F26" s="471"/>
      <c r="G26" s="44">
        <f t="shared" ref="G26:L26" si="1">SUM(G22:G24)</f>
        <v>0</v>
      </c>
      <c r="H26" s="44">
        <f t="shared" si="1"/>
        <v>0</v>
      </c>
      <c r="I26" s="44">
        <f t="shared" si="1"/>
        <v>0</v>
      </c>
      <c r="J26" s="44">
        <f t="shared" si="1"/>
        <v>0</v>
      </c>
      <c r="K26" s="44">
        <f t="shared" si="1"/>
        <v>0</v>
      </c>
      <c r="L26" s="45">
        <f t="shared" si="1"/>
        <v>0</v>
      </c>
      <c r="M26" s="46">
        <f t="shared" ref="M26:R26" si="2">SUM(M22:M24)</f>
        <v>200000</v>
      </c>
      <c r="N26" s="44">
        <f t="shared" si="2"/>
        <v>200000</v>
      </c>
      <c r="O26" s="44">
        <f t="shared" si="2"/>
        <v>500000</v>
      </c>
      <c r="P26" s="44">
        <f t="shared" si="2"/>
        <v>800000</v>
      </c>
      <c r="Q26" s="44">
        <f t="shared" si="2"/>
        <v>1050000</v>
      </c>
      <c r="R26" s="44">
        <f t="shared" si="2"/>
        <v>1050000</v>
      </c>
      <c r="S26" s="39">
        <f>SUM(G26:R26)</f>
        <v>3800000</v>
      </c>
      <c r="T26" s="35"/>
      <c r="U26" s="25"/>
    </row>
    <row r="27" spans="2:21" ht="15" customHeight="1">
      <c r="B27" s="24"/>
      <c r="C27" s="7"/>
      <c r="D27" s="550"/>
      <c r="E27" s="551"/>
      <c r="F27" s="466"/>
      <c r="G27" s="27"/>
      <c r="H27" s="27"/>
      <c r="I27" s="27"/>
      <c r="J27" s="27"/>
      <c r="K27" s="27"/>
      <c r="L27" s="27"/>
      <c r="M27" s="27"/>
      <c r="N27" s="27"/>
      <c r="O27" s="27"/>
      <c r="P27" s="27"/>
      <c r="Q27" s="27"/>
      <c r="R27" s="27"/>
      <c r="S27" s="452"/>
      <c r="T27" s="18"/>
      <c r="U27" s="25"/>
    </row>
    <row r="28" spans="2:21" ht="15" customHeight="1">
      <c r="B28" s="24"/>
      <c r="C28" s="7"/>
      <c r="D28" s="566" t="s">
        <v>134</v>
      </c>
      <c r="E28" s="567"/>
      <c r="F28" s="471"/>
      <c r="G28" s="40">
        <f t="shared" ref="G28:L28" si="3">G19+G26</f>
        <v>0</v>
      </c>
      <c r="H28" s="40">
        <f t="shared" si="3"/>
        <v>0</v>
      </c>
      <c r="I28" s="40">
        <f t="shared" si="3"/>
        <v>0</v>
      </c>
      <c r="J28" s="40">
        <f t="shared" si="3"/>
        <v>0</v>
      </c>
      <c r="K28" s="40">
        <f t="shared" si="3"/>
        <v>0</v>
      </c>
      <c r="L28" s="41">
        <f t="shared" si="3"/>
        <v>11500</v>
      </c>
      <c r="M28" s="42">
        <f t="shared" ref="M28:R28" si="4">M19+M26</f>
        <v>211500</v>
      </c>
      <c r="N28" s="40">
        <f t="shared" si="4"/>
        <v>211500</v>
      </c>
      <c r="O28" s="40">
        <f t="shared" si="4"/>
        <v>511500</v>
      </c>
      <c r="P28" s="40">
        <f t="shared" si="4"/>
        <v>820000</v>
      </c>
      <c r="Q28" s="40">
        <f t="shared" si="4"/>
        <v>1070000</v>
      </c>
      <c r="R28" s="40">
        <f t="shared" si="4"/>
        <v>1104800</v>
      </c>
      <c r="S28" s="39">
        <f>SUM(G28:R28)</f>
        <v>3940800</v>
      </c>
      <c r="T28" s="35"/>
      <c r="U28" s="25"/>
    </row>
    <row r="29" spans="2:21" ht="15" customHeight="1">
      <c r="B29" s="24"/>
      <c r="C29" s="7"/>
      <c r="D29" s="445"/>
      <c r="E29" s="446"/>
      <c r="F29" s="466"/>
      <c r="G29" s="43"/>
      <c r="H29" s="43"/>
      <c r="I29" s="43"/>
      <c r="J29" s="43"/>
      <c r="K29" s="43"/>
      <c r="L29" s="43"/>
      <c r="M29" s="43"/>
      <c r="N29" s="43"/>
      <c r="O29" s="43"/>
      <c r="P29" s="43"/>
      <c r="Q29" s="43"/>
      <c r="R29" s="43"/>
      <c r="S29" s="28"/>
      <c r="T29" s="35"/>
      <c r="U29" s="25"/>
    </row>
    <row r="30" spans="2:21" ht="15" customHeight="1">
      <c r="B30" s="24"/>
      <c r="C30" s="10"/>
      <c r="D30" s="568" t="s">
        <v>135</v>
      </c>
      <c r="E30" s="569"/>
      <c r="F30" s="466"/>
      <c r="G30" s="47"/>
      <c r="H30" s="47"/>
      <c r="I30" s="47"/>
      <c r="J30" s="47"/>
      <c r="K30" s="47"/>
      <c r="L30" s="47"/>
      <c r="M30" s="47"/>
      <c r="N30" s="47"/>
      <c r="O30" s="47"/>
      <c r="P30" s="47"/>
      <c r="Q30" s="47"/>
      <c r="R30" s="47"/>
      <c r="S30" s="79"/>
      <c r="T30" s="35"/>
      <c r="U30" s="25"/>
    </row>
    <row r="31" spans="2:21" ht="15" customHeight="1">
      <c r="B31" s="24"/>
      <c r="C31" s="10"/>
      <c r="D31" s="570"/>
      <c r="E31" s="571"/>
      <c r="F31" s="472"/>
      <c r="G31" s="47"/>
      <c r="H31" s="47"/>
      <c r="I31" s="47"/>
      <c r="J31" s="47"/>
      <c r="K31" s="47"/>
      <c r="L31" s="47"/>
      <c r="M31" s="47"/>
      <c r="N31" s="47"/>
      <c r="O31" s="47"/>
      <c r="P31" s="47"/>
      <c r="Q31" s="47"/>
      <c r="R31" s="47"/>
      <c r="S31" s="79"/>
      <c r="T31" s="35"/>
      <c r="U31" s="25"/>
    </row>
    <row r="32" spans="2:21" ht="15" customHeight="1">
      <c r="B32" s="24"/>
      <c r="C32" s="7"/>
      <c r="D32" s="564" t="s">
        <v>136</v>
      </c>
      <c r="E32" s="565"/>
      <c r="F32" s="466"/>
      <c r="G32" s="33"/>
      <c r="H32" s="33"/>
      <c r="I32" s="33"/>
      <c r="J32" s="33"/>
      <c r="K32" s="33"/>
      <c r="L32" s="33"/>
      <c r="M32" s="33"/>
      <c r="N32" s="33"/>
      <c r="O32" s="33"/>
      <c r="P32" s="33"/>
      <c r="Q32" s="33"/>
      <c r="R32" s="33"/>
      <c r="S32" s="50"/>
      <c r="T32" s="35"/>
      <c r="U32" s="25"/>
    </row>
    <row r="33" spans="2:21" ht="15" customHeight="1">
      <c r="B33" s="24"/>
      <c r="C33" s="7"/>
      <c r="D33" s="550" t="s">
        <v>137</v>
      </c>
      <c r="E33" s="551"/>
      <c r="F33" s="413"/>
      <c r="G33" s="36">
        <v>0</v>
      </c>
      <c r="H33" s="36">
        <v>0</v>
      </c>
      <c r="I33" s="36">
        <v>0</v>
      </c>
      <c r="J33" s="36">
        <v>0</v>
      </c>
      <c r="K33" s="36">
        <f>11550*1.257</f>
        <v>14518.349999999999</v>
      </c>
      <c r="L33" s="37">
        <f t="shared" ref="L33:N33" si="5">11550*1.257</f>
        <v>14518.349999999999</v>
      </c>
      <c r="M33" s="38">
        <f t="shared" si="5"/>
        <v>14518.349999999999</v>
      </c>
      <c r="N33" s="36">
        <f t="shared" si="5"/>
        <v>14518.349999999999</v>
      </c>
      <c r="O33" s="36">
        <f>15250*1.257</f>
        <v>19169.25</v>
      </c>
      <c r="P33" s="36">
        <f>19200*1.257</f>
        <v>24134.399999999998</v>
      </c>
      <c r="Q33" s="36">
        <f>P33</f>
        <v>24134.399999999998</v>
      </c>
      <c r="R33" s="36">
        <f>64000*1.257-254.05</f>
        <v>80193.95</v>
      </c>
      <c r="S33" s="39">
        <f>SUM(G33:R33)</f>
        <v>205705.39999999997</v>
      </c>
      <c r="T33" s="35"/>
      <c r="U33" s="25"/>
    </row>
    <row r="34" spans="2:21" ht="15" customHeight="1">
      <c r="B34" s="24"/>
      <c r="C34" s="7"/>
      <c r="D34" s="441"/>
      <c r="E34" s="442"/>
      <c r="F34" s="466"/>
      <c r="G34" s="27"/>
      <c r="H34" s="27"/>
      <c r="I34" s="27"/>
      <c r="J34" s="27"/>
      <c r="K34" s="27"/>
      <c r="L34" s="27"/>
      <c r="M34" s="48"/>
      <c r="N34" s="48"/>
      <c r="O34" s="48"/>
      <c r="P34" s="48"/>
      <c r="Q34" s="48"/>
      <c r="R34" s="48"/>
      <c r="S34" s="48"/>
      <c r="T34" s="49"/>
      <c r="U34" s="25"/>
    </row>
    <row r="35" spans="2:21" ht="15" customHeight="1">
      <c r="B35" s="24"/>
      <c r="C35" s="7"/>
      <c r="D35" s="552" t="s">
        <v>138</v>
      </c>
      <c r="E35" s="553"/>
      <c r="F35" s="466"/>
      <c r="G35" s="44">
        <f t="shared" ref="G35:R35" si="6">SUM(G33:G33)</f>
        <v>0</v>
      </c>
      <c r="H35" s="44">
        <f t="shared" si="6"/>
        <v>0</v>
      </c>
      <c r="I35" s="44">
        <f t="shared" si="6"/>
        <v>0</v>
      </c>
      <c r="J35" s="44">
        <f t="shared" si="6"/>
        <v>0</v>
      </c>
      <c r="K35" s="44">
        <f t="shared" si="6"/>
        <v>14518.349999999999</v>
      </c>
      <c r="L35" s="45">
        <f t="shared" si="6"/>
        <v>14518.349999999999</v>
      </c>
      <c r="M35" s="46">
        <f t="shared" si="6"/>
        <v>14518.349999999999</v>
      </c>
      <c r="N35" s="44">
        <f t="shared" si="6"/>
        <v>14518.349999999999</v>
      </c>
      <c r="O35" s="44">
        <f t="shared" si="6"/>
        <v>19169.25</v>
      </c>
      <c r="P35" s="44">
        <f t="shared" si="6"/>
        <v>24134.399999999998</v>
      </c>
      <c r="Q35" s="44">
        <f t="shared" si="6"/>
        <v>24134.399999999998</v>
      </c>
      <c r="R35" s="44">
        <f t="shared" si="6"/>
        <v>80193.95</v>
      </c>
      <c r="S35" s="39">
        <f>SUM(G35:R35)</f>
        <v>205705.39999999997</v>
      </c>
      <c r="T35" s="35"/>
      <c r="U35" s="25"/>
    </row>
    <row r="36" spans="2:21" ht="15" customHeight="1">
      <c r="B36" s="24"/>
      <c r="C36" s="7"/>
      <c r="D36" s="443"/>
      <c r="E36" s="444"/>
      <c r="F36" s="466"/>
      <c r="G36" s="28"/>
      <c r="H36" s="28"/>
      <c r="I36" s="28"/>
      <c r="J36" s="28"/>
      <c r="K36" s="28"/>
      <c r="L36" s="28"/>
      <c r="M36" s="28"/>
      <c r="N36" s="28"/>
      <c r="O36" s="28"/>
      <c r="P36" s="28"/>
      <c r="Q36" s="28"/>
      <c r="R36" s="28"/>
      <c r="S36" s="17"/>
      <c r="T36" s="18"/>
      <c r="U36" s="25"/>
    </row>
    <row r="37" spans="2:21" ht="15" customHeight="1">
      <c r="B37" s="24"/>
      <c r="C37" s="7"/>
      <c r="D37" s="554" t="s">
        <v>139</v>
      </c>
      <c r="E37" s="555"/>
      <c r="F37" s="466"/>
      <c r="G37" s="33"/>
      <c r="H37" s="33"/>
      <c r="I37" s="33"/>
      <c r="J37" s="33"/>
      <c r="K37" s="33"/>
      <c r="L37" s="33"/>
      <c r="M37" s="33"/>
      <c r="N37" s="33"/>
      <c r="O37" s="33"/>
      <c r="P37" s="33"/>
      <c r="Q37" s="33"/>
      <c r="R37" s="33"/>
      <c r="S37" s="50"/>
      <c r="T37" s="35"/>
      <c r="U37" s="25"/>
    </row>
    <row r="38" spans="2:21" ht="15" customHeight="1">
      <c r="B38" s="24"/>
      <c r="C38" s="7"/>
      <c r="D38" s="550" t="s">
        <v>140</v>
      </c>
      <c r="E38" s="551"/>
      <c r="F38" s="466"/>
      <c r="G38" s="36">
        <v>0</v>
      </c>
      <c r="H38" s="36">
        <v>0</v>
      </c>
      <c r="I38" s="36">
        <v>0</v>
      </c>
      <c r="J38" s="36">
        <v>0</v>
      </c>
      <c r="K38" s="36">
        <v>0</v>
      </c>
      <c r="L38" s="37">
        <v>0</v>
      </c>
      <c r="M38" s="38">
        <v>0</v>
      </c>
      <c r="N38" s="36">
        <v>0</v>
      </c>
      <c r="O38" s="36">
        <v>0</v>
      </c>
      <c r="P38" s="36">
        <v>1000</v>
      </c>
      <c r="Q38" s="36">
        <v>1500</v>
      </c>
      <c r="R38" s="36">
        <v>0</v>
      </c>
      <c r="S38" s="39">
        <f t="shared" ref="S38:S45" si="7">SUM(G38:R38)</f>
        <v>2500</v>
      </c>
      <c r="T38" s="35"/>
      <c r="U38" s="25"/>
    </row>
    <row r="39" spans="2:21" ht="15" customHeight="1">
      <c r="B39" s="24"/>
      <c r="C39" s="7"/>
      <c r="D39" s="550" t="s">
        <v>141</v>
      </c>
      <c r="E39" s="551"/>
      <c r="F39" s="466"/>
      <c r="G39" s="36">
        <v>0</v>
      </c>
      <c r="H39" s="36">
        <v>0</v>
      </c>
      <c r="I39" s="36">
        <v>0</v>
      </c>
      <c r="J39" s="36">
        <v>0</v>
      </c>
      <c r="K39" s="36">
        <v>0</v>
      </c>
      <c r="L39" s="37">
        <v>0</v>
      </c>
      <c r="M39" s="38">
        <v>0</v>
      </c>
      <c r="N39" s="36">
        <v>0</v>
      </c>
      <c r="O39" s="36">
        <v>0</v>
      </c>
      <c r="P39" s="36">
        <v>0</v>
      </c>
      <c r="Q39" s="36">
        <v>0</v>
      </c>
      <c r="R39" s="36">
        <v>0</v>
      </c>
      <c r="S39" s="39">
        <f t="shared" si="7"/>
        <v>0</v>
      </c>
      <c r="T39" s="35"/>
      <c r="U39" s="25"/>
    </row>
    <row r="40" spans="2:21" ht="15" customHeight="1">
      <c r="B40" s="24"/>
      <c r="C40" s="7"/>
      <c r="D40" s="550" t="s">
        <v>142</v>
      </c>
      <c r="E40" s="551"/>
      <c r="F40" s="466"/>
      <c r="G40" s="36">
        <v>0</v>
      </c>
      <c r="H40" s="36">
        <v>0</v>
      </c>
      <c r="I40" s="36">
        <v>0</v>
      </c>
      <c r="J40" s="36">
        <v>0</v>
      </c>
      <c r="K40" s="36">
        <v>0</v>
      </c>
      <c r="L40" s="37">
        <v>0</v>
      </c>
      <c r="M40" s="38">
        <v>0</v>
      </c>
      <c r="N40" s="36">
        <v>25000</v>
      </c>
      <c r="O40" s="36">
        <v>25000</v>
      </c>
      <c r="P40" s="36">
        <v>50000</v>
      </c>
      <c r="Q40" s="36">
        <v>25000</v>
      </c>
      <c r="R40" s="36">
        <v>0</v>
      </c>
      <c r="S40" s="39">
        <f t="shared" si="7"/>
        <v>125000</v>
      </c>
      <c r="T40" s="35"/>
      <c r="U40" s="25"/>
    </row>
    <row r="41" spans="2:21" ht="15" customHeight="1">
      <c r="B41" s="24"/>
      <c r="C41" s="7"/>
      <c r="D41" s="550" t="s">
        <v>143</v>
      </c>
      <c r="E41" s="551"/>
      <c r="F41" s="466"/>
      <c r="G41" s="36">
        <v>0</v>
      </c>
      <c r="H41" s="36">
        <v>0</v>
      </c>
      <c r="I41" s="36">
        <v>0</v>
      </c>
      <c r="J41" s="36">
        <v>0</v>
      </c>
      <c r="K41" s="36">
        <v>0</v>
      </c>
      <c r="L41" s="37">
        <v>0</v>
      </c>
      <c r="M41" s="38">
        <v>0</v>
      </c>
      <c r="N41" s="36">
        <v>0</v>
      </c>
      <c r="O41" s="36">
        <v>0</v>
      </c>
      <c r="P41" s="36">
        <v>0</v>
      </c>
      <c r="Q41" s="36">
        <v>0</v>
      </c>
      <c r="R41" s="36">
        <v>0</v>
      </c>
      <c r="S41" s="39">
        <f t="shared" si="7"/>
        <v>0</v>
      </c>
      <c r="T41" s="35"/>
      <c r="U41" s="25"/>
    </row>
    <row r="42" spans="2:21" ht="15" customHeight="1">
      <c r="B42" s="24"/>
      <c r="C42" s="7"/>
      <c r="D42" s="550" t="s">
        <v>144</v>
      </c>
      <c r="E42" s="551"/>
      <c r="F42" s="466"/>
      <c r="G42" s="36">
        <v>0</v>
      </c>
      <c r="H42" s="36">
        <v>0</v>
      </c>
      <c r="I42" s="36">
        <v>0</v>
      </c>
      <c r="J42" s="36">
        <v>0</v>
      </c>
      <c r="K42" s="36">
        <v>0</v>
      </c>
      <c r="L42" s="37">
        <v>0</v>
      </c>
      <c r="M42" s="38">
        <v>0</v>
      </c>
      <c r="N42" s="36">
        <v>0</v>
      </c>
      <c r="O42" s="36">
        <v>0</v>
      </c>
      <c r="P42" s="36">
        <v>0</v>
      </c>
      <c r="Q42" s="36">
        <v>0</v>
      </c>
      <c r="R42" s="36">
        <v>0</v>
      </c>
      <c r="S42" s="39">
        <f t="shared" si="7"/>
        <v>0</v>
      </c>
      <c r="T42" s="35"/>
      <c r="U42" s="25"/>
    </row>
    <row r="43" spans="2:21" ht="15" customHeight="1">
      <c r="B43" s="24"/>
      <c r="C43" s="8"/>
      <c r="D43" s="550" t="s">
        <v>145</v>
      </c>
      <c r="E43" s="551"/>
      <c r="F43" s="472"/>
      <c r="G43" s="36">
        <v>0</v>
      </c>
      <c r="H43" s="36">
        <v>0</v>
      </c>
      <c r="I43" s="36">
        <v>0</v>
      </c>
      <c r="J43" s="36">
        <v>0</v>
      </c>
      <c r="K43" s="36">
        <v>0</v>
      </c>
      <c r="L43" s="37">
        <v>2500</v>
      </c>
      <c r="M43" s="38">
        <v>0</v>
      </c>
      <c r="N43" s="36">
        <v>2000</v>
      </c>
      <c r="O43" s="36">
        <v>0</v>
      </c>
      <c r="P43" s="36">
        <v>3000</v>
      </c>
      <c r="Q43" s="36">
        <v>4000</v>
      </c>
      <c r="R43" s="36">
        <v>3500</v>
      </c>
      <c r="S43" s="39">
        <f t="shared" si="7"/>
        <v>15000</v>
      </c>
      <c r="T43" s="35"/>
      <c r="U43" s="25"/>
    </row>
    <row r="44" spans="2:21" ht="15" customHeight="1">
      <c r="B44" s="24"/>
      <c r="C44" s="7"/>
      <c r="D44" s="550" t="s">
        <v>146</v>
      </c>
      <c r="E44" s="551"/>
      <c r="F44" s="466"/>
      <c r="G44" s="36">
        <v>0</v>
      </c>
      <c r="H44" s="36">
        <v>0</v>
      </c>
      <c r="I44" s="36">
        <v>0</v>
      </c>
      <c r="J44" s="36">
        <v>0</v>
      </c>
      <c r="K44" s="36">
        <v>0</v>
      </c>
      <c r="L44" s="37">
        <v>0</v>
      </c>
      <c r="M44" s="38">
        <v>0</v>
      </c>
      <c r="N44" s="36">
        <v>0</v>
      </c>
      <c r="O44" s="36">
        <v>0</v>
      </c>
      <c r="P44" s="36">
        <v>0</v>
      </c>
      <c r="Q44" s="36">
        <v>0</v>
      </c>
      <c r="R44" s="36">
        <v>0</v>
      </c>
      <c r="S44" s="39">
        <f t="shared" si="7"/>
        <v>0</v>
      </c>
      <c r="T44" s="35"/>
      <c r="U44" s="25"/>
    </row>
    <row r="45" spans="2:21" ht="15" customHeight="1">
      <c r="B45" s="24"/>
      <c r="C45" s="7"/>
      <c r="D45" s="550" t="s">
        <v>147</v>
      </c>
      <c r="E45" s="551"/>
      <c r="F45" s="413"/>
      <c r="G45" s="36">
        <v>0</v>
      </c>
      <c r="H45" s="36">
        <v>0</v>
      </c>
      <c r="I45" s="36">
        <v>0</v>
      </c>
      <c r="J45" s="36">
        <v>0</v>
      </c>
      <c r="K45" s="36">
        <v>0</v>
      </c>
      <c r="L45" s="37">
        <v>0</v>
      </c>
      <c r="M45" s="38">
        <v>0</v>
      </c>
      <c r="N45" s="36">
        <v>0</v>
      </c>
      <c r="O45" s="36">
        <v>2000</v>
      </c>
      <c r="P45" s="36">
        <v>2000</v>
      </c>
      <c r="Q45" s="36">
        <v>2000</v>
      </c>
      <c r="R45" s="36">
        <v>1500</v>
      </c>
      <c r="S45" s="39">
        <f t="shared" si="7"/>
        <v>7500</v>
      </c>
      <c r="T45" s="35"/>
      <c r="U45" s="25"/>
    </row>
    <row r="46" spans="2:21" ht="15" customHeight="1">
      <c r="B46" s="24"/>
      <c r="C46" s="7"/>
      <c r="D46" s="441"/>
      <c r="E46" s="442"/>
      <c r="F46" s="466"/>
      <c r="G46" s="51"/>
      <c r="H46" s="51"/>
      <c r="I46" s="51"/>
      <c r="J46" s="51"/>
      <c r="K46" s="51"/>
      <c r="L46" s="51"/>
      <c r="M46" s="51"/>
      <c r="N46" s="51"/>
      <c r="O46" s="51"/>
      <c r="P46" s="51"/>
      <c r="Q46" s="51"/>
      <c r="R46" s="51"/>
      <c r="S46" s="27"/>
      <c r="T46" s="35"/>
      <c r="U46" s="25"/>
    </row>
    <row r="47" spans="2:21" ht="15" customHeight="1">
      <c r="B47" s="24"/>
      <c r="C47" s="7"/>
      <c r="D47" s="552" t="s">
        <v>148</v>
      </c>
      <c r="E47" s="553"/>
      <c r="F47" s="466"/>
      <c r="G47" s="40">
        <f t="shared" ref="G47:L47" si="8">SUM(G38:G45)</f>
        <v>0</v>
      </c>
      <c r="H47" s="40">
        <f t="shared" si="8"/>
        <v>0</v>
      </c>
      <c r="I47" s="40">
        <f t="shared" si="8"/>
        <v>0</v>
      </c>
      <c r="J47" s="40">
        <f t="shared" si="8"/>
        <v>0</v>
      </c>
      <c r="K47" s="40">
        <f t="shared" si="8"/>
        <v>0</v>
      </c>
      <c r="L47" s="41">
        <f t="shared" si="8"/>
        <v>2500</v>
      </c>
      <c r="M47" s="42">
        <f t="shared" ref="M47:R47" si="9">SUM(M38:M45)</f>
        <v>0</v>
      </c>
      <c r="N47" s="40">
        <f t="shared" si="9"/>
        <v>27000</v>
      </c>
      <c r="O47" s="40">
        <f t="shared" si="9"/>
        <v>27000</v>
      </c>
      <c r="P47" s="40">
        <f t="shared" si="9"/>
        <v>56000</v>
      </c>
      <c r="Q47" s="40">
        <f t="shared" si="9"/>
        <v>32500</v>
      </c>
      <c r="R47" s="40">
        <f t="shared" si="9"/>
        <v>5000</v>
      </c>
      <c r="S47" s="39">
        <f>SUM(G47:R47)</f>
        <v>150000</v>
      </c>
      <c r="T47" s="35"/>
      <c r="U47" s="25"/>
    </row>
    <row r="48" spans="2:21" ht="15" customHeight="1">
      <c r="B48" s="24"/>
      <c r="C48" s="7"/>
      <c r="D48" s="441"/>
      <c r="E48" s="442"/>
      <c r="F48" s="466"/>
      <c r="G48" s="43"/>
      <c r="H48" s="43"/>
      <c r="I48" s="43"/>
      <c r="J48" s="43"/>
      <c r="K48" s="43"/>
      <c r="L48" s="43"/>
      <c r="M48" s="43"/>
      <c r="N48" s="43"/>
      <c r="O48" s="43"/>
      <c r="P48" s="43"/>
      <c r="Q48" s="43"/>
      <c r="R48" s="43"/>
      <c r="S48" s="28"/>
      <c r="T48" s="35"/>
      <c r="U48" s="25"/>
    </row>
    <row r="49" spans="2:21" ht="15" customHeight="1">
      <c r="B49" s="24"/>
      <c r="C49" s="7"/>
      <c r="D49" s="554" t="s">
        <v>149</v>
      </c>
      <c r="E49" s="555"/>
      <c r="F49" s="466"/>
      <c r="G49" s="33"/>
      <c r="H49" s="33"/>
      <c r="I49" s="33"/>
      <c r="J49" s="33"/>
      <c r="K49" s="33"/>
      <c r="L49" s="33"/>
      <c r="M49" s="33"/>
      <c r="N49" s="33"/>
      <c r="O49" s="33"/>
      <c r="P49" s="33"/>
      <c r="Q49" s="33"/>
      <c r="R49" s="33"/>
      <c r="S49" s="50"/>
      <c r="T49" s="35"/>
      <c r="U49" s="25"/>
    </row>
    <row r="50" spans="2:21" ht="15" customHeight="1">
      <c r="B50" s="24"/>
      <c r="C50" s="7"/>
      <c r="D50" s="550" t="s">
        <v>150</v>
      </c>
      <c r="E50" s="551"/>
      <c r="F50" s="466"/>
      <c r="G50" s="36">
        <v>0</v>
      </c>
      <c r="H50" s="36">
        <v>0</v>
      </c>
      <c r="I50" s="36">
        <v>0</v>
      </c>
      <c r="J50" s="36">
        <v>0</v>
      </c>
      <c r="K50" s="36">
        <v>0</v>
      </c>
      <c r="L50" s="37">
        <v>0</v>
      </c>
      <c r="M50" s="38">
        <v>1000</v>
      </c>
      <c r="N50" s="38">
        <v>5000</v>
      </c>
      <c r="O50" s="38">
        <v>2000</v>
      </c>
      <c r="P50" s="38">
        <v>3000</v>
      </c>
      <c r="Q50" s="38">
        <v>2500</v>
      </c>
      <c r="R50" s="38">
        <v>0</v>
      </c>
      <c r="S50" s="39">
        <f>SUM(G50:R50)</f>
        <v>13500</v>
      </c>
      <c r="T50" s="35"/>
      <c r="U50" s="25"/>
    </row>
    <row r="51" spans="2:21" ht="15" customHeight="1">
      <c r="B51" s="24"/>
      <c r="C51" s="7"/>
      <c r="D51" s="550" t="s">
        <v>151</v>
      </c>
      <c r="E51" s="551"/>
      <c r="F51" s="466"/>
      <c r="G51" s="36">
        <v>0</v>
      </c>
      <c r="H51" s="36">
        <v>0</v>
      </c>
      <c r="I51" s="36">
        <v>0</v>
      </c>
      <c r="J51" s="36">
        <v>0</v>
      </c>
      <c r="K51" s="36">
        <v>0</v>
      </c>
      <c r="L51" s="37">
        <v>250</v>
      </c>
      <c r="M51" s="38">
        <v>0</v>
      </c>
      <c r="N51" s="38">
        <v>500</v>
      </c>
      <c r="O51" s="38">
        <v>250</v>
      </c>
      <c r="P51" s="38">
        <v>500</v>
      </c>
      <c r="Q51" s="38">
        <v>2000</v>
      </c>
      <c r="R51" s="38">
        <v>2000</v>
      </c>
      <c r="S51" s="39">
        <f>SUM(G51:R51)</f>
        <v>5500</v>
      </c>
      <c r="T51" s="35"/>
      <c r="U51" s="25"/>
    </row>
    <row r="52" spans="2:21" ht="15" customHeight="1">
      <c r="B52" s="24"/>
      <c r="C52" s="7"/>
      <c r="D52" s="441"/>
      <c r="E52" s="442"/>
      <c r="F52" s="472"/>
      <c r="G52" s="51"/>
      <c r="H52" s="51"/>
      <c r="I52" s="51"/>
      <c r="J52" s="51"/>
      <c r="K52" s="51"/>
      <c r="L52" s="51"/>
      <c r="M52" s="51"/>
      <c r="N52" s="51"/>
      <c r="O52" s="51"/>
      <c r="P52" s="51"/>
      <c r="Q52" s="51"/>
      <c r="R52" s="51"/>
      <c r="S52" s="27"/>
      <c r="T52" s="35"/>
      <c r="U52" s="25"/>
    </row>
    <row r="53" spans="2:21" ht="15" customHeight="1">
      <c r="B53" s="24"/>
      <c r="C53" s="7"/>
      <c r="D53" s="552" t="s">
        <v>152</v>
      </c>
      <c r="E53" s="553"/>
      <c r="F53" s="466"/>
      <c r="G53" s="40">
        <f t="shared" ref="G53:R53" si="10">SUM(G50:G51)</f>
        <v>0</v>
      </c>
      <c r="H53" s="40">
        <f t="shared" si="10"/>
        <v>0</v>
      </c>
      <c r="I53" s="40">
        <f t="shared" si="10"/>
        <v>0</v>
      </c>
      <c r="J53" s="40">
        <f t="shared" si="10"/>
        <v>0</v>
      </c>
      <c r="K53" s="40">
        <f t="shared" si="10"/>
        <v>0</v>
      </c>
      <c r="L53" s="41">
        <f t="shared" si="10"/>
        <v>250</v>
      </c>
      <c r="M53" s="42">
        <f t="shared" si="10"/>
        <v>1000</v>
      </c>
      <c r="N53" s="40">
        <f t="shared" si="10"/>
        <v>5500</v>
      </c>
      <c r="O53" s="40">
        <f t="shared" si="10"/>
        <v>2250</v>
      </c>
      <c r="P53" s="40">
        <f t="shared" si="10"/>
        <v>3500</v>
      </c>
      <c r="Q53" s="40">
        <f t="shared" si="10"/>
        <v>4500</v>
      </c>
      <c r="R53" s="40">
        <f t="shared" si="10"/>
        <v>2000</v>
      </c>
      <c r="S53" s="39">
        <f>SUM(G53:R53)</f>
        <v>19000</v>
      </c>
      <c r="T53" s="35"/>
      <c r="U53" s="25"/>
    </row>
    <row r="54" spans="2:21" ht="15" customHeight="1">
      <c r="B54" s="24"/>
      <c r="C54" s="7"/>
      <c r="D54" s="441"/>
      <c r="E54" s="442"/>
      <c r="F54" s="473"/>
      <c r="G54" s="43"/>
      <c r="H54" s="43"/>
      <c r="I54" s="43"/>
      <c r="J54" s="43"/>
      <c r="K54" s="43"/>
      <c r="L54" s="43"/>
      <c r="M54" s="43"/>
      <c r="N54" s="43"/>
      <c r="O54" s="43"/>
      <c r="P54" s="43"/>
      <c r="Q54" s="43"/>
      <c r="R54" s="43"/>
      <c r="S54" s="28"/>
      <c r="T54" s="35"/>
      <c r="U54" s="25"/>
    </row>
    <row r="55" spans="2:21" ht="15" customHeight="1">
      <c r="B55" s="24"/>
      <c r="C55" s="7"/>
      <c r="D55" s="554" t="s">
        <v>153</v>
      </c>
      <c r="E55" s="555"/>
      <c r="F55" s="466"/>
      <c r="G55" s="33"/>
      <c r="H55" s="33"/>
      <c r="I55" s="33"/>
      <c r="J55" s="33"/>
      <c r="K55" s="33"/>
      <c r="L55" s="33"/>
      <c r="M55" s="33"/>
      <c r="N55" s="33"/>
      <c r="O55" s="33"/>
      <c r="P55" s="33"/>
      <c r="Q55" s="33"/>
      <c r="R55" s="33"/>
      <c r="S55" s="50"/>
      <c r="T55" s="35"/>
      <c r="U55" s="25"/>
    </row>
    <row r="56" spans="2:21" ht="15" customHeight="1">
      <c r="B56" s="24"/>
      <c r="C56" s="7"/>
      <c r="D56" s="550" t="s">
        <v>154</v>
      </c>
      <c r="E56" s="551"/>
      <c r="F56" s="474"/>
      <c r="G56" s="36">
        <v>2100</v>
      </c>
      <c r="H56" s="36">
        <v>0</v>
      </c>
      <c r="I56" s="36">
        <v>1400</v>
      </c>
      <c r="J56" s="36">
        <v>0</v>
      </c>
      <c r="K56" s="36">
        <v>1500</v>
      </c>
      <c r="L56" s="37">
        <v>0</v>
      </c>
      <c r="M56" s="38">
        <v>2000</v>
      </c>
      <c r="N56" s="36">
        <v>0</v>
      </c>
      <c r="O56" s="36">
        <v>1500</v>
      </c>
      <c r="P56" s="36">
        <v>0</v>
      </c>
      <c r="Q56" s="36">
        <v>1500</v>
      </c>
      <c r="R56" s="36">
        <v>0</v>
      </c>
      <c r="S56" s="39">
        <f>SUM(G56:R56)</f>
        <v>10000</v>
      </c>
      <c r="T56" s="35"/>
      <c r="U56" s="25"/>
    </row>
    <row r="57" spans="2:21" ht="15" customHeight="1">
      <c r="B57" s="24"/>
      <c r="C57" s="7"/>
      <c r="D57" s="550" t="s">
        <v>155</v>
      </c>
      <c r="E57" s="551"/>
      <c r="F57" s="466"/>
      <c r="G57" s="36">
        <v>0</v>
      </c>
      <c r="H57" s="36">
        <v>0</v>
      </c>
      <c r="I57" s="36">
        <v>0</v>
      </c>
      <c r="J57" s="36">
        <v>0</v>
      </c>
      <c r="K57" s="36">
        <v>0</v>
      </c>
      <c r="L57" s="37">
        <v>0</v>
      </c>
      <c r="M57" s="38">
        <v>1000</v>
      </c>
      <c r="N57" s="36">
        <v>0</v>
      </c>
      <c r="O57" s="36">
        <v>0</v>
      </c>
      <c r="P57" s="36">
        <v>0</v>
      </c>
      <c r="Q57" s="36">
        <v>0</v>
      </c>
      <c r="R57" s="36">
        <v>0</v>
      </c>
      <c r="S57" s="39">
        <f>SUM(G57:R57)</f>
        <v>1000</v>
      </c>
      <c r="T57" s="35"/>
      <c r="U57" s="25"/>
    </row>
    <row r="58" spans="2:21" ht="15" customHeight="1">
      <c r="B58" s="24"/>
      <c r="C58" s="7"/>
      <c r="D58" s="441"/>
      <c r="E58" s="442"/>
      <c r="F58" s="466"/>
      <c r="G58" s="27"/>
      <c r="H58" s="27"/>
      <c r="I58" s="27"/>
      <c r="J58" s="27"/>
      <c r="K58" s="27"/>
      <c r="L58" s="27"/>
      <c r="M58" s="27"/>
      <c r="N58" s="27"/>
      <c r="O58" s="27"/>
      <c r="P58" s="27"/>
      <c r="Q58" s="27"/>
      <c r="R58" s="27"/>
      <c r="S58" s="452"/>
      <c r="T58" s="35"/>
      <c r="U58" s="25"/>
    </row>
    <row r="59" spans="2:21" ht="15" customHeight="1">
      <c r="B59" s="24"/>
      <c r="C59" s="7"/>
      <c r="D59" s="552" t="s">
        <v>156</v>
      </c>
      <c r="E59" s="553"/>
      <c r="F59" s="413"/>
      <c r="G59" s="40">
        <f t="shared" ref="G59:R59" si="11">SUM(G56:G57)</f>
        <v>2100</v>
      </c>
      <c r="H59" s="40">
        <f t="shared" si="11"/>
        <v>0</v>
      </c>
      <c r="I59" s="40">
        <f t="shared" si="11"/>
        <v>1400</v>
      </c>
      <c r="J59" s="40">
        <f t="shared" si="11"/>
        <v>0</v>
      </c>
      <c r="K59" s="40">
        <f t="shared" si="11"/>
        <v>1500</v>
      </c>
      <c r="L59" s="41">
        <f t="shared" si="11"/>
        <v>0</v>
      </c>
      <c r="M59" s="42">
        <f t="shared" si="11"/>
        <v>3000</v>
      </c>
      <c r="N59" s="40">
        <f t="shared" si="11"/>
        <v>0</v>
      </c>
      <c r="O59" s="40">
        <f t="shared" si="11"/>
        <v>1500</v>
      </c>
      <c r="P59" s="40">
        <f t="shared" si="11"/>
        <v>0</v>
      </c>
      <c r="Q59" s="40">
        <f t="shared" si="11"/>
        <v>1500</v>
      </c>
      <c r="R59" s="40">
        <f t="shared" si="11"/>
        <v>0</v>
      </c>
      <c r="S59" s="39">
        <f>SUM(G59:R59)</f>
        <v>11000</v>
      </c>
      <c r="T59" s="35"/>
      <c r="U59" s="25"/>
    </row>
    <row r="60" spans="2:21" ht="15" customHeight="1">
      <c r="B60" s="24"/>
      <c r="C60" s="7"/>
      <c r="D60" s="441"/>
      <c r="E60" s="442"/>
      <c r="F60" s="466"/>
      <c r="G60" s="43"/>
      <c r="H60" s="43"/>
      <c r="I60" s="43"/>
      <c r="J60" s="43"/>
      <c r="K60" s="43"/>
      <c r="L60" s="43"/>
      <c r="M60" s="43"/>
      <c r="N60" s="43"/>
      <c r="O60" s="43"/>
      <c r="P60" s="43"/>
      <c r="Q60" s="43"/>
      <c r="R60" s="43"/>
      <c r="S60" s="28"/>
      <c r="T60" s="35"/>
      <c r="U60" s="25"/>
    </row>
    <row r="61" spans="2:21" ht="15" customHeight="1">
      <c r="B61" s="24"/>
      <c r="C61" s="7"/>
      <c r="D61" s="554" t="s">
        <v>157</v>
      </c>
      <c r="E61" s="555"/>
      <c r="F61" s="466"/>
      <c r="G61" s="33"/>
      <c r="H61" s="33"/>
      <c r="I61" s="33"/>
      <c r="J61" s="33"/>
      <c r="K61" s="33"/>
      <c r="L61" s="33"/>
      <c r="M61" s="33"/>
      <c r="N61" s="33"/>
      <c r="O61" s="33"/>
      <c r="P61" s="33"/>
      <c r="Q61" s="33"/>
      <c r="R61" s="33"/>
      <c r="S61" s="50"/>
      <c r="T61" s="35"/>
      <c r="U61" s="25"/>
    </row>
    <row r="62" spans="2:21" ht="15" customHeight="1">
      <c r="B62" s="24"/>
      <c r="C62" s="7"/>
      <c r="D62" s="550" t="s">
        <v>158</v>
      </c>
      <c r="E62" s="551"/>
      <c r="F62" s="466"/>
      <c r="G62" s="36">
        <v>0</v>
      </c>
      <c r="H62" s="36">
        <v>0</v>
      </c>
      <c r="I62" s="36">
        <v>0</v>
      </c>
      <c r="J62" s="36">
        <v>0</v>
      </c>
      <c r="K62" s="36">
        <v>0</v>
      </c>
      <c r="L62" s="37">
        <v>500</v>
      </c>
      <c r="M62" s="38">
        <v>0</v>
      </c>
      <c r="N62" s="36">
        <v>0</v>
      </c>
      <c r="O62" s="36">
        <v>500</v>
      </c>
      <c r="P62" s="36">
        <v>0</v>
      </c>
      <c r="Q62" s="36">
        <v>1500</v>
      </c>
      <c r="R62" s="36">
        <v>0</v>
      </c>
      <c r="S62" s="39">
        <f t="shared" ref="S62:S75" si="12">SUM(G62:R62)</f>
        <v>2500</v>
      </c>
      <c r="T62" s="35"/>
      <c r="U62" s="25"/>
    </row>
    <row r="63" spans="2:21" ht="15" customHeight="1">
      <c r="B63" s="24"/>
      <c r="C63" s="7"/>
      <c r="D63" s="550" t="s">
        <v>159</v>
      </c>
      <c r="E63" s="551"/>
      <c r="F63" s="466"/>
      <c r="G63" s="36">
        <v>0</v>
      </c>
      <c r="H63" s="36">
        <v>0</v>
      </c>
      <c r="I63" s="36">
        <v>0</v>
      </c>
      <c r="J63" s="36">
        <v>0</v>
      </c>
      <c r="K63" s="36">
        <v>0</v>
      </c>
      <c r="L63" s="37">
        <v>0</v>
      </c>
      <c r="M63" s="38">
        <v>0</v>
      </c>
      <c r="N63" s="36">
        <v>0</v>
      </c>
      <c r="O63" s="36">
        <v>0</v>
      </c>
      <c r="P63" s="36">
        <v>0</v>
      </c>
      <c r="Q63" s="36">
        <v>0</v>
      </c>
      <c r="R63" s="36">
        <v>0</v>
      </c>
      <c r="S63" s="39">
        <f t="shared" si="12"/>
        <v>0</v>
      </c>
      <c r="T63" s="35"/>
      <c r="U63" s="25"/>
    </row>
    <row r="64" spans="2:21" ht="15" customHeight="1">
      <c r="B64" s="24"/>
      <c r="C64" s="7"/>
      <c r="D64" s="550" t="s">
        <v>160</v>
      </c>
      <c r="E64" s="551"/>
      <c r="F64" s="466"/>
      <c r="G64" s="36">
        <v>0</v>
      </c>
      <c r="H64" s="36">
        <v>0</v>
      </c>
      <c r="I64" s="36">
        <v>0</v>
      </c>
      <c r="J64" s="36">
        <v>0</v>
      </c>
      <c r="K64" s="36">
        <v>0</v>
      </c>
      <c r="L64" s="37">
        <v>0</v>
      </c>
      <c r="M64" s="38">
        <v>0</v>
      </c>
      <c r="N64" s="36">
        <v>0</v>
      </c>
      <c r="O64" s="36">
        <v>0</v>
      </c>
      <c r="P64" s="36">
        <v>0</v>
      </c>
      <c r="Q64" s="36">
        <v>0</v>
      </c>
      <c r="R64" s="36">
        <v>0</v>
      </c>
      <c r="S64" s="39">
        <f t="shared" si="12"/>
        <v>0</v>
      </c>
      <c r="T64" s="35"/>
      <c r="U64" s="25"/>
    </row>
    <row r="65" spans="2:21" ht="15" customHeight="1">
      <c r="B65" s="24"/>
      <c r="C65" s="7"/>
      <c r="D65" s="550" t="s">
        <v>161</v>
      </c>
      <c r="E65" s="551"/>
      <c r="F65" s="472"/>
      <c r="G65" s="36">
        <v>0</v>
      </c>
      <c r="H65" s="36">
        <v>0</v>
      </c>
      <c r="I65" s="36">
        <v>0</v>
      </c>
      <c r="J65" s="36">
        <v>0</v>
      </c>
      <c r="K65" s="36">
        <v>500</v>
      </c>
      <c r="L65" s="37">
        <v>500</v>
      </c>
      <c r="M65" s="38">
        <v>500</v>
      </c>
      <c r="N65" s="36">
        <v>500</v>
      </c>
      <c r="O65" s="36">
        <v>500</v>
      </c>
      <c r="P65" s="36">
        <v>500</v>
      </c>
      <c r="Q65" s="36">
        <v>500</v>
      </c>
      <c r="R65" s="36">
        <v>500</v>
      </c>
      <c r="S65" s="39">
        <f t="shared" si="12"/>
        <v>4000</v>
      </c>
      <c r="T65" s="35"/>
      <c r="U65" s="25"/>
    </row>
    <row r="66" spans="2:21" ht="15" customHeight="1">
      <c r="B66" s="24"/>
      <c r="C66" s="7"/>
      <c r="D66" s="550" t="s">
        <v>162</v>
      </c>
      <c r="E66" s="551"/>
      <c r="F66" s="413"/>
      <c r="G66" s="36">
        <v>0</v>
      </c>
      <c r="H66" s="36">
        <v>0</v>
      </c>
      <c r="I66" s="36">
        <v>0</v>
      </c>
      <c r="J66" s="36">
        <v>0</v>
      </c>
      <c r="K66" s="36">
        <v>0</v>
      </c>
      <c r="L66" s="37">
        <v>0</v>
      </c>
      <c r="M66" s="38">
        <v>800</v>
      </c>
      <c r="N66" s="36">
        <v>800</v>
      </c>
      <c r="O66" s="36">
        <v>850</v>
      </c>
      <c r="P66" s="36">
        <v>850</v>
      </c>
      <c r="Q66" s="36">
        <v>850</v>
      </c>
      <c r="R66" s="36">
        <v>850</v>
      </c>
      <c r="S66" s="39">
        <f t="shared" si="12"/>
        <v>5000</v>
      </c>
      <c r="T66" s="18"/>
      <c r="U66" s="25"/>
    </row>
    <row r="67" spans="2:21" ht="15" customHeight="1">
      <c r="B67" s="24"/>
      <c r="C67" s="7"/>
      <c r="D67" s="550" t="s">
        <v>163</v>
      </c>
      <c r="E67" s="551"/>
      <c r="F67" s="413"/>
      <c r="G67" s="36">
        <v>0</v>
      </c>
      <c r="H67" s="36">
        <v>0</v>
      </c>
      <c r="I67" s="36">
        <v>0</v>
      </c>
      <c r="J67" s="36">
        <v>3000</v>
      </c>
      <c r="K67" s="36">
        <v>0</v>
      </c>
      <c r="L67" s="37">
        <v>0</v>
      </c>
      <c r="M67" s="38">
        <v>0</v>
      </c>
      <c r="N67" s="36">
        <v>0</v>
      </c>
      <c r="O67" s="36">
        <v>0</v>
      </c>
      <c r="P67" s="36">
        <v>0</v>
      </c>
      <c r="Q67" s="36">
        <v>0</v>
      </c>
      <c r="R67" s="36">
        <v>0</v>
      </c>
      <c r="S67" s="39">
        <f t="shared" si="12"/>
        <v>3000</v>
      </c>
      <c r="T67" s="35"/>
      <c r="U67" s="25"/>
    </row>
    <row r="68" spans="2:21" ht="15" customHeight="1">
      <c r="B68" s="24"/>
      <c r="C68" s="7"/>
      <c r="D68" s="550" t="s">
        <v>164</v>
      </c>
      <c r="E68" s="551"/>
      <c r="F68" s="466"/>
      <c r="G68" s="36">
        <v>0</v>
      </c>
      <c r="H68" s="36">
        <v>0</v>
      </c>
      <c r="I68" s="36">
        <v>0</v>
      </c>
      <c r="J68" s="36">
        <v>0</v>
      </c>
      <c r="K68" s="36"/>
      <c r="L68" s="37">
        <v>1500</v>
      </c>
      <c r="M68" s="38">
        <v>500</v>
      </c>
      <c r="N68" s="36">
        <v>2000</v>
      </c>
      <c r="O68" s="36">
        <v>500</v>
      </c>
      <c r="P68" s="36">
        <v>3000</v>
      </c>
      <c r="Q68" s="36">
        <v>2000</v>
      </c>
      <c r="R68" s="36">
        <v>500</v>
      </c>
      <c r="S68" s="39">
        <f t="shared" si="12"/>
        <v>10000</v>
      </c>
      <c r="T68" s="35"/>
      <c r="U68" s="25"/>
    </row>
    <row r="69" spans="2:21" ht="15" customHeight="1">
      <c r="B69" s="24"/>
      <c r="C69" s="7"/>
      <c r="D69" s="550" t="s">
        <v>165</v>
      </c>
      <c r="E69" s="551"/>
      <c r="F69" s="466"/>
      <c r="G69" s="36">
        <v>0</v>
      </c>
      <c r="H69" s="36">
        <v>0</v>
      </c>
      <c r="I69" s="36">
        <v>0</v>
      </c>
      <c r="J69" s="36">
        <v>0</v>
      </c>
      <c r="K69" s="36">
        <v>0</v>
      </c>
      <c r="L69" s="37">
        <v>0</v>
      </c>
      <c r="M69" s="38">
        <v>100</v>
      </c>
      <c r="N69" s="36">
        <v>100</v>
      </c>
      <c r="O69" s="36">
        <v>100</v>
      </c>
      <c r="P69" s="36">
        <v>50</v>
      </c>
      <c r="Q69" s="36">
        <v>100</v>
      </c>
      <c r="R69" s="36">
        <v>50</v>
      </c>
      <c r="S69" s="39">
        <f t="shared" si="12"/>
        <v>500</v>
      </c>
      <c r="T69" s="35"/>
      <c r="U69" s="25"/>
    </row>
    <row r="70" spans="2:21" ht="15" customHeight="1">
      <c r="B70" s="24"/>
      <c r="C70" s="7"/>
      <c r="D70" s="550" t="s">
        <v>166</v>
      </c>
      <c r="E70" s="551"/>
      <c r="F70" s="466"/>
      <c r="G70" s="36">
        <v>0</v>
      </c>
      <c r="H70" s="36">
        <v>0</v>
      </c>
      <c r="I70" s="36">
        <v>0</v>
      </c>
      <c r="J70" s="36">
        <v>0</v>
      </c>
      <c r="K70" s="36">
        <v>0</v>
      </c>
      <c r="L70" s="37">
        <v>0</v>
      </c>
      <c r="M70" s="38">
        <v>0</v>
      </c>
      <c r="N70" s="36">
        <v>0</v>
      </c>
      <c r="O70" s="36">
        <v>0</v>
      </c>
      <c r="P70" s="36">
        <v>0</v>
      </c>
      <c r="Q70" s="36">
        <v>0</v>
      </c>
      <c r="R70" s="36">
        <v>0</v>
      </c>
      <c r="S70" s="39">
        <f t="shared" si="12"/>
        <v>0</v>
      </c>
      <c r="T70" s="35"/>
      <c r="U70" s="25"/>
    </row>
    <row r="71" spans="2:21" ht="15" customHeight="1">
      <c r="B71" s="24"/>
      <c r="C71" s="7"/>
      <c r="D71" s="550" t="s">
        <v>167</v>
      </c>
      <c r="E71" s="551"/>
      <c r="F71" s="466"/>
      <c r="G71" s="36">
        <v>0</v>
      </c>
      <c r="H71" s="36">
        <v>0</v>
      </c>
      <c r="I71" s="36">
        <v>0</v>
      </c>
      <c r="J71" s="36">
        <v>0</v>
      </c>
      <c r="K71" s="36">
        <v>0</v>
      </c>
      <c r="L71" s="37">
        <v>0</v>
      </c>
      <c r="M71" s="38">
        <v>0</v>
      </c>
      <c r="N71" s="36">
        <v>0</v>
      </c>
      <c r="O71" s="36">
        <v>0</v>
      </c>
      <c r="P71" s="36">
        <v>0</v>
      </c>
      <c r="Q71" s="36">
        <v>0</v>
      </c>
      <c r="R71" s="36">
        <v>0</v>
      </c>
      <c r="S71" s="39">
        <f t="shared" si="12"/>
        <v>0</v>
      </c>
      <c r="T71" s="35"/>
      <c r="U71" s="25"/>
    </row>
    <row r="72" spans="2:21" ht="15" customHeight="1">
      <c r="B72" s="24"/>
      <c r="C72" s="7"/>
      <c r="D72" s="550" t="s">
        <v>168</v>
      </c>
      <c r="E72" s="551"/>
      <c r="F72" s="466"/>
      <c r="G72" s="36">
        <v>0</v>
      </c>
      <c r="H72" s="36">
        <v>0</v>
      </c>
      <c r="I72" s="36">
        <v>0</v>
      </c>
      <c r="J72" s="36">
        <v>0</v>
      </c>
      <c r="K72" s="36">
        <v>0</v>
      </c>
      <c r="L72" s="37">
        <v>0</v>
      </c>
      <c r="M72" s="38">
        <v>0</v>
      </c>
      <c r="N72" s="36">
        <v>0</v>
      </c>
      <c r="O72" s="36">
        <v>0</v>
      </c>
      <c r="P72" s="36">
        <v>0</v>
      </c>
      <c r="Q72" s="36">
        <v>0</v>
      </c>
      <c r="R72" s="36">
        <v>0</v>
      </c>
      <c r="S72" s="39">
        <f t="shared" si="12"/>
        <v>0</v>
      </c>
      <c r="T72" s="35"/>
      <c r="U72" s="25"/>
    </row>
    <row r="73" spans="2:21" ht="15" customHeight="1">
      <c r="B73" s="24"/>
      <c r="C73" s="7"/>
      <c r="D73" s="550" t="s">
        <v>169</v>
      </c>
      <c r="E73" s="551"/>
      <c r="F73" s="472"/>
      <c r="G73" s="36">
        <v>0</v>
      </c>
      <c r="H73" s="36">
        <v>0</v>
      </c>
      <c r="I73" s="36">
        <v>0</v>
      </c>
      <c r="J73" s="36">
        <v>0</v>
      </c>
      <c r="K73" s="36">
        <v>0</v>
      </c>
      <c r="L73" s="37">
        <v>0</v>
      </c>
      <c r="M73" s="38">
        <v>0</v>
      </c>
      <c r="N73" s="36">
        <v>0</v>
      </c>
      <c r="O73" s="36">
        <v>0</v>
      </c>
      <c r="P73" s="36">
        <v>0</v>
      </c>
      <c r="Q73" s="36">
        <v>0</v>
      </c>
      <c r="R73" s="36">
        <v>0</v>
      </c>
      <c r="S73" s="39">
        <f t="shared" si="12"/>
        <v>0</v>
      </c>
      <c r="T73" s="35"/>
      <c r="U73" s="25"/>
    </row>
    <row r="74" spans="2:21" ht="15" customHeight="1">
      <c r="B74" s="24"/>
      <c r="C74" s="7"/>
      <c r="D74" s="550" t="s">
        <v>170</v>
      </c>
      <c r="E74" s="551"/>
      <c r="F74" s="466"/>
      <c r="G74" s="36">
        <v>0</v>
      </c>
      <c r="H74" s="36">
        <v>0</v>
      </c>
      <c r="I74" s="36">
        <v>0</v>
      </c>
      <c r="J74" s="36">
        <v>0</v>
      </c>
      <c r="K74" s="36">
        <v>0</v>
      </c>
      <c r="L74" s="37">
        <v>5000</v>
      </c>
      <c r="M74" s="38">
        <v>5000</v>
      </c>
      <c r="N74" s="36">
        <v>5000</v>
      </c>
      <c r="O74" s="36">
        <v>10000</v>
      </c>
      <c r="P74" s="36">
        <v>5000</v>
      </c>
      <c r="Q74" s="36">
        <v>5000</v>
      </c>
      <c r="R74" s="36">
        <v>5000</v>
      </c>
      <c r="S74" s="39">
        <f t="shared" si="12"/>
        <v>40000</v>
      </c>
      <c r="T74" s="35"/>
      <c r="U74" s="25"/>
    </row>
    <row r="75" spans="2:21" ht="15" customHeight="1">
      <c r="B75" s="24"/>
      <c r="C75" s="7"/>
      <c r="D75" s="550" t="s">
        <v>171</v>
      </c>
      <c r="E75" s="551"/>
      <c r="F75" s="413"/>
      <c r="G75" s="36">
        <v>0</v>
      </c>
      <c r="H75" s="36">
        <v>0</v>
      </c>
      <c r="I75" s="36">
        <v>0</v>
      </c>
      <c r="J75" s="36">
        <v>0</v>
      </c>
      <c r="K75" s="36"/>
      <c r="L75" s="37"/>
      <c r="M75" s="38"/>
      <c r="N75" s="36"/>
      <c r="O75" s="36"/>
      <c r="P75" s="36"/>
      <c r="Q75" s="36"/>
      <c r="R75" s="36"/>
      <c r="S75" s="39">
        <f t="shared" si="12"/>
        <v>0</v>
      </c>
      <c r="T75" s="35"/>
      <c r="U75" s="25"/>
    </row>
    <row r="76" spans="2:21" ht="15" customHeight="1">
      <c r="B76" s="24"/>
      <c r="C76" s="7"/>
      <c r="D76" s="441"/>
      <c r="E76" s="442"/>
      <c r="F76" s="466"/>
      <c r="G76" s="51"/>
      <c r="H76" s="51"/>
      <c r="I76" s="51"/>
      <c r="J76" s="51"/>
      <c r="K76" s="51"/>
      <c r="L76" s="51"/>
      <c r="M76" s="51"/>
      <c r="N76" s="51"/>
      <c r="O76" s="51"/>
      <c r="P76" s="51"/>
      <c r="Q76" s="51"/>
      <c r="R76" s="51"/>
      <c r="S76" s="27"/>
      <c r="T76" s="35"/>
      <c r="U76" s="25"/>
    </row>
    <row r="77" spans="2:21" ht="15" customHeight="1">
      <c r="B77" s="24"/>
      <c r="C77" s="7"/>
      <c r="D77" s="552" t="s">
        <v>172</v>
      </c>
      <c r="E77" s="553"/>
      <c r="F77" s="466"/>
      <c r="G77" s="40">
        <f t="shared" ref="G77:R77" si="13">SUM(G62:G75)</f>
        <v>0</v>
      </c>
      <c r="H77" s="40">
        <f t="shared" si="13"/>
        <v>0</v>
      </c>
      <c r="I77" s="40">
        <f t="shared" si="13"/>
        <v>0</v>
      </c>
      <c r="J77" s="40">
        <f t="shared" si="13"/>
        <v>3000</v>
      </c>
      <c r="K77" s="40">
        <f t="shared" si="13"/>
        <v>500</v>
      </c>
      <c r="L77" s="41">
        <f t="shared" si="13"/>
        <v>7500</v>
      </c>
      <c r="M77" s="42">
        <f t="shared" si="13"/>
        <v>6900</v>
      </c>
      <c r="N77" s="40">
        <f t="shared" si="13"/>
        <v>8400</v>
      </c>
      <c r="O77" s="40">
        <f t="shared" si="13"/>
        <v>12450</v>
      </c>
      <c r="P77" s="40">
        <f t="shared" si="13"/>
        <v>9400</v>
      </c>
      <c r="Q77" s="40">
        <f t="shared" si="13"/>
        <v>9950</v>
      </c>
      <c r="R77" s="40">
        <f t="shared" si="13"/>
        <v>6900</v>
      </c>
      <c r="S77" s="39">
        <f>SUM(G77:R77)</f>
        <v>65000</v>
      </c>
      <c r="T77" s="35"/>
      <c r="U77" s="25"/>
    </row>
    <row r="78" spans="2:21" ht="15" customHeight="1">
      <c r="B78" s="24"/>
      <c r="C78" s="7"/>
      <c r="D78" s="441"/>
      <c r="E78" s="442"/>
      <c r="F78" s="466"/>
      <c r="G78" s="43"/>
      <c r="H78" s="43"/>
      <c r="I78" s="43"/>
      <c r="J78" s="43"/>
      <c r="K78" s="43"/>
      <c r="L78" s="43"/>
      <c r="M78" s="43"/>
      <c r="N78" s="43"/>
      <c r="O78" s="43"/>
      <c r="P78" s="43"/>
      <c r="Q78" s="43"/>
      <c r="R78" s="43"/>
      <c r="S78" s="28"/>
      <c r="T78" s="35"/>
      <c r="U78" s="25"/>
    </row>
    <row r="79" spans="2:21" ht="15" customHeight="1">
      <c r="B79" s="24"/>
      <c r="C79" s="7"/>
      <c r="D79" s="554" t="s">
        <v>173</v>
      </c>
      <c r="E79" s="555"/>
      <c r="F79" s="466"/>
      <c r="G79" s="33"/>
      <c r="H79" s="33"/>
      <c r="I79" s="33"/>
      <c r="J79" s="33"/>
      <c r="K79" s="33"/>
      <c r="L79" s="33"/>
      <c r="M79" s="33"/>
      <c r="N79" s="33"/>
      <c r="O79" s="33"/>
      <c r="P79" s="33"/>
      <c r="Q79" s="33"/>
      <c r="R79" s="33"/>
      <c r="S79" s="50"/>
      <c r="T79" s="35"/>
      <c r="U79" s="25"/>
    </row>
    <row r="80" spans="2:21" ht="15" customHeight="1">
      <c r="B80" s="24"/>
      <c r="C80" s="7"/>
      <c r="D80" s="550" t="s">
        <v>174</v>
      </c>
      <c r="E80" s="551"/>
      <c r="F80" s="466"/>
      <c r="G80" s="36">
        <v>0</v>
      </c>
      <c r="H80" s="36">
        <v>0</v>
      </c>
      <c r="I80" s="36">
        <v>0</v>
      </c>
      <c r="J80" s="36">
        <v>0</v>
      </c>
      <c r="K80" s="36">
        <v>0</v>
      </c>
      <c r="L80" s="37">
        <v>0</v>
      </c>
      <c r="M80" s="38">
        <v>0</v>
      </c>
      <c r="N80" s="36">
        <v>0</v>
      </c>
      <c r="O80" s="36">
        <v>0</v>
      </c>
      <c r="P80" s="36">
        <v>0</v>
      </c>
      <c r="Q80" s="36">
        <v>0</v>
      </c>
      <c r="R80" s="36">
        <v>0</v>
      </c>
      <c r="S80" s="39">
        <f t="shared" ref="S80:S89" si="14">SUM(G80:R80)</f>
        <v>0</v>
      </c>
      <c r="T80" s="35"/>
      <c r="U80" s="25"/>
    </row>
    <row r="81" spans="2:21" ht="15" customHeight="1">
      <c r="B81" s="24"/>
      <c r="C81" s="7"/>
      <c r="D81" s="550" t="s">
        <v>175</v>
      </c>
      <c r="E81" s="551"/>
      <c r="F81" s="466"/>
      <c r="G81" s="36">
        <v>0</v>
      </c>
      <c r="H81" s="36">
        <v>0</v>
      </c>
      <c r="I81" s="36">
        <v>0</v>
      </c>
      <c r="J81" s="36">
        <v>0</v>
      </c>
      <c r="K81" s="36">
        <v>0</v>
      </c>
      <c r="L81" s="37">
        <v>0</v>
      </c>
      <c r="M81" s="38">
        <v>0</v>
      </c>
      <c r="N81" s="36">
        <v>150000</v>
      </c>
      <c r="O81" s="36">
        <v>500000</v>
      </c>
      <c r="P81" s="36">
        <v>700000</v>
      </c>
      <c r="Q81" s="36">
        <v>900000</v>
      </c>
      <c r="R81" s="36">
        <v>940000</v>
      </c>
      <c r="S81" s="39">
        <f t="shared" si="14"/>
        <v>3190000</v>
      </c>
      <c r="T81" s="35"/>
      <c r="U81" s="25"/>
    </row>
    <row r="82" spans="2:21" ht="15" customHeight="1">
      <c r="B82" s="24"/>
      <c r="C82" s="7"/>
      <c r="D82" s="441" t="s">
        <v>176</v>
      </c>
      <c r="E82" s="442"/>
      <c r="F82" s="466"/>
      <c r="G82" s="36">
        <v>0</v>
      </c>
      <c r="H82" s="36">
        <v>0</v>
      </c>
      <c r="I82" s="36">
        <v>0</v>
      </c>
      <c r="J82" s="36">
        <v>0</v>
      </c>
      <c r="K82" s="36">
        <v>0</v>
      </c>
      <c r="L82" s="37">
        <v>0</v>
      </c>
      <c r="M82" s="38">
        <v>0</v>
      </c>
      <c r="N82" s="36">
        <v>0</v>
      </c>
      <c r="O82" s="36">
        <v>0</v>
      </c>
      <c r="P82" s="36">
        <v>0</v>
      </c>
      <c r="Q82" s="36">
        <v>0</v>
      </c>
      <c r="R82" s="36">
        <v>0</v>
      </c>
      <c r="S82" s="39">
        <f t="shared" si="14"/>
        <v>0</v>
      </c>
      <c r="T82" s="35"/>
      <c r="U82" s="25"/>
    </row>
    <row r="83" spans="2:21" ht="15" customHeight="1">
      <c r="B83" s="24"/>
      <c r="C83" s="7"/>
      <c r="D83" s="441" t="s">
        <v>177</v>
      </c>
      <c r="E83" s="442"/>
      <c r="F83" s="466"/>
      <c r="G83" s="36">
        <v>0</v>
      </c>
      <c r="H83" s="36">
        <v>0</v>
      </c>
      <c r="I83" s="36">
        <v>0</v>
      </c>
      <c r="J83" s="36">
        <v>0</v>
      </c>
      <c r="K83" s="36">
        <v>0</v>
      </c>
      <c r="L83" s="37">
        <v>0</v>
      </c>
      <c r="M83" s="38">
        <v>0</v>
      </c>
      <c r="N83" s="36">
        <v>0</v>
      </c>
      <c r="O83" s="36">
        <v>0</v>
      </c>
      <c r="P83" s="36">
        <v>0</v>
      </c>
      <c r="Q83" s="36">
        <v>0</v>
      </c>
      <c r="R83" s="36">
        <v>0</v>
      </c>
      <c r="S83" s="39">
        <f t="shared" si="14"/>
        <v>0</v>
      </c>
      <c r="T83" s="35"/>
      <c r="U83" s="25"/>
    </row>
    <row r="84" spans="2:21" ht="15" customHeight="1">
      <c r="B84" s="24"/>
      <c r="C84" s="7"/>
      <c r="D84" s="441" t="s">
        <v>178</v>
      </c>
      <c r="E84" s="442"/>
      <c r="F84" s="466"/>
      <c r="G84" s="36">
        <v>0</v>
      </c>
      <c r="H84" s="36">
        <v>0</v>
      </c>
      <c r="I84" s="36">
        <v>0</v>
      </c>
      <c r="J84" s="36">
        <v>0</v>
      </c>
      <c r="K84" s="36">
        <v>0</v>
      </c>
      <c r="L84" s="37">
        <v>0</v>
      </c>
      <c r="M84" s="38">
        <v>0</v>
      </c>
      <c r="N84" s="36">
        <v>0</v>
      </c>
      <c r="O84" s="36">
        <v>0</v>
      </c>
      <c r="P84" s="36">
        <v>0</v>
      </c>
      <c r="Q84" s="36">
        <v>0</v>
      </c>
      <c r="R84" s="36">
        <v>0</v>
      </c>
      <c r="S84" s="39">
        <f t="shared" si="14"/>
        <v>0</v>
      </c>
      <c r="T84" s="35"/>
      <c r="U84" s="25"/>
    </row>
    <row r="85" spans="2:21" ht="15" customHeight="1">
      <c r="B85" s="24"/>
      <c r="C85" s="7"/>
      <c r="D85" s="441" t="s">
        <v>179</v>
      </c>
      <c r="E85" s="442"/>
      <c r="F85" s="466"/>
      <c r="G85" s="36">
        <v>0</v>
      </c>
      <c r="H85" s="36">
        <v>0</v>
      </c>
      <c r="I85" s="36">
        <v>0</v>
      </c>
      <c r="J85" s="36">
        <v>0</v>
      </c>
      <c r="K85" s="36">
        <v>0</v>
      </c>
      <c r="L85" s="37">
        <v>0</v>
      </c>
      <c r="M85" s="38">
        <v>0</v>
      </c>
      <c r="N85" s="36">
        <v>0</v>
      </c>
      <c r="O85" s="36">
        <v>0</v>
      </c>
      <c r="P85" s="36">
        <v>0</v>
      </c>
      <c r="Q85" s="36">
        <v>0</v>
      </c>
      <c r="R85" s="36">
        <v>0</v>
      </c>
      <c r="S85" s="39">
        <f t="shared" si="14"/>
        <v>0</v>
      </c>
      <c r="T85" s="35"/>
      <c r="U85" s="25"/>
    </row>
    <row r="86" spans="2:21" ht="15" customHeight="1">
      <c r="B86" s="24"/>
      <c r="C86" s="7"/>
      <c r="D86" s="441" t="s">
        <v>180</v>
      </c>
      <c r="E86" s="442"/>
      <c r="F86" s="472"/>
      <c r="G86" s="36">
        <v>0</v>
      </c>
      <c r="H86" s="36">
        <v>0</v>
      </c>
      <c r="I86" s="36">
        <v>0</v>
      </c>
      <c r="J86" s="36">
        <v>0</v>
      </c>
      <c r="K86" s="36">
        <v>0</v>
      </c>
      <c r="L86" s="37">
        <v>0</v>
      </c>
      <c r="M86" s="38">
        <v>19166</v>
      </c>
      <c r="N86" s="36">
        <v>19166</v>
      </c>
      <c r="O86" s="36">
        <v>19166</v>
      </c>
      <c r="P86" s="36">
        <v>19166</v>
      </c>
      <c r="Q86" s="36">
        <v>19166</v>
      </c>
      <c r="R86" s="36">
        <v>19166</v>
      </c>
      <c r="S86" s="39">
        <f t="shared" si="14"/>
        <v>114996</v>
      </c>
      <c r="T86" s="35"/>
      <c r="U86" s="25"/>
    </row>
    <row r="87" spans="2:21" ht="15" customHeight="1">
      <c r="B87" s="24"/>
      <c r="C87" s="7"/>
      <c r="D87" s="441" t="s">
        <v>181</v>
      </c>
      <c r="E87" s="442"/>
      <c r="F87" s="466"/>
      <c r="G87" s="36">
        <v>0</v>
      </c>
      <c r="H87" s="36">
        <v>0</v>
      </c>
      <c r="I87" s="36">
        <v>0</v>
      </c>
      <c r="J87" s="36">
        <v>0</v>
      </c>
      <c r="K87" s="36">
        <v>0</v>
      </c>
      <c r="L87" s="37">
        <v>0</v>
      </c>
      <c r="M87" s="38">
        <v>0</v>
      </c>
      <c r="N87" s="36">
        <v>0</v>
      </c>
      <c r="O87" s="36">
        <v>0</v>
      </c>
      <c r="P87" s="36">
        <v>0</v>
      </c>
      <c r="Q87" s="36">
        <v>0</v>
      </c>
      <c r="R87" s="36">
        <v>0</v>
      </c>
      <c r="S87" s="39">
        <f t="shared" si="14"/>
        <v>0</v>
      </c>
      <c r="T87" s="35"/>
      <c r="U87" s="25"/>
    </row>
    <row r="88" spans="2:21" ht="15" customHeight="1">
      <c r="B88" s="24"/>
      <c r="C88" s="7"/>
      <c r="D88" s="441" t="s">
        <v>182</v>
      </c>
      <c r="E88" s="442"/>
      <c r="F88" s="472"/>
      <c r="G88" s="36">
        <v>0</v>
      </c>
      <c r="H88" s="36">
        <v>0</v>
      </c>
      <c r="I88" s="36">
        <v>0</v>
      </c>
      <c r="J88" s="36">
        <v>0</v>
      </c>
      <c r="K88" s="36">
        <v>0</v>
      </c>
      <c r="L88" s="37">
        <v>0</v>
      </c>
      <c r="M88" s="38">
        <v>0</v>
      </c>
      <c r="N88" s="36">
        <v>30000</v>
      </c>
      <c r="O88" s="36">
        <v>30000</v>
      </c>
      <c r="P88" s="36">
        <v>30000</v>
      </c>
      <c r="Q88" s="36">
        <v>10000</v>
      </c>
      <c r="R88" s="36">
        <v>20000</v>
      </c>
      <c r="S88" s="39">
        <f t="shared" si="14"/>
        <v>120000</v>
      </c>
      <c r="T88" s="35"/>
      <c r="U88" s="25"/>
    </row>
    <row r="89" spans="2:21" ht="15" customHeight="1">
      <c r="B89" s="24"/>
      <c r="C89" s="7"/>
      <c r="D89" s="550" t="s">
        <v>183</v>
      </c>
      <c r="E89" s="551"/>
      <c r="F89" s="466"/>
      <c r="G89" s="36">
        <v>0</v>
      </c>
      <c r="H89" s="36">
        <v>0</v>
      </c>
      <c r="I89" s="36">
        <v>0</v>
      </c>
      <c r="J89" s="36">
        <v>0</v>
      </c>
      <c r="K89" s="36">
        <v>0</v>
      </c>
      <c r="L89" s="37">
        <v>0</v>
      </c>
      <c r="M89" s="38">
        <v>0</v>
      </c>
      <c r="N89" s="36">
        <v>0</v>
      </c>
      <c r="O89" s="36">
        <v>0</v>
      </c>
      <c r="P89" s="36">
        <v>0</v>
      </c>
      <c r="Q89" s="36">
        <v>0</v>
      </c>
      <c r="R89" s="36">
        <v>0</v>
      </c>
      <c r="S89" s="39">
        <f t="shared" si="14"/>
        <v>0</v>
      </c>
      <c r="T89" s="35"/>
      <c r="U89" s="25"/>
    </row>
    <row r="90" spans="2:21" ht="15" customHeight="1">
      <c r="B90" s="24"/>
      <c r="C90" s="7"/>
      <c r="D90" s="550" t="s">
        <v>184</v>
      </c>
      <c r="E90" s="551"/>
      <c r="F90" s="413"/>
      <c r="G90" s="36">
        <v>0</v>
      </c>
      <c r="H90" s="36">
        <v>0</v>
      </c>
      <c r="I90" s="36">
        <v>0</v>
      </c>
      <c r="J90" s="36">
        <v>0</v>
      </c>
      <c r="K90" s="36">
        <v>0</v>
      </c>
      <c r="L90" s="37">
        <v>0</v>
      </c>
      <c r="M90" s="38">
        <v>0</v>
      </c>
      <c r="N90" s="36">
        <v>0</v>
      </c>
      <c r="O90" s="36">
        <v>0</v>
      </c>
      <c r="P90" s="36">
        <v>0</v>
      </c>
      <c r="Q90" s="36">
        <v>0</v>
      </c>
      <c r="R90" s="36">
        <v>0</v>
      </c>
      <c r="S90" s="39">
        <f t="shared" ref="S90:S95" si="15">SUM(G90:R90)</f>
        <v>0</v>
      </c>
      <c r="T90" s="35"/>
      <c r="U90" s="25"/>
    </row>
    <row r="91" spans="2:21" ht="15" customHeight="1">
      <c r="B91" s="24"/>
      <c r="C91" s="7"/>
      <c r="D91" s="550" t="s">
        <v>185</v>
      </c>
      <c r="E91" s="551"/>
      <c r="F91" s="466"/>
      <c r="G91" s="36">
        <v>0</v>
      </c>
      <c r="H91" s="36">
        <v>0</v>
      </c>
      <c r="I91" s="36">
        <v>0</v>
      </c>
      <c r="J91" s="36">
        <v>0</v>
      </c>
      <c r="K91" s="36">
        <v>0</v>
      </c>
      <c r="L91" s="37">
        <v>0</v>
      </c>
      <c r="M91" s="38">
        <v>500</v>
      </c>
      <c r="N91" s="36">
        <v>500</v>
      </c>
      <c r="O91" s="36">
        <v>500</v>
      </c>
      <c r="P91" s="36">
        <v>500</v>
      </c>
      <c r="Q91" s="36">
        <v>500</v>
      </c>
      <c r="R91" s="36">
        <v>500</v>
      </c>
      <c r="S91" s="39">
        <f t="shared" si="15"/>
        <v>3000</v>
      </c>
      <c r="T91" s="35"/>
      <c r="U91" s="25"/>
    </row>
    <row r="92" spans="2:21" ht="15" customHeight="1">
      <c r="B92" s="24"/>
      <c r="C92" s="7"/>
      <c r="D92" s="550" t="s">
        <v>186</v>
      </c>
      <c r="E92" s="551"/>
      <c r="F92" s="466"/>
      <c r="G92" s="36">
        <v>0</v>
      </c>
      <c r="H92" s="36">
        <v>0</v>
      </c>
      <c r="I92" s="36">
        <v>0</v>
      </c>
      <c r="J92" s="36">
        <v>0</v>
      </c>
      <c r="K92" s="36">
        <v>0</v>
      </c>
      <c r="L92" s="37">
        <v>0</v>
      </c>
      <c r="M92" s="38">
        <v>0</v>
      </c>
      <c r="N92" s="36">
        <v>0</v>
      </c>
      <c r="O92" s="36">
        <v>0</v>
      </c>
      <c r="P92" s="36">
        <v>0</v>
      </c>
      <c r="Q92" s="36">
        <v>0</v>
      </c>
      <c r="R92" s="36">
        <v>0</v>
      </c>
      <c r="S92" s="39">
        <f t="shared" si="15"/>
        <v>0</v>
      </c>
      <c r="T92" s="35"/>
      <c r="U92" s="25"/>
    </row>
    <row r="93" spans="2:21" ht="15" customHeight="1">
      <c r="B93" s="24"/>
      <c r="C93" s="7"/>
      <c r="D93" s="550" t="s">
        <v>187</v>
      </c>
      <c r="E93" s="551"/>
      <c r="F93" s="466"/>
      <c r="G93" s="36">
        <v>0</v>
      </c>
      <c r="H93" s="36">
        <v>0</v>
      </c>
      <c r="I93" s="36">
        <v>0</v>
      </c>
      <c r="J93" s="36">
        <v>0</v>
      </c>
      <c r="K93" s="36">
        <v>0</v>
      </c>
      <c r="L93" s="37">
        <v>0</v>
      </c>
      <c r="M93" s="38">
        <v>0</v>
      </c>
      <c r="N93" s="36">
        <v>0</v>
      </c>
      <c r="O93" s="36">
        <v>0</v>
      </c>
      <c r="P93" s="36">
        <v>0</v>
      </c>
      <c r="Q93" s="36">
        <v>0</v>
      </c>
      <c r="R93" s="36">
        <v>0</v>
      </c>
      <c r="S93" s="39">
        <f t="shared" si="15"/>
        <v>0</v>
      </c>
      <c r="T93" s="35"/>
      <c r="U93" s="25"/>
    </row>
    <row r="94" spans="2:21" ht="15" customHeight="1">
      <c r="B94" s="24"/>
      <c r="C94" s="7"/>
      <c r="D94" s="550" t="s">
        <v>188</v>
      </c>
      <c r="E94" s="551"/>
      <c r="F94" s="466"/>
      <c r="G94" s="36">
        <v>0</v>
      </c>
      <c r="H94" s="36">
        <v>0</v>
      </c>
      <c r="I94" s="36">
        <v>0</v>
      </c>
      <c r="J94" s="36">
        <v>0</v>
      </c>
      <c r="K94" s="36">
        <v>0</v>
      </c>
      <c r="L94" s="37">
        <v>0</v>
      </c>
      <c r="M94" s="38">
        <v>333.33</v>
      </c>
      <c r="N94" s="36">
        <v>333.33</v>
      </c>
      <c r="O94" s="36">
        <v>333.33</v>
      </c>
      <c r="P94" s="36">
        <v>333.33</v>
      </c>
      <c r="Q94" s="36">
        <v>333.33</v>
      </c>
      <c r="R94" s="36">
        <v>333.35</v>
      </c>
      <c r="S94" s="39">
        <f t="shared" si="15"/>
        <v>2000</v>
      </c>
      <c r="T94" s="35"/>
      <c r="U94" s="25"/>
    </row>
    <row r="95" spans="2:21" ht="15" customHeight="1">
      <c r="B95" s="24"/>
      <c r="C95" s="7"/>
      <c r="D95" s="550" t="s">
        <v>189</v>
      </c>
      <c r="E95" s="551"/>
      <c r="F95" s="466"/>
      <c r="G95" s="36">
        <v>0</v>
      </c>
      <c r="H95" s="36">
        <v>0</v>
      </c>
      <c r="I95" s="36">
        <v>0</v>
      </c>
      <c r="J95" s="36">
        <v>0</v>
      </c>
      <c r="K95" s="36">
        <v>0</v>
      </c>
      <c r="L95" s="37">
        <v>0</v>
      </c>
      <c r="M95" s="38">
        <v>0</v>
      </c>
      <c r="N95" s="36">
        <v>0</v>
      </c>
      <c r="O95" s="36">
        <v>0</v>
      </c>
      <c r="P95" s="36">
        <v>0</v>
      </c>
      <c r="Q95" s="36">
        <v>0</v>
      </c>
      <c r="R95" s="36">
        <v>0</v>
      </c>
      <c r="S95" s="39">
        <f t="shared" si="15"/>
        <v>0</v>
      </c>
      <c r="T95" s="35"/>
      <c r="U95" s="25"/>
    </row>
    <row r="96" spans="2:21" ht="15" customHeight="1">
      <c r="B96" s="24"/>
      <c r="C96" s="7"/>
      <c r="D96" s="441"/>
      <c r="E96" s="442"/>
      <c r="F96" s="472"/>
      <c r="G96" s="51"/>
      <c r="H96" s="51"/>
      <c r="I96" s="51"/>
      <c r="J96" s="51"/>
      <c r="K96" s="51"/>
      <c r="L96" s="51"/>
      <c r="M96" s="51"/>
      <c r="N96" s="51"/>
      <c r="O96" s="51"/>
      <c r="P96" s="51"/>
      <c r="Q96" s="51"/>
      <c r="R96" s="51"/>
      <c r="S96" s="27"/>
      <c r="T96" s="35"/>
      <c r="U96" s="25"/>
    </row>
    <row r="97" spans="2:21" ht="15" customHeight="1">
      <c r="B97" s="24"/>
      <c r="C97" s="7"/>
      <c r="D97" s="552" t="s">
        <v>190</v>
      </c>
      <c r="E97" s="553"/>
      <c r="F97" s="466"/>
      <c r="G97" s="40">
        <f>SUM(G80:G95)</f>
        <v>0</v>
      </c>
      <c r="H97" s="40">
        <f>SUM(H80:H95)</f>
        <v>0</v>
      </c>
      <c r="I97" s="40">
        <f t="shared" ref="I97:R97" si="16">SUM(I80:I95)</f>
        <v>0</v>
      </c>
      <c r="J97" s="40">
        <f t="shared" si="16"/>
        <v>0</v>
      </c>
      <c r="K97" s="40">
        <f t="shared" si="16"/>
        <v>0</v>
      </c>
      <c r="L97" s="40">
        <f t="shared" si="16"/>
        <v>0</v>
      </c>
      <c r="M97" s="40">
        <f t="shared" si="16"/>
        <v>19999.330000000002</v>
      </c>
      <c r="N97" s="40">
        <f t="shared" si="16"/>
        <v>199999.33</v>
      </c>
      <c r="O97" s="40">
        <f t="shared" si="16"/>
        <v>549999.32999999996</v>
      </c>
      <c r="P97" s="40">
        <f t="shared" si="16"/>
        <v>749999.33</v>
      </c>
      <c r="Q97" s="40">
        <f t="shared" si="16"/>
        <v>929999.33</v>
      </c>
      <c r="R97" s="40">
        <f t="shared" si="16"/>
        <v>979999.35</v>
      </c>
      <c r="S97" s="39">
        <f>SUM(G97:R97)</f>
        <v>3429996</v>
      </c>
      <c r="T97" s="35"/>
      <c r="U97" s="25"/>
    </row>
    <row r="98" spans="2:21" ht="15" customHeight="1">
      <c r="B98" s="24"/>
      <c r="C98" s="7"/>
      <c r="D98" s="441"/>
      <c r="E98" s="442"/>
      <c r="F98" s="472"/>
      <c r="G98" s="43"/>
      <c r="H98" s="43"/>
      <c r="I98" s="43"/>
      <c r="J98" s="43"/>
      <c r="K98" s="43"/>
      <c r="L98" s="43"/>
      <c r="M98" s="43"/>
      <c r="N98" s="43"/>
      <c r="O98" s="43"/>
      <c r="P98" s="43"/>
      <c r="Q98" s="43"/>
      <c r="R98" s="43"/>
      <c r="S98" s="28"/>
      <c r="T98" s="35"/>
      <c r="U98" s="25"/>
    </row>
    <row r="99" spans="2:21" ht="15" customHeight="1">
      <c r="B99" s="24"/>
      <c r="C99" s="7"/>
      <c r="D99" s="554" t="s">
        <v>191</v>
      </c>
      <c r="E99" s="555"/>
      <c r="F99" s="466"/>
      <c r="G99" s="33"/>
      <c r="H99" s="33"/>
      <c r="I99" s="33"/>
      <c r="J99" s="33"/>
      <c r="K99" s="33"/>
      <c r="L99" s="33"/>
      <c r="M99" s="33"/>
      <c r="N99" s="33"/>
      <c r="O99" s="33"/>
      <c r="P99" s="33"/>
      <c r="Q99" s="33"/>
      <c r="R99" s="33"/>
      <c r="S99" s="50"/>
      <c r="T99" s="35"/>
      <c r="U99" s="25"/>
    </row>
    <row r="100" spans="2:21" ht="15" customHeight="1">
      <c r="B100" s="24"/>
      <c r="C100" s="7"/>
      <c r="D100" s="598" t="s">
        <v>192</v>
      </c>
      <c r="E100" s="599"/>
      <c r="F100" s="466"/>
      <c r="G100" s="36">
        <v>0</v>
      </c>
      <c r="H100" s="36">
        <v>0</v>
      </c>
      <c r="I100" s="36">
        <v>0</v>
      </c>
      <c r="J100" s="36">
        <v>0</v>
      </c>
      <c r="K100" s="36">
        <v>0</v>
      </c>
      <c r="L100" s="37">
        <v>0</v>
      </c>
      <c r="M100" s="38">
        <v>9333.33</v>
      </c>
      <c r="N100" s="36">
        <v>9333.33</v>
      </c>
      <c r="O100" s="36">
        <v>9333.33</v>
      </c>
      <c r="P100" s="36">
        <v>9333.33</v>
      </c>
      <c r="Q100" s="36">
        <v>9333.33</v>
      </c>
      <c r="R100" s="36">
        <v>9333.35</v>
      </c>
      <c r="S100" s="39">
        <f>SUM(G100:R100)</f>
        <v>56000</v>
      </c>
      <c r="T100" s="35"/>
      <c r="U100" s="25"/>
    </row>
    <row r="101" spans="2:21" ht="15" customHeight="1">
      <c r="B101" s="24"/>
      <c r="C101" s="7"/>
      <c r="D101" s="550" t="s">
        <v>193</v>
      </c>
      <c r="E101" s="551"/>
      <c r="F101" s="466"/>
      <c r="G101" s="36">
        <v>0</v>
      </c>
      <c r="H101" s="36">
        <v>0</v>
      </c>
      <c r="I101" s="36">
        <v>0</v>
      </c>
      <c r="J101" s="36">
        <v>0</v>
      </c>
      <c r="K101" s="36">
        <v>0</v>
      </c>
      <c r="L101" s="37">
        <v>0</v>
      </c>
      <c r="M101" s="38">
        <v>0</v>
      </c>
      <c r="N101" s="36">
        <v>0</v>
      </c>
      <c r="O101" s="36">
        <v>0</v>
      </c>
      <c r="P101" s="36">
        <v>0</v>
      </c>
      <c r="Q101" s="36">
        <v>0</v>
      </c>
      <c r="R101" s="36">
        <v>0</v>
      </c>
      <c r="S101" s="39">
        <f>SUM(G101:R101)</f>
        <v>0</v>
      </c>
      <c r="T101" s="35"/>
      <c r="U101" s="25"/>
    </row>
    <row r="102" spans="2:21" ht="15" customHeight="1">
      <c r="B102" s="24"/>
      <c r="C102" s="7"/>
      <c r="D102" s="598" t="s">
        <v>194</v>
      </c>
      <c r="E102" s="599"/>
      <c r="F102" s="466"/>
      <c r="G102" s="36">
        <v>0</v>
      </c>
      <c r="H102" s="36">
        <v>0</v>
      </c>
      <c r="I102" s="36">
        <v>0</v>
      </c>
      <c r="J102" s="36">
        <v>0</v>
      </c>
      <c r="K102" s="36">
        <v>0</v>
      </c>
      <c r="L102" s="37">
        <v>0</v>
      </c>
      <c r="M102" s="38">
        <v>0</v>
      </c>
      <c r="N102" s="36">
        <v>0</v>
      </c>
      <c r="O102" s="36">
        <v>0</v>
      </c>
      <c r="P102" s="36">
        <v>0</v>
      </c>
      <c r="Q102" s="36">
        <v>0</v>
      </c>
      <c r="R102" s="36">
        <v>0</v>
      </c>
      <c r="S102" s="39">
        <f>SUM(G102:R102)</f>
        <v>0</v>
      </c>
      <c r="T102" s="35"/>
      <c r="U102" s="25"/>
    </row>
    <row r="103" spans="2:21" ht="15" customHeight="1">
      <c r="B103" s="24"/>
      <c r="C103" s="7"/>
      <c r="D103" s="441"/>
      <c r="E103" s="442"/>
      <c r="F103" s="466"/>
      <c r="G103" s="51"/>
      <c r="H103" s="51"/>
      <c r="I103" s="51"/>
      <c r="J103" s="51"/>
      <c r="K103" s="51"/>
      <c r="L103" s="51"/>
      <c r="M103" s="51"/>
      <c r="N103" s="51"/>
      <c r="O103" s="51"/>
      <c r="P103" s="51"/>
      <c r="Q103" s="51"/>
      <c r="R103" s="51"/>
      <c r="S103" s="27"/>
      <c r="T103" s="35"/>
      <c r="U103" s="25"/>
    </row>
    <row r="104" spans="2:21" ht="15" customHeight="1">
      <c r="B104" s="24"/>
      <c r="C104" s="7"/>
      <c r="D104" s="552" t="s">
        <v>195</v>
      </c>
      <c r="E104" s="553"/>
      <c r="F104" s="466"/>
      <c r="G104" s="40">
        <f t="shared" ref="G104:R104" si="17">SUM(G100:G102)</f>
        <v>0</v>
      </c>
      <c r="H104" s="40">
        <f t="shared" si="17"/>
        <v>0</v>
      </c>
      <c r="I104" s="40">
        <f t="shared" si="17"/>
        <v>0</v>
      </c>
      <c r="J104" s="40">
        <f t="shared" si="17"/>
        <v>0</v>
      </c>
      <c r="K104" s="40">
        <f t="shared" si="17"/>
        <v>0</v>
      </c>
      <c r="L104" s="41">
        <f t="shared" si="17"/>
        <v>0</v>
      </c>
      <c r="M104" s="42">
        <f t="shared" si="17"/>
        <v>9333.33</v>
      </c>
      <c r="N104" s="40">
        <f t="shared" si="17"/>
        <v>9333.33</v>
      </c>
      <c r="O104" s="40">
        <f t="shared" si="17"/>
        <v>9333.33</v>
      </c>
      <c r="P104" s="40">
        <f t="shared" si="17"/>
        <v>9333.33</v>
      </c>
      <c r="Q104" s="40">
        <f t="shared" si="17"/>
        <v>9333.33</v>
      </c>
      <c r="R104" s="40">
        <f t="shared" si="17"/>
        <v>9333.35</v>
      </c>
      <c r="S104" s="39">
        <f>SUM(G104:R104)</f>
        <v>56000</v>
      </c>
      <c r="T104" s="35"/>
      <c r="U104" s="25"/>
    </row>
    <row r="105" spans="2:21" ht="15" customHeight="1">
      <c r="B105" s="24"/>
      <c r="C105" s="7"/>
      <c r="D105" s="550"/>
      <c r="E105" s="551"/>
      <c r="F105" s="466"/>
      <c r="G105" s="51"/>
      <c r="H105" s="51"/>
      <c r="I105" s="51"/>
      <c r="J105" s="51"/>
      <c r="K105" s="51"/>
      <c r="L105" s="51"/>
      <c r="M105" s="51"/>
      <c r="N105" s="51"/>
      <c r="O105" s="51"/>
      <c r="P105" s="51"/>
      <c r="Q105" s="51"/>
      <c r="R105" s="51"/>
      <c r="S105" s="27"/>
      <c r="T105" s="35"/>
      <c r="U105" s="25"/>
    </row>
    <row r="106" spans="2:21" ht="15" customHeight="1">
      <c r="B106" s="24"/>
      <c r="C106" s="7"/>
      <c r="D106" s="566" t="s">
        <v>196</v>
      </c>
      <c r="E106" s="567"/>
      <c r="F106" s="466"/>
      <c r="G106" s="40">
        <f t="shared" ref="G106:R106" si="18">G35+G47+G53+G59+G77+G97+G104</f>
        <v>2100</v>
      </c>
      <c r="H106" s="40">
        <f t="shared" si="18"/>
        <v>0</v>
      </c>
      <c r="I106" s="40">
        <f t="shared" si="18"/>
        <v>1400</v>
      </c>
      <c r="J106" s="40">
        <f t="shared" si="18"/>
        <v>3000</v>
      </c>
      <c r="K106" s="40">
        <f t="shared" si="18"/>
        <v>16518.349999999999</v>
      </c>
      <c r="L106" s="41">
        <f t="shared" si="18"/>
        <v>24768.35</v>
      </c>
      <c r="M106" s="42">
        <f t="shared" si="18"/>
        <v>54751.01</v>
      </c>
      <c r="N106" s="40">
        <f t="shared" si="18"/>
        <v>264751.01</v>
      </c>
      <c r="O106" s="40">
        <f t="shared" si="18"/>
        <v>621701.90999999992</v>
      </c>
      <c r="P106" s="40">
        <f t="shared" si="18"/>
        <v>852367.05999999994</v>
      </c>
      <c r="Q106" s="40">
        <f t="shared" si="18"/>
        <v>1011917.0599999999</v>
      </c>
      <c r="R106" s="40">
        <f t="shared" si="18"/>
        <v>1083426.6500000001</v>
      </c>
      <c r="S106" s="39">
        <f>SUM(G106:R106)</f>
        <v>3936701.4000000004</v>
      </c>
      <c r="T106" s="35"/>
      <c r="U106" s="25"/>
    </row>
    <row r="107" spans="2:21" ht="15" customHeight="1">
      <c r="B107" s="24"/>
      <c r="C107" s="7"/>
      <c r="D107" s="600"/>
      <c r="E107" s="601"/>
      <c r="F107" s="466"/>
      <c r="G107" s="48"/>
      <c r="H107" s="48"/>
      <c r="I107" s="48"/>
      <c r="J107" s="48"/>
      <c r="K107" s="48"/>
      <c r="L107" s="48"/>
      <c r="M107" s="48"/>
      <c r="N107" s="48"/>
      <c r="O107" s="48"/>
      <c r="P107" s="48"/>
      <c r="Q107" s="48"/>
      <c r="R107" s="48"/>
      <c r="S107" s="48"/>
      <c r="T107" s="35"/>
      <c r="U107" s="25"/>
    </row>
    <row r="108" spans="2:21" ht="15" customHeight="1" thickBot="1">
      <c r="B108" s="24"/>
      <c r="C108" s="7"/>
      <c r="D108" s="594" t="s">
        <v>197</v>
      </c>
      <c r="E108" s="595"/>
      <c r="F108" s="472"/>
      <c r="G108" s="40">
        <f t="shared" ref="G108:R108" si="19">G28-G106</f>
        <v>-2100</v>
      </c>
      <c r="H108" s="40">
        <f t="shared" si="19"/>
        <v>0</v>
      </c>
      <c r="I108" s="40">
        <f t="shared" si="19"/>
        <v>-1400</v>
      </c>
      <c r="J108" s="40">
        <f t="shared" si="19"/>
        <v>-3000</v>
      </c>
      <c r="K108" s="40">
        <f t="shared" si="19"/>
        <v>-16518.349999999999</v>
      </c>
      <c r="L108" s="41">
        <f t="shared" si="19"/>
        <v>-13268.349999999999</v>
      </c>
      <c r="M108" s="42">
        <f t="shared" si="19"/>
        <v>156748.99</v>
      </c>
      <c r="N108" s="40">
        <f t="shared" si="19"/>
        <v>-53251.010000000009</v>
      </c>
      <c r="O108" s="40">
        <f t="shared" si="19"/>
        <v>-110201.90999999992</v>
      </c>
      <c r="P108" s="40">
        <f t="shared" si="19"/>
        <v>-32367.059999999939</v>
      </c>
      <c r="Q108" s="40">
        <f t="shared" si="19"/>
        <v>58082.940000000061</v>
      </c>
      <c r="R108" s="40">
        <f t="shared" si="19"/>
        <v>21373.34999999986</v>
      </c>
      <c r="S108" s="39">
        <f>SUM(G108:R108)</f>
        <v>4098.6000000000495</v>
      </c>
      <c r="T108" s="35"/>
      <c r="U108" s="25"/>
    </row>
    <row r="109" spans="2:21" ht="15" customHeight="1">
      <c r="B109" s="24"/>
      <c r="C109" s="11"/>
      <c r="D109" s="453"/>
      <c r="E109" s="107"/>
      <c r="F109" s="475"/>
      <c r="G109" s="33"/>
      <c r="H109" s="33"/>
      <c r="I109" s="33"/>
      <c r="J109" s="33"/>
      <c r="K109" s="33"/>
      <c r="L109" s="33"/>
      <c r="M109" s="33"/>
      <c r="N109" s="33"/>
      <c r="O109" s="33"/>
      <c r="P109" s="33"/>
      <c r="Q109" s="33"/>
      <c r="R109" s="33"/>
      <c r="S109" s="50"/>
      <c r="T109" s="34"/>
      <c r="U109" s="25"/>
    </row>
    <row r="110" spans="2:21" ht="15" customHeight="1">
      <c r="B110" s="24"/>
      <c r="C110" s="13"/>
      <c r="D110" s="455"/>
      <c r="E110" s="29"/>
      <c r="F110" s="413"/>
      <c r="G110" s="106"/>
      <c r="H110" s="29"/>
      <c r="I110" s="29"/>
      <c r="J110" s="29"/>
      <c r="K110" s="29"/>
      <c r="L110" s="29"/>
      <c r="M110" s="29"/>
      <c r="N110" s="29"/>
      <c r="O110" s="29"/>
      <c r="P110" s="29"/>
      <c r="Q110" s="29"/>
      <c r="R110" s="29"/>
      <c r="S110" s="29"/>
      <c r="T110" s="28"/>
      <c r="U110" s="25"/>
    </row>
    <row r="111" spans="2:21" ht="15" customHeight="1">
      <c r="B111" s="24"/>
      <c r="C111" s="6"/>
      <c r="D111" s="451" t="s">
        <v>198</v>
      </c>
      <c r="E111" s="52"/>
      <c r="F111" s="466"/>
      <c r="G111" s="329"/>
      <c r="H111" s="329"/>
      <c r="I111" s="329"/>
      <c r="J111" s="329"/>
      <c r="K111" s="329"/>
      <c r="L111" s="329"/>
      <c r="M111" s="329"/>
      <c r="N111" s="329"/>
      <c r="O111" s="29"/>
      <c r="P111" s="29"/>
      <c r="Q111" s="29"/>
      <c r="R111" s="29"/>
      <c r="S111" s="29"/>
      <c r="T111" s="79"/>
      <c r="U111" s="25"/>
    </row>
    <row r="112" spans="2:21" ht="15" customHeight="1">
      <c r="B112" s="24"/>
      <c r="C112" s="6"/>
      <c r="D112" s="596" t="s">
        <v>199</v>
      </c>
      <c r="E112" s="596"/>
      <c r="F112" s="596"/>
      <c r="G112" s="596"/>
      <c r="H112" s="596"/>
      <c r="I112" s="596"/>
      <c r="J112" s="596"/>
      <c r="K112" s="596"/>
      <c r="L112" s="596"/>
      <c r="M112" s="596"/>
      <c r="N112" s="596"/>
      <c r="O112" s="549"/>
      <c r="P112" s="52"/>
      <c r="Q112" s="52"/>
      <c r="R112" s="52"/>
      <c r="S112" s="52"/>
      <c r="T112" s="454"/>
      <c r="U112" s="25"/>
    </row>
    <row r="113" spans="2:21" ht="51" customHeight="1">
      <c r="B113" s="24"/>
      <c r="C113" s="6"/>
      <c r="D113" s="542" t="s">
        <v>200</v>
      </c>
      <c r="E113" s="542"/>
      <c r="F113" s="542"/>
      <c r="G113" s="542"/>
      <c r="H113" s="542"/>
      <c r="I113" s="542"/>
      <c r="J113" s="542"/>
      <c r="K113" s="542"/>
      <c r="L113" s="542"/>
      <c r="M113" s="542"/>
      <c r="N113" s="542"/>
      <c r="O113" s="597"/>
      <c r="P113" s="52"/>
      <c r="Q113" s="52"/>
      <c r="R113" s="52"/>
      <c r="S113" s="52"/>
      <c r="T113" s="79"/>
      <c r="U113" s="25"/>
    </row>
    <row r="114" spans="2:21" ht="15" customHeight="1" thickBot="1">
      <c r="B114" s="12"/>
      <c r="C114" s="5"/>
      <c r="D114" s="408"/>
      <c r="E114" s="53"/>
      <c r="F114" s="480"/>
      <c r="G114" s="53"/>
      <c r="H114" s="53"/>
      <c r="I114" s="53"/>
      <c r="J114" s="53"/>
      <c r="K114" s="53"/>
      <c r="L114" s="409"/>
      <c r="M114" s="409"/>
      <c r="N114" s="410"/>
      <c r="O114" s="4"/>
      <c r="P114" s="4"/>
      <c r="Q114" s="4"/>
      <c r="R114" s="4"/>
      <c r="S114" s="4"/>
      <c r="T114" s="53"/>
      <c r="U114" s="54"/>
    </row>
    <row r="115" spans="2:21" ht="15">
      <c r="F115" s="476"/>
    </row>
    <row r="116" spans="2:21" ht="15">
      <c r="F116" s="414"/>
    </row>
    <row r="117" spans="2:21" ht="15">
      <c r="F117" s="476"/>
    </row>
    <row r="118" spans="2:21" ht="15">
      <c r="F118" s="476"/>
    </row>
    <row r="119" spans="2:21" ht="15">
      <c r="F119" s="476"/>
    </row>
    <row r="120" spans="2:21" ht="15">
      <c r="F120" s="476"/>
    </row>
    <row r="121" spans="2:21" ht="15.75" thickBot="1">
      <c r="F121" s="476"/>
    </row>
    <row r="122" spans="2:21" ht="15">
      <c r="F122" s="476"/>
    </row>
    <row r="123" spans="2:21" ht="15">
      <c r="F123" s="476"/>
    </row>
    <row r="124" spans="2:21" ht="15">
      <c r="F124" s="476"/>
    </row>
    <row r="125" spans="2:21" ht="15">
      <c r="F125" s="476"/>
    </row>
    <row r="126" spans="2:21" ht="15">
      <c r="F126" s="476"/>
    </row>
    <row r="127" spans="2:21" ht="15">
      <c r="F127" s="476"/>
    </row>
    <row r="128" spans="2:21" ht="15">
      <c r="F128" s="476"/>
    </row>
    <row r="129" spans="6:6" ht="15">
      <c r="F129" s="476"/>
    </row>
    <row r="130" spans="6:6" ht="15">
      <c r="F130" s="476"/>
    </row>
    <row r="131" spans="6:6" ht="15">
      <c r="F131" s="476"/>
    </row>
    <row r="132" spans="6:6" ht="15">
      <c r="F132" s="478"/>
    </row>
    <row r="133" spans="6:6" ht="15">
      <c r="F133" s="476"/>
    </row>
    <row r="134" spans="6:6" ht="15">
      <c r="F134" s="414"/>
    </row>
    <row r="135" spans="6:6" ht="15">
      <c r="F135" s="476"/>
    </row>
    <row r="136" spans="6:6" ht="15">
      <c r="F136" s="476"/>
    </row>
    <row r="137" spans="6:6" ht="15">
      <c r="F137" s="476"/>
    </row>
    <row r="138" spans="6:6" ht="15">
      <c r="F138" s="476"/>
    </row>
    <row r="139" spans="6:6" ht="15">
      <c r="F139" s="476"/>
    </row>
    <row r="140" spans="6:6" ht="15">
      <c r="F140" s="476"/>
    </row>
    <row r="141" spans="6:6" ht="15">
      <c r="F141" s="476"/>
    </row>
    <row r="142" spans="6:6" ht="15">
      <c r="F142" s="476"/>
    </row>
    <row r="143" spans="6:6" ht="15">
      <c r="F143" s="476"/>
    </row>
    <row r="144" spans="6:6" ht="15">
      <c r="F144" s="476"/>
    </row>
    <row r="145" spans="6:6" ht="15">
      <c r="F145" s="476"/>
    </row>
    <row r="146" spans="6:6" ht="15">
      <c r="F146" s="476"/>
    </row>
    <row r="147" spans="6:6" ht="15">
      <c r="F147" s="476"/>
    </row>
    <row r="148" spans="6:6" ht="15">
      <c r="F148" s="476"/>
    </row>
    <row r="149" spans="6:6" ht="15">
      <c r="F149" s="476"/>
    </row>
    <row r="150" spans="6:6" ht="15">
      <c r="F150" s="476"/>
    </row>
    <row r="151" spans="6:6" ht="15">
      <c r="F151" s="476"/>
    </row>
    <row r="152" spans="6:6" ht="15">
      <c r="F152" s="478"/>
    </row>
    <row r="153" spans="6:6" ht="15">
      <c r="F153" s="476"/>
    </row>
    <row r="154" spans="6:6" ht="15">
      <c r="F154" s="414"/>
    </row>
    <row r="155" spans="6:6" ht="15">
      <c r="F155" s="476"/>
    </row>
    <row r="156" spans="6:6" ht="15">
      <c r="F156" s="481"/>
    </row>
    <row r="157" spans="6:6" ht="15">
      <c r="F157" s="476"/>
    </row>
    <row r="158" spans="6:6" ht="15">
      <c r="F158" s="476"/>
    </row>
    <row r="159" spans="6:6" ht="15">
      <c r="F159" s="481"/>
    </row>
    <row r="160" spans="6:6" ht="15">
      <c r="F160" s="476"/>
    </row>
    <row r="161" spans="6:6" ht="15">
      <c r="F161" s="478"/>
    </row>
    <row r="162" spans="6:6" ht="15">
      <c r="F162" s="476"/>
    </row>
    <row r="163" spans="6:6" ht="15">
      <c r="F163" s="479"/>
    </row>
    <row r="164" spans="6:6" ht="15">
      <c r="F164" s="482"/>
    </row>
    <row r="165" spans="6:6" ht="15">
      <c r="F165" s="479"/>
    </row>
  </sheetData>
  <sheetProtection password="BDDB" sheet="1" objects="1" scenarios="1" selectLockedCells="1"/>
  <mergeCells count="93">
    <mergeCell ref="D108:E108"/>
    <mergeCell ref="D16:E16"/>
    <mergeCell ref="D112:O112"/>
    <mergeCell ref="D113:O113"/>
    <mergeCell ref="D102:E102"/>
    <mergeCell ref="D104:E104"/>
    <mergeCell ref="D105:E105"/>
    <mergeCell ref="D106:E106"/>
    <mergeCell ref="D107:E107"/>
    <mergeCell ref="D95:E95"/>
    <mergeCell ref="D99:E99"/>
    <mergeCell ref="D100:E100"/>
    <mergeCell ref="D101:E101"/>
    <mergeCell ref="D89:E89"/>
    <mergeCell ref="D90:E90"/>
    <mergeCell ref="D91:E91"/>
    <mergeCell ref="D97:E97"/>
    <mergeCell ref="D71:E71"/>
    <mergeCell ref="D72:E72"/>
    <mergeCell ref="D73:E73"/>
    <mergeCell ref="D74:E74"/>
    <mergeCell ref="D75:E75"/>
    <mergeCell ref="D92:E92"/>
    <mergeCell ref="D93:E93"/>
    <mergeCell ref="D94:E94"/>
    <mergeCell ref="D77:E77"/>
    <mergeCell ref="D79:E79"/>
    <mergeCell ref="D80:E80"/>
    <mergeCell ref="D81:E81"/>
    <mergeCell ref="D66:E66"/>
    <mergeCell ref="D67:E67"/>
    <mergeCell ref="D68:E68"/>
    <mergeCell ref="D69:E69"/>
    <mergeCell ref="D70:E70"/>
    <mergeCell ref="D61:E61"/>
    <mergeCell ref="D62:E62"/>
    <mergeCell ref="D63:E63"/>
    <mergeCell ref="D64:E64"/>
    <mergeCell ref="D65:E65"/>
    <mergeCell ref="D53:E53"/>
    <mergeCell ref="D55:E55"/>
    <mergeCell ref="D56:E56"/>
    <mergeCell ref="D57:E57"/>
    <mergeCell ref="D59:E59"/>
    <mergeCell ref="D8:S8"/>
    <mergeCell ref="D7:S7"/>
    <mergeCell ref="D10:S10"/>
    <mergeCell ref="D18:E18"/>
    <mergeCell ref="D2:S2"/>
    <mergeCell ref="J13:J14"/>
    <mergeCell ref="L13:L14"/>
    <mergeCell ref="M13:M14"/>
    <mergeCell ref="N13:N14"/>
    <mergeCell ref="O13:O14"/>
    <mergeCell ref="D12:E12"/>
    <mergeCell ref="P13:P14"/>
    <mergeCell ref="D13:E14"/>
    <mergeCell ref="G13:G14"/>
    <mergeCell ref="H13:H14"/>
    <mergeCell ref="I13:I14"/>
    <mergeCell ref="D19:E19"/>
    <mergeCell ref="D20:E20"/>
    <mergeCell ref="D21:E21"/>
    <mergeCell ref="D32:E32"/>
    <mergeCell ref="D22:E22"/>
    <mergeCell ref="D23:E23"/>
    <mergeCell ref="D24:E24"/>
    <mergeCell ref="D25:E25"/>
    <mergeCell ref="D26:E26"/>
    <mergeCell ref="D27:E27"/>
    <mergeCell ref="D28:E28"/>
    <mergeCell ref="D30:E31"/>
    <mergeCell ref="R13:R14"/>
    <mergeCell ref="S13:S14"/>
    <mergeCell ref="D17:E17"/>
    <mergeCell ref="D15:E15"/>
    <mergeCell ref="K13:K14"/>
    <mergeCell ref="Q13:Q14"/>
    <mergeCell ref="D35:E35"/>
    <mergeCell ref="D40:E40"/>
    <mergeCell ref="D37:E37"/>
    <mergeCell ref="D33:E33"/>
    <mergeCell ref="D41:E41"/>
    <mergeCell ref="D42:E42"/>
    <mergeCell ref="D43:E43"/>
    <mergeCell ref="D38:E38"/>
    <mergeCell ref="D39:E39"/>
    <mergeCell ref="D50:E50"/>
    <mergeCell ref="D51:E51"/>
    <mergeCell ref="D44:E44"/>
    <mergeCell ref="D45:E45"/>
    <mergeCell ref="D47:E47"/>
    <mergeCell ref="D49:E49"/>
  </mergeCells>
  <conditionalFormatting sqref="G108:S108">
    <cfRule type="cellIs" dxfId="66" priority="1" stopIfTrue="1" operator="lessThan">
      <formula>0</formula>
    </cfRule>
  </conditionalFormatting>
  <pageMargins left="0.7" right="0.7" top="0.75" bottom="0.75" header="0.3" footer="0.3"/>
  <pageSetup scale="91"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B1:P183"/>
  <sheetViews>
    <sheetView topLeftCell="A150" zoomScaleNormal="100" workbookViewId="0">
      <selection activeCell="N142" sqref="N142"/>
    </sheetView>
  </sheetViews>
  <sheetFormatPr defaultRowHeight="15"/>
  <cols>
    <col min="1" max="2" width="3" style="78" customWidth="1"/>
    <col min="3" max="3" width="3.7109375" style="98" customWidth="1"/>
    <col min="4" max="4" width="33.140625" style="340" customWidth="1"/>
    <col min="5" max="5" width="32.7109375" style="78" customWidth="1"/>
    <col min="6" max="6" width="2.7109375" style="78" customWidth="1"/>
    <col min="7" max="11" width="17.7109375" style="78" customWidth="1"/>
    <col min="12" max="12" width="17.7109375" style="341" customWidth="1"/>
    <col min="13" max="13" width="2.7109375" style="341" customWidth="1"/>
    <col min="14" max="14" width="48.7109375" style="342" customWidth="1"/>
    <col min="15" max="15" width="3" style="342" customWidth="1"/>
    <col min="16" max="17" width="3" style="78" customWidth="1"/>
    <col min="18" max="16384" width="9.140625" style="78"/>
  </cols>
  <sheetData>
    <row r="1" spans="2:16" ht="15" customHeight="1" thickBot="1"/>
    <row r="2" spans="2:16" ht="17.25" customHeight="1">
      <c r="B2" s="343"/>
      <c r="C2" s="344"/>
      <c r="D2" s="530" t="s">
        <v>201</v>
      </c>
      <c r="E2" s="617"/>
      <c r="F2" s="617"/>
      <c r="G2" s="617"/>
      <c r="H2" s="617"/>
      <c r="I2" s="617"/>
      <c r="J2" s="617"/>
      <c r="K2" s="617"/>
      <c r="L2" s="617"/>
      <c r="M2" s="617"/>
      <c r="N2" s="617"/>
      <c r="O2" s="345"/>
      <c r="P2" s="346"/>
    </row>
    <row r="3" spans="2:16" ht="15" customHeight="1">
      <c r="B3" s="347"/>
      <c r="C3" s="328"/>
      <c r="D3" s="348"/>
      <c r="E3" s="349"/>
      <c r="F3" s="349"/>
      <c r="G3" s="349"/>
      <c r="H3" s="52"/>
      <c r="I3" s="52"/>
      <c r="J3" s="52"/>
      <c r="K3" s="52"/>
      <c r="L3" s="350"/>
      <c r="M3" s="350"/>
      <c r="N3" s="351"/>
      <c r="O3" s="351"/>
      <c r="P3" s="352"/>
    </row>
    <row r="4" spans="2:16" ht="15" customHeight="1">
      <c r="B4" s="347"/>
      <c r="C4" s="328"/>
      <c r="D4" s="192" t="s">
        <v>22</v>
      </c>
      <c r="E4" s="353" t="str">
        <f>IF(ISBLANK('1. Instructions'!E6),"Please enter School Name on Tab 1.",'1. Instructions'!E6)</f>
        <v xml:space="preserve">The Excel Center Evansville Southeast </v>
      </c>
      <c r="F4" s="353"/>
      <c r="G4" s="349"/>
      <c r="H4" s="52"/>
      <c r="I4" s="354"/>
      <c r="J4" s="52"/>
      <c r="K4" s="52"/>
      <c r="L4" s="52"/>
      <c r="M4" s="52"/>
      <c r="N4" s="52"/>
      <c r="O4" s="52"/>
      <c r="P4" s="352"/>
    </row>
    <row r="5" spans="2:16" ht="15" customHeight="1">
      <c r="B5" s="347"/>
      <c r="C5" s="328"/>
      <c r="D5" s="192" t="s">
        <v>23</v>
      </c>
      <c r="E5" s="353">
        <f>IF(ISBLANK('1. Instructions'!E7),"Please enter School's Opening Year on Tab 1.",'1. Instructions'!E7)</f>
        <v>2024</v>
      </c>
      <c r="F5" s="353"/>
      <c r="G5" s="349"/>
      <c r="H5" s="52"/>
      <c r="I5" s="354"/>
      <c r="J5" s="52"/>
      <c r="K5" s="52"/>
      <c r="L5" s="52"/>
      <c r="M5" s="52"/>
      <c r="N5" s="52"/>
      <c r="O5" s="52"/>
      <c r="P5" s="352"/>
    </row>
    <row r="6" spans="2:16" ht="15" customHeight="1">
      <c r="B6" s="347"/>
      <c r="C6" s="328"/>
      <c r="D6" s="355"/>
      <c r="E6" s="52"/>
      <c r="F6" s="52"/>
      <c r="G6" s="52"/>
      <c r="H6" s="52"/>
      <c r="I6" s="52"/>
      <c r="J6" s="52"/>
      <c r="K6" s="52"/>
      <c r="L6" s="204"/>
      <c r="M6" s="204"/>
      <c r="N6" s="204"/>
      <c r="O6" s="204"/>
      <c r="P6" s="352"/>
    </row>
    <row r="7" spans="2:16" ht="19.5" customHeight="1">
      <c r="B7" s="347"/>
      <c r="C7" s="328"/>
      <c r="D7" s="576" t="s">
        <v>108</v>
      </c>
      <c r="E7" s="576"/>
      <c r="F7" s="576"/>
      <c r="G7" s="576"/>
      <c r="H7" s="576"/>
      <c r="I7" s="576"/>
      <c r="J7" s="576"/>
      <c r="K7" s="576"/>
      <c r="L7" s="576"/>
      <c r="M7" s="576"/>
      <c r="N7" s="576"/>
      <c r="O7" s="78"/>
      <c r="P7" s="352"/>
    </row>
    <row r="8" spans="2:16" ht="46.5" customHeight="1">
      <c r="B8" s="347"/>
      <c r="C8" s="328"/>
      <c r="D8" s="622" t="s">
        <v>109</v>
      </c>
      <c r="E8" s="623"/>
      <c r="F8" s="623"/>
      <c r="G8" s="623"/>
      <c r="H8" s="623"/>
      <c r="I8" s="623"/>
      <c r="J8" s="623"/>
      <c r="K8" s="623"/>
      <c r="L8" s="623"/>
      <c r="M8" s="623"/>
      <c r="N8" s="623"/>
      <c r="O8" s="505"/>
      <c r="P8" s="501"/>
    </row>
    <row r="9" spans="2:16" ht="15" customHeight="1" thickBot="1">
      <c r="B9" s="347"/>
      <c r="C9" s="328"/>
      <c r="D9" s="417"/>
      <c r="E9" s="418"/>
      <c r="F9" s="477"/>
      <c r="G9" s="418"/>
      <c r="H9" s="418"/>
      <c r="I9" s="418"/>
      <c r="J9" s="418"/>
      <c r="K9" s="418"/>
      <c r="L9" s="418"/>
      <c r="M9" s="418"/>
      <c r="N9" s="418"/>
      <c r="O9" s="418"/>
      <c r="P9" s="502"/>
    </row>
    <row r="10" spans="2:16" ht="32.25" customHeight="1" thickBot="1">
      <c r="B10" s="347"/>
      <c r="C10" s="328"/>
      <c r="D10" s="620" t="s">
        <v>110</v>
      </c>
      <c r="E10" s="621"/>
      <c r="F10" s="621"/>
      <c r="G10" s="621"/>
      <c r="H10" s="621"/>
      <c r="I10" s="621"/>
      <c r="J10" s="621"/>
      <c r="K10" s="621"/>
      <c r="L10" s="621"/>
      <c r="M10" s="621"/>
      <c r="N10" s="621"/>
      <c r="O10" s="504"/>
      <c r="P10" s="503"/>
    </row>
    <row r="11" spans="2:16" ht="15" customHeight="1">
      <c r="B11" s="347"/>
      <c r="C11" s="328"/>
      <c r="D11" s="355"/>
      <c r="E11" s="52"/>
      <c r="F11" s="52"/>
      <c r="G11" s="328"/>
      <c r="H11" s="328"/>
      <c r="I11" s="328"/>
      <c r="J11" s="328"/>
      <c r="K11" s="328"/>
      <c r="L11" s="204"/>
      <c r="M11" s="204"/>
      <c r="N11" s="194"/>
      <c r="O11" s="194"/>
      <c r="P11" s="352"/>
    </row>
    <row r="12" spans="2:16" ht="15" customHeight="1" thickBot="1">
      <c r="B12" s="347"/>
      <c r="C12" s="358"/>
      <c r="D12" s="359"/>
      <c r="E12" s="101"/>
      <c r="F12" s="101"/>
      <c r="G12" s="99"/>
      <c r="H12" s="99"/>
      <c r="I12" s="99"/>
      <c r="J12" s="99"/>
      <c r="K12" s="99"/>
      <c r="L12" s="360"/>
      <c r="M12" s="360"/>
      <c r="N12" s="356"/>
      <c r="O12" s="357"/>
      <c r="P12" s="352"/>
    </row>
    <row r="13" spans="2:16" ht="15" customHeight="1">
      <c r="B13" s="347"/>
      <c r="C13" s="362"/>
      <c r="D13" s="588" t="s">
        <v>202</v>
      </c>
      <c r="E13" s="589"/>
      <c r="F13" s="440"/>
      <c r="G13" s="618" t="s">
        <v>61</v>
      </c>
      <c r="H13" s="618" t="s">
        <v>29</v>
      </c>
      <c r="I13" s="618" t="s">
        <v>30</v>
      </c>
      <c r="J13" s="618" t="s">
        <v>31</v>
      </c>
      <c r="K13" s="618" t="s">
        <v>32</v>
      </c>
      <c r="L13" s="610" t="s">
        <v>33</v>
      </c>
      <c r="M13" s="424"/>
      <c r="N13" s="610" t="s">
        <v>203</v>
      </c>
      <c r="O13" s="361"/>
      <c r="P13" s="352"/>
    </row>
    <row r="14" spans="2:16" ht="15" customHeight="1">
      <c r="B14" s="347"/>
      <c r="C14" s="362"/>
      <c r="D14" s="590"/>
      <c r="E14" s="591"/>
      <c r="F14" s="412"/>
      <c r="G14" s="619"/>
      <c r="H14" s="611"/>
      <c r="I14" s="611"/>
      <c r="J14" s="611"/>
      <c r="K14" s="611"/>
      <c r="L14" s="611"/>
      <c r="M14" s="425"/>
      <c r="N14" s="619"/>
      <c r="O14" s="412"/>
      <c r="P14" s="352"/>
    </row>
    <row r="15" spans="2:16" ht="15.75" customHeight="1">
      <c r="B15" s="347"/>
      <c r="C15" s="362"/>
      <c r="D15" s="449"/>
      <c r="E15" s="450"/>
      <c r="F15" s="154"/>
      <c r="G15" s="390"/>
      <c r="H15" s="101"/>
      <c r="I15" s="101"/>
      <c r="J15" s="101"/>
      <c r="K15" s="101"/>
      <c r="L15" s="101"/>
      <c r="M15" s="52"/>
      <c r="N15" s="390"/>
      <c r="O15" s="412"/>
      <c r="P15" s="352"/>
    </row>
    <row r="16" spans="2:16" ht="15.75" customHeight="1">
      <c r="B16" s="347"/>
      <c r="C16" s="362"/>
      <c r="D16" s="604" t="s">
        <v>204</v>
      </c>
      <c r="E16" s="605"/>
      <c r="F16" s="349"/>
      <c r="G16" s="349"/>
      <c r="H16" s="382"/>
      <c r="I16" s="382"/>
      <c r="J16" s="382"/>
      <c r="K16" s="382"/>
      <c r="L16" s="383"/>
      <c r="M16" s="350"/>
      <c r="N16" s="427" t="s">
        <v>205</v>
      </c>
      <c r="O16" s="364"/>
      <c r="P16" s="352"/>
    </row>
    <row r="17" spans="2:16" ht="15.75" customHeight="1">
      <c r="B17" s="347"/>
      <c r="C17" s="362"/>
      <c r="D17" s="560" t="s">
        <v>206</v>
      </c>
      <c r="E17" s="561"/>
      <c r="F17" s="52"/>
      <c r="G17" s="370"/>
      <c r="H17" s="366">
        <f>IF('2. Enrollment Projections'!E33 &gt; 0, '2. Enrollment Projections'!E43, '2. Enrollment Projections'!E41)</f>
        <v>1012500</v>
      </c>
      <c r="I17" s="366">
        <f>IF('2. Enrollment Projections'!F33 &gt; 0, '2. Enrollment Projections'!F43, '2. Enrollment Projections'!F41)</f>
        <v>1350000</v>
      </c>
      <c r="J17" s="366">
        <f>IF('2. Enrollment Projections'!G33 &gt; 0, '2. Enrollment Projections'!G43, '2. Enrollment Projections'!G41)</f>
        <v>1687500</v>
      </c>
      <c r="K17" s="366">
        <f>IF('2. Enrollment Projections'!H33 &gt; 0, '2. Enrollment Projections'!H43, '2. Enrollment Projections'!H41)</f>
        <v>2025000</v>
      </c>
      <c r="L17" s="366">
        <f>IF('2. Enrollment Projections'!I33 &gt; 0, '2. Enrollment Projections'!I43, '2. Enrollment Projections'!I41)</f>
        <v>2025000</v>
      </c>
      <c r="M17" s="419"/>
      <c r="N17" s="627" t="s">
        <v>207</v>
      </c>
      <c r="O17" s="364"/>
      <c r="P17" s="367"/>
    </row>
    <row r="18" spans="2:16" ht="15.75" customHeight="1">
      <c r="B18" s="347"/>
      <c r="C18" s="362"/>
      <c r="D18" s="560" t="s">
        <v>208</v>
      </c>
      <c r="E18" s="561"/>
      <c r="F18" s="52"/>
      <c r="G18" s="370"/>
      <c r="H18" s="366">
        <f>IF('2. Enrollment Projections'!E33&gt;0,('2. Enrollment Projections'!E33*'2. Enrollment Projections'!E36)*CONTROL!$K$20,('2. Enrollment Projections'!E29*'2. Enrollment Projections'!E36)*CONTROL!$K$20)</f>
        <v>4395</v>
      </c>
      <c r="I18" s="366">
        <f>IF('2. Enrollment Projections'!F33&gt;0,('2. Enrollment Projections'!F33*'2. Enrollment Projections'!F36)*CONTROL!$K$20,('2. Enrollment Projections'!F29*'2. Enrollment Projections'!F36)*CONTROL!$K$20)</f>
        <v>5860</v>
      </c>
      <c r="J18" s="366">
        <f>IF('2. Enrollment Projections'!G33&gt;0,('2. Enrollment Projections'!G33*'2. Enrollment Projections'!G36)*CONTROL!$K$20,('2. Enrollment Projections'!G29*'2. Enrollment Projections'!G36)*CONTROL!$K$20)</f>
        <v>7325</v>
      </c>
      <c r="K18" s="366">
        <f>IF('2. Enrollment Projections'!H33&gt;0,('2. Enrollment Projections'!H33*'2. Enrollment Projections'!H36)*CONTROL!$K$20,('2. Enrollment Projections'!H29*'2. Enrollment Projections'!H36)*CONTROL!$K$20)</f>
        <v>8790</v>
      </c>
      <c r="L18" s="366">
        <f>IF('2. Enrollment Projections'!I33&gt;0,('2. Enrollment Projections'!I33*'2. Enrollment Projections'!I36)*CONTROL!$K$20,('2. Enrollment Projections'!I29*'2. Enrollment Projections'!I36)*CONTROL!$K$20)</f>
        <v>8790</v>
      </c>
      <c r="M18" s="419"/>
      <c r="N18" s="624"/>
      <c r="O18" s="368"/>
      <c r="P18" s="367"/>
    </row>
    <row r="19" spans="2:16" ht="15.75" customHeight="1">
      <c r="B19" s="347"/>
      <c r="C19" s="362"/>
      <c r="D19" s="550" t="s">
        <v>209</v>
      </c>
      <c r="E19" s="608"/>
      <c r="F19" s="52"/>
      <c r="G19" s="370"/>
      <c r="H19" s="369">
        <v>0</v>
      </c>
      <c r="I19" s="369">
        <v>0</v>
      </c>
      <c r="J19" s="369">
        <v>0</v>
      </c>
      <c r="K19" s="369">
        <v>0</v>
      </c>
      <c r="L19" s="369">
        <v>0</v>
      </c>
      <c r="M19" s="426"/>
      <c r="N19" s="624"/>
      <c r="O19" s="364"/>
      <c r="P19" s="367"/>
    </row>
    <row r="20" spans="2:16" ht="15.75" customHeight="1">
      <c r="B20" s="347"/>
      <c r="C20" s="362"/>
      <c r="D20" s="560" t="s">
        <v>210</v>
      </c>
      <c r="E20" s="561"/>
      <c r="F20" s="52"/>
      <c r="G20" s="370"/>
      <c r="H20" s="369">
        <v>0</v>
      </c>
      <c r="I20" s="369">
        <v>0</v>
      </c>
      <c r="J20" s="369">
        <v>0</v>
      </c>
      <c r="K20" s="369">
        <v>0</v>
      </c>
      <c r="L20" s="369">
        <v>0</v>
      </c>
      <c r="M20" s="426"/>
      <c r="N20" s="624"/>
      <c r="O20" s="364"/>
      <c r="P20" s="367"/>
    </row>
    <row r="21" spans="2:16" ht="15.75" customHeight="1">
      <c r="B21" s="347"/>
      <c r="C21" s="362"/>
      <c r="D21" s="560" t="s">
        <v>211</v>
      </c>
      <c r="E21" s="561"/>
      <c r="F21" s="52"/>
      <c r="G21" s="370"/>
      <c r="H21" s="369">
        <v>0</v>
      </c>
      <c r="I21" s="369">
        <v>0</v>
      </c>
      <c r="J21" s="369">
        <v>0</v>
      </c>
      <c r="K21" s="369">
        <v>0</v>
      </c>
      <c r="L21" s="369">
        <v>0</v>
      </c>
      <c r="M21" s="426"/>
      <c r="N21" s="624"/>
      <c r="O21" s="364"/>
      <c r="P21" s="367"/>
    </row>
    <row r="22" spans="2:16" ht="15.75" customHeight="1">
      <c r="B22" s="347"/>
      <c r="C22" s="362"/>
      <c r="D22" s="560" t="s">
        <v>212</v>
      </c>
      <c r="E22" s="561"/>
      <c r="F22" s="52"/>
      <c r="G22" s="370"/>
      <c r="H22" s="366">
        <f>'2. Enrollment Projections'!E29*CONTROL!J22</f>
        <v>0</v>
      </c>
      <c r="I22" s="494">
        <f>'2. Enrollment Projections'!F29*CONTROL!J23</f>
        <v>0</v>
      </c>
      <c r="J22" s="494">
        <f>'2. Enrollment Projections'!G29*CONTROL!J23</f>
        <v>0</v>
      </c>
      <c r="K22" s="494">
        <f>'2. Enrollment Projections'!H29*CONTROL!J23</f>
        <v>0</v>
      </c>
      <c r="L22" s="494">
        <f>'2. Enrollment Projections'!I29*CONTROL!J23</f>
        <v>0</v>
      </c>
      <c r="M22" s="426"/>
      <c r="N22" s="624"/>
      <c r="O22" s="364"/>
      <c r="P22" s="367"/>
    </row>
    <row r="23" spans="2:16" ht="15.75" customHeight="1">
      <c r="B23" s="347"/>
      <c r="C23" s="362"/>
      <c r="D23" s="550" t="s">
        <v>213</v>
      </c>
      <c r="E23" s="609"/>
      <c r="F23" s="52"/>
      <c r="G23" s="370"/>
      <c r="H23" s="369">
        <v>0</v>
      </c>
      <c r="I23" s="369">
        <v>0</v>
      </c>
      <c r="J23" s="369">
        <v>0</v>
      </c>
      <c r="K23" s="369">
        <v>0</v>
      </c>
      <c r="L23" s="369">
        <v>0</v>
      </c>
      <c r="M23" s="426"/>
      <c r="N23" s="624"/>
      <c r="O23" s="371"/>
      <c r="P23" s="367"/>
    </row>
    <row r="24" spans="2:16" ht="15.75" customHeight="1">
      <c r="B24" s="347"/>
      <c r="C24" s="362"/>
      <c r="D24" s="550" t="s">
        <v>214</v>
      </c>
      <c r="E24" s="609"/>
      <c r="F24" s="52"/>
      <c r="G24" s="370"/>
      <c r="H24" s="369">
        <v>0</v>
      </c>
      <c r="I24" s="369">
        <v>0</v>
      </c>
      <c r="J24" s="369">
        <v>0</v>
      </c>
      <c r="K24" s="369">
        <v>0</v>
      </c>
      <c r="L24" s="369">
        <v>0</v>
      </c>
      <c r="M24" s="426"/>
      <c r="N24" s="624"/>
      <c r="O24" s="371"/>
      <c r="P24" s="367"/>
    </row>
    <row r="25" spans="2:16" ht="15.75" customHeight="1">
      <c r="B25" s="347"/>
      <c r="C25" s="362"/>
      <c r="D25" s="560" t="s">
        <v>215</v>
      </c>
      <c r="E25" s="561"/>
      <c r="F25" s="52"/>
      <c r="G25" s="370"/>
      <c r="H25" s="494">
        <f>'2. Enrollment Projections'!E29*CONTROL!J23</f>
        <v>0</v>
      </c>
      <c r="I25" s="494">
        <f>'2. Enrollment Projections'!F29*CONTROL!J24</f>
        <v>0</v>
      </c>
      <c r="J25" s="494">
        <f>'2. Enrollment Projections'!G29*CONTROL!J24</f>
        <v>0</v>
      </c>
      <c r="K25" s="494">
        <f>'2. Enrollment Projections'!H29*CONTROL!J24</f>
        <v>0</v>
      </c>
      <c r="L25" s="494">
        <f>'2. Enrollment Projections'!I29*CONTROL!J24</f>
        <v>0</v>
      </c>
      <c r="M25" s="429"/>
      <c r="N25" s="624"/>
      <c r="O25" s="372"/>
      <c r="P25" s="367"/>
    </row>
    <row r="26" spans="2:16" ht="15.75" customHeight="1">
      <c r="B26" s="347"/>
      <c r="C26" s="362"/>
      <c r="D26" s="606" t="s">
        <v>216</v>
      </c>
      <c r="E26" s="607"/>
      <c r="F26" s="52"/>
      <c r="G26" s="370"/>
      <c r="H26" s="369">
        <v>0</v>
      </c>
      <c r="I26" s="369">
        <v>0</v>
      </c>
      <c r="J26" s="369">
        <v>0</v>
      </c>
      <c r="K26" s="369">
        <v>0</v>
      </c>
      <c r="L26" s="369">
        <v>0</v>
      </c>
      <c r="M26" s="429"/>
      <c r="N26" s="624"/>
      <c r="O26" s="364"/>
      <c r="P26" s="367"/>
    </row>
    <row r="27" spans="2:16" ht="15.75" customHeight="1">
      <c r="B27" s="347"/>
      <c r="C27" s="362"/>
      <c r="D27" s="560" t="s">
        <v>217</v>
      </c>
      <c r="E27" s="561"/>
      <c r="F27" s="52"/>
      <c r="G27" s="370"/>
      <c r="H27" s="369">
        <v>0</v>
      </c>
      <c r="I27" s="369">
        <v>0</v>
      </c>
      <c r="J27" s="369">
        <v>0</v>
      </c>
      <c r="K27" s="369">
        <v>0</v>
      </c>
      <c r="L27" s="369">
        <v>0</v>
      </c>
      <c r="M27" s="426"/>
      <c r="N27" s="624"/>
      <c r="O27" s="364"/>
      <c r="P27" s="367"/>
    </row>
    <row r="28" spans="2:16" ht="15.75" customHeight="1">
      <c r="B28" s="347"/>
      <c r="C28" s="362"/>
      <c r="D28" s="560" t="s">
        <v>218</v>
      </c>
      <c r="E28" s="561"/>
      <c r="F28" s="52"/>
      <c r="G28" s="370"/>
      <c r="H28" s="369">
        <v>0</v>
      </c>
      <c r="I28" s="369">
        <v>0</v>
      </c>
      <c r="J28" s="369">
        <v>0</v>
      </c>
      <c r="K28" s="369">
        <v>0</v>
      </c>
      <c r="L28" s="369">
        <v>0</v>
      </c>
      <c r="M28" s="426"/>
      <c r="N28" s="624"/>
      <c r="O28" s="364"/>
      <c r="P28" s="367"/>
    </row>
    <row r="29" spans="2:16" ht="15.75" customHeight="1">
      <c r="B29" s="347"/>
      <c r="C29" s="362"/>
      <c r="D29" s="550"/>
      <c r="E29" s="551"/>
      <c r="F29" s="52"/>
      <c r="G29" s="370"/>
      <c r="H29" s="100"/>
      <c r="I29" s="100"/>
      <c r="J29" s="100"/>
      <c r="K29" s="100"/>
      <c r="L29" s="363"/>
      <c r="M29" s="350"/>
      <c r="N29" s="614"/>
      <c r="O29" s="364"/>
      <c r="P29" s="373"/>
    </row>
    <row r="30" spans="2:16" ht="15.75" customHeight="1">
      <c r="B30" s="347"/>
      <c r="C30" s="362"/>
      <c r="D30" s="552" t="s">
        <v>219</v>
      </c>
      <c r="E30" s="553"/>
      <c r="F30" s="103"/>
      <c r="G30" s="374"/>
      <c r="H30" s="375">
        <f>SUM(H17:H28)</f>
        <v>1016895</v>
      </c>
      <c r="I30" s="375">
        <f>SUM(I17:I28)</f>
        <v>1355860</v>
      </c>
      <c r="J30" s="375">
        <f>SUM(J17:J28)</f>
        <v>1694825</v>
      </c>
      <c r="K30" s="375">
        <f>SUM(K17:K28)</f>
        <v>2033790</v>
      </c>
      <c r="L30" s="376">
        <f>SUM(L17:L28)</f>
        <v>2033790</v>
      </c>
      <c r="M30" s="420"/>
      <c r="N30" s="615"/>
      <c r="O30" s="364"/>
      <c r="P30" s="373"/>
    </row>
    <row r="31" spans="2:16" ht="15.75" customHeight="1">
      <c r="B31" s="347"/>
      <c r="C31" s="362"/>
      <c r="D31" s="550"/>
      <c r="E31" s="551"/>
      <c r="F31" s="52"/>
      <c r="G31" s="370"/>
      <c r="H31" s="101"/>
      <c r="I31" s="101"/>
      <c r="J31" s="101"/>
      <c r="K31" s="101"/>
      <c r="L31" s="377"/>
      <c r="M31" s="350"/>
      <c r="N31" s="411"/>
      <c r="O31" s="364"/>
      <c r="P31" s="373"/>
    </row>
    <row r="32" spans="2:16" ht="15.75" customHeight="1">
      <c r="B32" s="347"/>
      <c r="C32" s="362"/>
      <c r="D32" s="554" t="s">
        <v>125</v>
      </c>
      <c r="E32" s="555"/>
      <c r="F32" s="349"/>
      <c r="G32" s="386"/>
      <c r="H32" s="602"/>
      <c r="I32" s="603"/>
      <c r="J32" s="603"/>
      <c r="K32" s="603"/>
      <c r="L32" s="603"/>
      <c r="M32" s="354"/>
      <c r="N32" s="430" t="s">
        <v>220</v>
      </c>
      <c r="O32" s="364"/>
      <c r="P32" s="373"/>
    </row>
    <row r="33" spans="2:16" ht="15.75" customHeight="1">
      <c r="B33" s="347"/>
      <c r="C33" s="362"/>
      <c r="D33" s="550" t="s">
        <v>221</v>
      </c>
      <c r="E33" s="551"/>
      <c r="F33" s="434"/>
      <c r="G33" s="439">
        <f>'4. Budget &amp; Cash Flow (Year 0)'!S16</f>
        <v>0</v>
      </c>
      <c r="H33" s="369">
        <v>0</v>
      </c>
      <c r="I33" s="369">
        <v>0</v>
      </c>
      <c r="J33" s="369">
        <v>0</v>
      </c>
      <c r="K33" s="369">
        <v>0</v>
      </c>
      <c r="L33" s="369">
        <v>0</v>
      </c>
      <c r="M33" s="429"/>
      <c r="N33" s="612" t="s">
        <v>222</v>
      </c>
      <c r="O33" s="372"/>
      <c r="P33" s="373"/>
    </row>
    <row r="34" spans="2:16" ht="15.75" customHeight="1">
      <c r="B34" s="347"/>
      <c r="C34" s="362"/>
      <c r="D34" s="550" t="s">
        <v>223</v>
      </c>
      <c r="E34" s="551"/>
      <c r="F34" s="52"/>
      <c r="G34" s="370"/>
      <c r="H34" s="369">
        <v>0</v>
      </c>
      <c r="I34" s="369">
        <v>0</v>
      </c>
      <c r="J34" s="369">
        <v>0</v>
      </c>
      <c r="K34" s="369">
        <v>0</v>
      </c>
      <c r="L34" s="369">
        <v>0</v>
      </c>
      <c r="M34" s="426"/>
      <c r="N34" s="613"/>
      <c r="O34" s="364"/>
      <c r="P34" s="367"/>
    </row>
    <row r="35" spans="2:16" ht="15.75" customHeight="1">
      <c r="B35" s="347"/>
      <c r="C35" s="362"/>
      <c r="D35" s="550" t="s">
        <v>224</v>
      </c>
      <c r="E35" s="551"/>
      <c r="F35" s="52"/>
      <c r="G35" s="370"/>
      <c r="H35" s="369">
        <v>0</v>
      </c>
      <c r="I35" s="369">
        <v>0</v>
      </c>
      <c r="J35" s="369">
        <v>0</v>
      </c>
      <c r="K35" s="369">
        <v>0</v>
      </c>
      <c r="L35" s="369">
        <v>0</v>
      </c>
      <c r="M35" s="426"/>
      <c r="N35" s="613"/>
      <c r="O35" s="364"/>
      <c r="P35" s="373"/>
    </row>
    <row r="36" spans="2:16" ht="15.75" customHeight="1">
      <c r="B36" s="347"/>
      <c r="C36" s="362"/>
      <c r="D36" s="550" t="s">
        <v>225</v>
      </c>
      <c r="E36" s="551"/>
      <c r="F36" s="52"/>
      <c r="G36" s="370"/>
      <c r="H36" s="369">
        <v>0</v>
      </c>
      <c r="I36" s="369">
        <v>0</v>
      </c>
      <c r="J36" s="369">
        <v>0</v>
      </c>
      <c r="K36" s="369">
        <v>0</v>
      </c>
      <c r="L36" s="369">
        <v>0</v>
      </c>
      <c r="M36" s="426"/>
      <c r="N36" s="613"/>
      <c r="O36" s="364"/>
      <c r="P36" s="373"/>
    </row>
    <row r="37" spans="2:16" ht="15.75" customHeight="1">
      <c r="B37" s="347"/>
      <c r="C37" s="362"/>
      <c r="D37" s="550" t="s">
        <v>226</v>
      </c>
      <c r="E37" s="551"/>
      <c r="F37" s="52"/>
      <c r="G37" s="370"/>
      <c r="H37" s="369">
        <v>0</v>
      </c>
      <c r="I37" s="369">
        <v>0</v>
      </c>
      <c r="J37" s="369">
        <v>0</v>
      </c>
      <c r="K37" s="369">
        <v>0</v>
      </c>
      <c r="L37" s="369">
        <v>0</v>
      </c>
      <c r="M37" s="426"/>
      <c r="N37" s="613"/>
      <c r="O37" s="364"/>
      <c r="P37" s="373"/>
    </row>
    <row r="38" spans="2:16" ht="15.75" customHeight="1">
      <c r="B38" s="347"/>
      <c r="C38" s="362"/>
      <c r="D38" s="550" t="s">
        <v>227</v>
      </c>
      <c r="E38" s="551"/>
      <c r="F38" s="52"/>
      <c r="G38" s="370"/>
      <c r="H38" s="369">
        <v>0</v>
      </c>
      <c r="I38" s="369">
        <v>0</v>
      </c>
      <c r="J38" s="369">
        <v>0</v>
      </c>
      <c r="K38" s="369">
        <v>0</v>
      </c>
      <c r="L38" s="369">
        <v>0</v>
      </c>
      <c r="M38" s="426"/>
      <c r="N38" s="613"/>
      <c r="O38" s="364"/>
      <c r="P38" s="373"/>
    </row>
    <row r="39" spans="2:16" ht="15.75" customHeight="1">
      <c r="B39" s="347"/>
      <c r="C39" s="362"/>
      <c r="D39" s="550" t="s">
        <v>228</v>
      </c>
      <c r="E39" s="551"/>
      <c r="F39" s="52"/>
      <c r="G39" s="370"/>
      <c r="H39" s="369">
        <v>0</v>
      </c>
      <c r="I39" s="369">
        <v>0</v>
      </c>
      <c r="J39" s="369">
        <v>0</v>
      </c>
      <c r="K39" s="369">
        <v>0</v>
      </c>
      <c r="L39" s="369">
        <v>0</v>
      </c>
      <c r="M39" s="426"/>
      <c r="N39" s="613"/>
      <c r="O39" s="364"/>
      <c r="P39" s="373"/>
    </row>
    <row r="40" spans="2:16" ht="15.75" customHeight="1">
      <c r="B40" s="347"/>
      <c r="C40" s="362"/>
      <c r="D40" s="550" t="s">
        <v>229</v>
      </c>
      <c r="E40" s="551"/>
      <c r="F40" s="434"/>
      <c r="G40" s="439">
        <f>'4. Budget &amp; Cash Flow (Year 0)'!S17</f>
        <v>140800</v>
      </c>
      <c r="H40" s="369">
        <v>180500</v>
      </c>
      <c r="I40" s="369">
        <v>180500</v>
      </c>
      <c r="J40" s="369">
        <v>180500</v>
      </c>
      <c r="K40" s="369">
        <v>151450</v>
      </c>
      <c r="L40" s="369"/>
      <c r="M40" s="426"/>
      <c r="N40" s="613"/>
      <c r="O40" s="364"/>
      <c r="P40" s="373"/>
    </row>
    <row r="41" spans="2:16" ht="15.75" customHeight="1">
      <c r="B41" s="347"/>
      <c r="C41" s="362"/>
      <c r="D41" s="550"/>
      <c r="E41" s="551"/>
      <c r="F41" s="52"/>
      <c r="G41" s="379"/>
      <c r="H41" s="100"/>
      <c r="I41" s="100"/>
      <c r="J41" s="100"/>
      <c r="K41" s="100"/>
      <c r="L41" s="363"/>
      <c r="M41" s="350"/>
      <c r="N41" s="614"/>
      <c r="O41" s="364"/>
      <c r="P41" s="373"/>
    </row>
    <row r="42" spans="2:16" ht="15.75" customHeight="1">
      <c r="B42" s="347"/>
      <c r="C42" s="362"/>
      <c r="D42" s="552" t="s">
        <v>128</v>
      </c>
      <c r="E42" s="553"/>
      <c r="F42" s="102"/>
      <c r="G42" s="380">
        <f>G33+G40</f>
        <v>140800</v>
      </c>
      <c r="H42" s="375">
        <f>SUM(H33:H40)</f>
        <v>180500</v>
      </c>
      <c r="I42" s="375">
        <f>SUM(I33:I40)</f>
        <v>180500</v>
      </c>
      <c r="J42" s="375">
        <f>SUM(J33:J40)</f>
        <v>180500</v>
      </c>
      <c r="K42" s="375">
        <f>SUM(K33:K40)</f>
        <v>151450</v>
      </c>
      <c r="L42" s="375">
        <f>SUM(L33:L40)</f>
        <v>0</v>
      </c>
      <c r="M42" s="420"/>
      <c r="N42" s="615"/>
      <c r="O42" s="364"/>
      <c r="P42" s="373"/>
    </row>
    <row r="43" spans="2:16" ht="15.75" customHeight="1">
      <c r="B43" s="347"/>
      <c r="C43" s="362"/>
      <c r="D43" s="550"/>
      <c r="E43" s="551"/>
      <c r="F43" s="52"/>
      <c r="G43" s="381"/>
      <c r="H43" s="101"/>
      <c r="I43" s="101"/>
      <c r="J43" s="101"/>
      <c r="K43" s="101"/>
      <c r="L43" s="377"/>
      <c r="M43" s="350"/>
      <c r="N43" s="411"/>
      <c r="O43" s="364"/>
      <c r="P43" s="373"/>
    </row>
    <row r="44" spans="2:16" ht="15.75" customHeight="1">
      <c r="B44" s="347"/>
      <c r="C44" s="362"/>
      <c r="D44" s="554" t="s">
        <v>230</v>
      </c>
      <c r="E44" s="555"/>
      <c r="F44" s="349"/>
      <c r="G44" s="437"/>
      <c r="H44" s="382"/>
      <c r="I44" s="382"/>
      <c r="J44" s="382"/>
      <c r="K44" s="382"/>
      <c r="L44" s="383"/>
      <c r="M44" s="350"/>
      <c r="N44" s="430" t="s">
        <v>231</v>
      </c>
      <c r="O44" s="364"/>
      <c r="P44" s="373"/>
    </row>
    <row r="45" spans="2:16" ht="15.75" customHeight="1">
      <c r="B45" s="347"/>
      <c r="C45" s="362"/>
      <c r="D45" s="550" t="s">
        <v>130</v>
      </c>
      <c r="E45" s="551"/>
      <c r="F45" s="434"/>
      <c r="G45" s="378">
        <f>'4. Budget &amp; Cash Flow (Year 0)'!S22</f>
        <v>500000</v>
      </c>
      <c r="H45" s="369">
        <v>1500000</v>
      </c>
      <c r="I45" s="369">
        <v>500000</v>
      </c>
      <c r="J45" s="369">
        <v>500000</v>
      </c>
      <c r="K45" s="369">
        <v>500000</v>
      </c>
      <c r="L45" s="369">
        <v>500000</v>
      </c>
      <c r="M45" s="426"/>
      <c r="N45" s="616" t="s">
        <v>232</v>
      </c>
      <c r="O45" s="364"/>
      <c r="P45" s="373"/>
    </row>
    <row r="46" spans="2:16" ht="15.75" customHeight="1">
      <c r="B46" s="347"/>
      <c r="C46" s="362"/>
      <c r="D46" s="550" t="s">
        <v>233</v>
      </c>
      <c r="E46" s="551"/>
      <c r="F46" s="52"/>
      <c r="G46" s="438"/>
      <c r="H46" s="369">
        <v>0</v>
      </c>
      <c r="I46" s="369">
        <v>0</v>
      </c>
      <c r="J46" s="369">
        <v>0</v>
      </c>
      <c r="K46" s="369">
        <v>0</v>
      </c>
      <c r="L46" s="369">
        <v>0</v>
      </c>
      <c r="M46" s="426"/>
      <c r="N46" s="613"/>
      <c r="O46" s="364"/>
      <c r="P46" s="373"/>
    </row>
    <row r="47" spans="2:16" ht="15.75" customHeight="1">
      <c r="B47" s="347"/>
      <c r="C47" s="362"/>
      <c r="D47" s="550" t="s">
        <v>234</v>
      </c>
      <c r="E47" s="551"/>
      <c r="F47" s="52"/>
      <c r="G47" s="436"/>
      <c r="H47" s="369">
        <v>0</v>
      </c>
      <c r="I47" s="369">
        <v>0</v>
      </c>
      <c r="J47" s="369">
        <v>0</v>
      </c>
      <c r="K47" s="369">
        <v>0</v>
      </c>
      <c r="L47" s="369">
        <v>0</v>
      </c>
      <c r="M47" s="426"/>
      <c r="N47" s="613"/>
      <c r="O47" s="364"/>
      <c r="P47" s="373"/>
    </row>
    <row r="48" spans="2:16" ht="15.75" customHeight="1">
      <c r="B48" s="347"/>
      <c r="C48" s="362"/>
      <c r="D48" s="550" t="s">
        <v>131</v>
      </c>
      <c r="E48" s="551"/>
      <c r="F48" s="434"/>
      <c r="G48" s="378">
        <f>'4. Budget &amp; Cash Flow (Year 0)'!S23</f>
        <v>0</v>
      </c>
      <c r="H48" s="369">
        <v>0</v>
      </c>
      <c r="I48" s="369">
        <v>0</v>
      </c>
      <c r="J48" s="369">
        <v>0</v>
      </c>
      <c r="K48" s="369">
        <v>0</v>
      </c>
      <c r="L48" s="369">
        <v>0</v>
      </c>
      <c r="M48" s="426"/>
      <c r="N48" s="613"/>
      <c r="O48" s="364"/>
      <c r="P48" s="384"/>
    </row>
    <row r="49" spans="2:16" ht="15.75" customHeight="1">
      <c r="B49" s="347"/>
      <c r="C49" s="362"/>
      <c r="D49" s="550" t="s">
        <v>235</v>
      </c>
      <c r="E49" s="551"/>
      <c r="F49" s="434"/>
      <c r="G49" s="378">
        <f>'4. Budget &amp; Cash Flow (Year 0)'!S24</f>
        <v>3300000</v>
      </c>
      <c r="H49" s="369">
        <v>0</v>
      </c>
      <c r="I49" s="369">
        <v>0</v>
      </c>
      <c r="J49" s="369">
        <v>0</v>
      </c>
      <c r="K49" s="369">
        <v>0</v>
      </c>
      <c r="L49" s="369">
        <v>0</v>
      </c>
      <c r="M49" s="426"/>
      <c r="N49" s="613"/>
      <c r="O49" s="364"/>
      <c r="P49" s="384"/>
    </row>
    <row r="50" spans="2:16" ht="15.75" customHeight="1">
      <c r="B50" s="347"/>
      <c r="C50" s="362"/>
      <c r="D50" s="550"/>
      <c r="E50" s="551"/>
      <c r="F50" s="52"/>
      <c r="G50" s="379"/>
      <c r="H50" s="100"/>
      <c r="I50" s="100"/>
      <c r="J50" s="100"/>
      <c r="K50" s="100"/>
      <c r="L50" s="363"/>
      <c r="M50" s="350"/>
      <c r="N50" s="614"/>
      <c r="O50" s="364"/>
      <c r="P50" s="384"/>
    </row>
    <row r="51" spans="2:16" ht="15.75" customHeight="1">
      <c r="B51" s="347"/>
      <c r="C51" s="362"/>
      <c r="D51" s="552" t="s">
        <v>133</v>
      </c>
      <c r="E51" s="553"/>
      <c r="F51" s="102"/>
      <c r="G51" s="380">
        <f>G45+G48+G49</f>
        <v>3800000</v>
      </c>
      <c r="H51" s="375">
        <f>SUM(H45:H49)</f>
        <v>1500000</v>
      </c>
      <c r="I51" s="375">
        <f>SUM(I45:I49)</f>
        <v>500000</v>
      </c>
      <c r="J51" s="375">
        <f>SUM(J45:J49)</f>
        <v>500000</v>
      </c>
      <c r="K51" s="375">
        <f>SUM(K45:K49)</f>
        <v>500000</v>
      </c>
      <c r="L51" s="375">
        <f>SUM(L45:L49)</f>
        <v>500000</v>
      </c>
      <c r="M51" s="420"/>
      <c r="N51" s="615"/>
      <c r="O51" s="364"/>
      <c r="P51" s="384"/>
    </row>
    <row r="52" spans="2:16" ht="15.75" customHeight="1">
      <c r="B52" s="347"/>
      <c r="C52" s="362"/>
      <c r="D52" s="550"/>
      <c r="E52" s="551"/>
      <c r="F52" s="52"/>
      <c r="G52" s="379"/>
      <c r="H52" s="100"/>
      <c r="I52" s="100"/>
      <c r="J52" s="100"/>
      <c r="K52" s="100"/>
      <c r="L52" s="363"/>
      <c r="M52" s="350"/>
      <c r="N52" s="411"/>
      <c r="O52" s="364"/>
      <c r="P52" s="384"/>
    </row>
    <row r="53" spans="2:16" ht="15.75" customHeight="1">
      <c r="B53" s="347"/>
      <c r="C53" s="362"/>
      <c r="D53" s="566" t="s">
        <v>134</v>
      </c>
      <c r="E53" s="567"/>
      <c r="F53" s="102"/>
      <c r="G53" s="380">
        <f>G42+G51</f>
        <v>3940800</v>
      </c>
      <c r="H53" s="375">
        <f>H30+H42+H51</f>
        <v>2697395</v>
      </c>
      <c r="I53" s="375">
        <f>I30+I42+I51</f>
        <v>2036360</v>
      </c>
      <c r="J53" s="375">
        <f>J30+J42+J51</f>
        <v>2375325</v>
      </c>
      <c r="K53" s="375">
        <f>K30+K42+K51</f>
        <v>2685240</v>
      </c>
      <c r="L53" s="375">
        <f>L30+L42+L51</f>
        <v>2533790</v>
      </c>
      <c r="M53" s="420"/>
      <c r="N53" s="411"/>
      <c r="O53" s="364"/>
      <c r="P53" s="384"/>
    </row>
    <row r="54" spans="2:16" ht="15.75" customHeight="1">
      <c r="B54" s="347"/>
      <c r="C54" s="362"/>
      <c r="D54" s="445"/>
      <c r="E54" s="446"/>
      <c r="F54" s="52"/>
      <c r="G54" s="381"/>
      <c r="H54" s="101"/>
      <c r="I54" s="101"/>
      <c r="J54" s="101"/>
      <c r="K54" s="101"/>
      <c r="L54" s="377"/>
      <c r="M54" s="350"/>
      <c r="N54" s="413"/>
      <c r="O54" s="364"/>
      <c r="P54" s="384"/>
    </row>
    <row r="55" spans="2:16" ht="15.75" customHeight="1">
      <c r="B55" s="347"/>
      <c r="C55" s="362"/>
      <c r="D55" s="568" t="s">
        <v>135</v>
      </c>
      <c r="E55" s="569"/>
      <c r="F55" s="435"/>
      <c r="G55" s="386"/>
      <c r="H55" s="349"/>
      <c r="I55" s="349"/>
      <c r="J55" s="349"/>
      <c r="K55" s="349"/>
      <c r="L55" s="350"/>
      <c r="M55" s="350"/>
      <c r="N55" s="411"/>
      <c r="O55" s="364"/>
      <c r="P55" s="373"/>
    </row>
    <row r="56" spans="2:16" ht="15.75" customHeight="1">
      <c r="B56" s="347"/>
      <c r="C56" s="362"/>
      <c r="D56" s="570"/>
      <c r="E56" s="571"/>
      <c r="F56" s="52"/>
      <c r="G56" s="370"/>
      <c r="H56" s="52"/>
      <c r="I56" s="52"/>
      <c r="J56" s="52"/>
      <c r="K56" s="52"/>
      <c r="L56" s="350"/>
      <c r="M56" s="350"/>
      <c r="N56" s="411"/>
      <c r="O56" s="364"/>
      <c r="P56" s="373"/>
    </row>
    <row r="57" spans="2:16" ht="15.75" customHeight="1">
      <c r="B57" s="347"/>
      <c r="C57" s="362"/>
      <c r="D57" s="447"/>
      <c r="E57" s="448"/>
      <c r="F57" s="52"/>
      <c r="G57" s="370"/>
      <c r="H57" s="52"/>
      <c r="I57" s="52"/>
      <c r="J57" s="52"/>
      <c r="K57" s="52"/>
      <c r="L57" s="350"/>
      <c r="M57" s="350"/>
      <c r="N57" s="411"/>
      <c r="O57" s="364"/>
      <c r="P57" s="373"/>
    </row>
    <row r="58" spans="2:16" ht="15.75" customHeight="1">
      <c r="B58" s="347"/>
      <c r="C58" s="362"/>
      <c r="D58" s="554" t="s">
        <v>236</v>
      </c>
      <c r="E58" s="555"/>
      <c r="F58" s="349"/>
      <c r="G58" s="386"/>
      <c r="H58" s="382"/>
      <c r="I58" s="382"/>
      <c r="J58" s="382"/>
      <c r="K58" s="382"/>
      <c r="L58" s="383"/>
      <c r="M58" s="350"/>
      <c r="N58" s="413"/>
      <c r="O58" s="371"/>
      <c r="P58" s="367"/>
    </row>
    <row r="59" spans="2:16" ht="15.75" customHeight="1">
      <c r="B59" s="347"/>
      <c r="C59" s="362"/>
      <c r="D59" s="550" t="s">
        <v>237</v>
      </c>
      <c r="E59" s="551"/>
      <c r="F59" s="52"/>
      <c r="G59" s="365"/>
      <c r="H59" s="369">
        <v>77300</v>
      </c>
      <c r="I59" s="369">
        <v>80400</v>
      </c>
      <c r="J59" s="369">
        <v>83600</v>
      </c>
      <c r="K59" s="369">
        <v>86900</v>
      </c>
      <c r="L59" s="369">
        <v>90400</v>
      </c>
      <c r="M59" s="419"/>
      <c r="N59" s="411"/>
      <c r="O59" s="364"/>
      <c r="P59" s="384"/>
    </row>
    <row r="60" spans="2:16" ht="15.75" customHeight="1">
      <c r="B60" s="347"/>
      <c r="C60" s="362"/>
      <c r="D60" s="550" t="s">
        <v>238</v>
      </c>
      <c r="E60" s="551"/>
      <c r="F60" s="52"/>
      <c r="G60" s="365"/>
      <c r="H60" s="369">
        <v>0</v>
      </c>
      <c r="I60" s="369">
        <v>0</v>
      </c>
      <c r="J60" s="369">
        <v>0</v>
      </c>
      <c r="K60" s="369">
        <v>0</v>
      </c>
      <c r="L60" s="369">
        <v>0</v>
      </c>
      <c r="M60" s="419"/>
      <c r="N60" s="411"/>
      <c r="O60" s="364"/>
      <c r="P60" s="384"/>
    </row>
    <row r="61" spans="2:16" ht="15.75" customHeight="1">
      <c r="B61" s="347"/>
      <c r="C61" s="362"/>
      <c r="D61" s="550" t="s">
        <v>239</v>
      </c>
      <c r="E61" s="551"/>
      <c r="F61" s="52"/>
      <c r="G61" s="365"/>
      <c r="H61" s="369">
        <v>46000</v>
      </c>
      <c r="I61" s="369">
        <v>47800</v>
      </c>
      <c r="J61" s="369">
        <v>49800</v>
      </c>
      <c r="K61" s="369">
        <v>93800</v>
      </c>
      <c r="L61" s="369">
        <v>97500</v>
      </c>
      <c r="M61" s="419"/>
      <c r="N61" s="411"/>
      <c r="O61" s="364"/>
      <c r="P61" s="384"/>
    </row>
    <row r="62" spans="2:16" ht="15.75" customHeight="1">
      <c r="B62" s="347"/>
      <c r="C62" s="362"/>
      <c r="D62" s="550" t="s">
        <v>240</v>
      </c>
      <c r="E62" s="551"/>
      <c r="F62" s="52"/>
      <c r="G62" s="365"/>
      <c r="H62" s="369">
        <v>0</v>
      </c>
      <c r="I62" s="369">
        <v>0</v>
      </c>
      <c r="J62" s="369">
        <v>0</v>
      </c>
      <c r="K62" s="369">
        <v>0</v>
      </c>
      <c r="L62" s="369">
        <v>0</v>
      </c>
      <c r="M62" s="419"/>
      <c r="N62" s="411"/>
      <c r="O62" s="364"/>
      <c r="P62" s="373"/>
    </row>
    <row r="63" spans="2:16" ht="15.75" customHeight="1">
      <c r="B63" s="347"/>
      <c r="C63" s="362"/>
      <c r="D63" s="441"/>
      <c r="E63" s="442"/>
      <c r="F63" s="52"/>
      <c r="G63" s="370"/>
      <c r="H63" s="100"/>
      <c r="I63" s="100"/>
      <c r="J63" s="100"/>
      <c r="K63" s="100"/>
      <c r="L63" s="363"/>
      <c r="M63" s="350"/>
      <c r="N63" s="413"/>
      <c r="O63" s="364"/>
      <c r="P63" s="373"/>
    </row>
    <row r="64" spans="2:16" ht="15.75" customHeight="1">
      <c r="B64" s="347"/>
      <c r="C64" s="362"/>
      <c r="D64" s="552" t="s">
        <v>241</v>
      </c>
      <c r="E64" s="553"/>
      <c r="F64" s="103"/>
      <c r="G64" s="374"/>
      <c r="H64" s="375">
        <f>SUM(H59:H62)</f>
        <v>123300</v>
      </c>
      <c r="I64" s="375">
        <f>SUM(I59:I62)</f>
        <v>128200</v>
      </c>
      <c r="J64" s="375">
        <f>SUM(J59:J62)</f>
        <v>133400</v>
      </c>
      <c r="K64" s="375">
        <f>SUM(K59:K62)</f>
        <v>180700</v>
      </c>
      <c r="L64" s="375">
        <f>SUM(L59:L62)</f>
        <v>187900</v>
      </c>
      <c r="M64" s="420"/>
      <c r="N64" s="411"/>
      <c r="O64" s="364"/>
      <c r="P64" s="373"/>
    </row>
    <row r="65" spans="2:16" ht="15.75" customHeight="1">
      <c r="B65" s="347"/>
      <c r="C65" s="362"/>
      <c r="D65" s="443"/>
      <c r="E65" s="444"/>
      <c r="F65" s="349"/>
      <c r="G65" s="386"/>
      <c r="H65" s="101"/>
      <c r="I65" s="101"/>
      <c r="J65" s="101"/>
      <c r="K65" s="101"/>
      <c r="L65" s="377"/>
      <c r="M65" s="350"/>
      <c r="N65" s="413"/>
      <c r="O65" s="364"/>
      <c r="P65" s="373"/>
    </row>
    <row r="66" spans="2:16" ht="15.75" customHeight="1">
      <c r="B66" s="347"/>
      <c r="C66" s="362"/>
      <c r="D66" s="554" t="s">
        <v>242</v>
      </c>
      <c r="E66" s="555"/>
      <c r="F66" s="349"/>
      <c r="G66" s="386"/>
      <c r="H66" s="382"/>
      <c r="I66" s="382"/>
      <c r="J66" s="382"/>
      <c r="K66" s="382"/>
      <c r="L66" s="383"/>
      <c r="M66" s="350"/>
      <c r="N66" s="355"/>
      <c r="O66" s="387"/>
      <c r="P66" s="384"/>
    </row>
    <row r="67" spans="2:16" ht="15.75" customHeight="1">
      <c r="B67" s="347"/>
      <c r="C67" s="362"/>
      <c r="D67" s="550" t="s">
        <v>243</v>
      </c>
      <c r="E67" s="551"/>
      <c r="F67" s="52"/>
      <c r="G67" s="365"/>
      <c r="H67" s="369">
        <v>216000</v>
      </c>
      <c r="I67" s="369">
        <v>224500</v>
      </c>
      <c r="J67" s="369">
        <v>402300</v>
      </c>
      <c r="K67" s="369">
        <v>476400</v>
      </c>
      <c r="L67" s="369">
        <v>495100</v>
      </c>
      <c r="M67" s="419"/>
      <c r="N67" s="411"/>
      <c r="O67" s="364"/>
      <c r="P67" s="384"/>
    </row>
    <row r="68" spans="2:16" ht="15.75" customHeight="1">
      <c r="B68" s="347"/>
      <c r="C68" s="362"/>
      <c r="D68" s="550" t="s">
        <v>244</v>
      </c>
      <c r="E68" s="551"/>
      <c r="F68" s="52"/>
      <c r="G68" s="365"/>
      <c r="H68" s="369">
        <v>57000</v>
      </c>
      <c r="I68" s="369">
        <v>59100</v>
      </c>
      <c r="J68" s="369">
        <v>113300</v>
      </c>
      <c r="K68" s="369">
        <v>117600</v>
      </c>
      <c r="L68" s="369">
        <v>122000</v>
      </c>
      <c r="M68" s="419"/>
      <c r="N68" s="411"/>
      <c r="O68" s="364"/>
      <c r="P68" s="373"/>
    </row>
    <row r="69" spans="2:16" ht="15.75" customHeight="1">
      <c r="B69" s="347"/>
      <c r="C69" s="362"/>
      <c r="D69" s="550" t="s">
        <v>245</v>
      </c>
      <c r="E69" s="551"/>
      <c r="F69" s="52"/>
      <c r="G69" s="365"/>
      <c r="H69" s="369">
        <v>0</v>
      </c>
      <c r="I69" s="369"/>
      <c r="J69" s="369"/>
      <c r="K69" s="369"/>
      <c r="L69" s="369"/>
      <c r="M69" s="419"/>
      <c r="N69" s="411"/>
      <c r="O69" s="364"/>
      <c r="P69" s="373"/>
    </row>
    <row r="70" spans="2:16" ht="15.75" customHeight="1">
      <c r="B70" s="347"/>
      <c r="C70" s="362"/>
      <c r="D70" s="550" t="s">
        <v>246</v>
      </c>
      <c r="E70" s="551"/>
      <c r="F70" s="52"/>
      <c r="G70" s="365"/>
      <c r="H70" s="369">
        <v>0</v>
      </c>
      <c r="I70" s="369">
        <v>0</v>
      </c>
      <c r="J70" s="369">
        <v>0</v>
      </c>
      <c r="K70" s="369">
        <v>0</v>
      </c>
      <c r="L70" s="369">
        <v>0</v>
      </c>
      <c r="M70" s="419"/>
      <c r="N70" s="411"/>
      <c r="O70" s="364"/>
      <c r="P70" s="373"/>
    </row>
    <row r="71" spans="2:16" ht="15.75" customHeight="1">
      <c r="B71" s="347"/>
      <c r="C71" s="362"/>
      <c r="D71" s="441"/>
      <c r="E71" s="442"/>
      <c r="F71" s="52"/>
      <c r="G71" s="370"/>
      <c r="H71" s="100"/>
      <c r="I71" s="100"/>
      <c r="J71" s="100"/>
      <c r="K71" s="100"/>
      <c r="L71" s="363"/>
      <c r="M71" s="350"/>
      <c r="N71" s="413"/>
      <c r="O71" s="364"/>
      <c r="P71" s="373"/>
    </row>
    <row r="72" spans="2:16" ht="15.75" customHeight="1">
      <c r="B72" s="347"/>
      <c r="C72" s="362"/>
      <c r="D72" s="552" t="s">
        <v>71</v>
      </c>
      <c r="E72" s="553"/>
      <c r="F72" s="103"/>
      <c r="G72" s="374"/>
      <c r="H72" s="388">
        <f>SUM(H67:H70)</f>
        <v>273000</v>
      </c>
      <c r="I72" s="388">
        <f>SUM(I67:I70)</f>
        <v>283600</v>
      </c>
      <c r="J72" s="388">
        <f>SUM(J67:J70)</f>
        <v>515600</v>
      </c>
      <c r="K72" s="388">
        <f>SUM(K67:K70)</f>
        <v>594000</v>
      </c>
      <c r="L72" s="388">
        <f>SUM(L67:L70)</f>
        <v>617100</v>
      </c>
      <c r="M72" s="421"/>
      <c r="N72" s="411"/>
      <c r="O72" s="364"/>
      <c r="P72" s="373"/>
    </row>
    <row r="73" spans="2:16" ht="15.75" customHeight="1">
      <c r="B73" s="347"/>
      <c r="C73" s="362"/>
      <c r="D73" s="441"/>
      <c r="E73" s="442"/>
      <c r="F73" s="52"/>
      <c r="G73" s="370"/>
      <c r="H73" s="101"/>
      <c r="I73" s="101"/>
      <c r="J73" s="101"/>
      <c r="K73" s="101"/>
      <c r="L73" s="377"/>
      <c r="M73" s="350"/>
      <c r="N73" s="413"/>
      <c r="O73" s="364"/>
      <c r="P73" s="373"/>
    </row>
    <row r="74" spans="2:16" ht="15.75" customHeight="1">
      <c r="B74" s="347"/>
      <c r="C74" s="362"/>
      <c r="D74" s="554" t="s">
        <v>247</v>
      </c>
      <c r="E74" s="555"/>
      <c r="F74" s="349"/>
      <c r="G74" s="386"/>
      <c r="H74" s="382"/>
      <c r="I74" s="382"/>
      <c r="J74" s="382"/>
      <c r="K74" s="382"/>
      <c r="L74" s="383"/>
      <c r="M74" s="350"/>
      <c r="N74" s="430" t="s">
        <v>248</v>
      </c>
      <c r="O74" s="364"/>
      <c r="P74" s="373"/>
    </row>
    <row r="75" spans="2:16" ht="15.75" customHeight="1">
      <c r="B75" s="347"/>
      <c r="C75" s="362"/>
      <c r="D75" s="550" t="s">
        <v>249</v>
      </c>
      <c r="E75" s="551"/>
      <c r="F75" s="52"/>
      <c r="G75" s="365"/>
      <c r="H75" s="369">
        <v>140000</v>
      </c>
      <c r="I75" s="369">
        <v>145500</v>
      </c>
      <c r="J75" s="369">
        <v>198600</v>
      </c>
      <c r="K75" s="369">
        <v>255900</v>
      </c>
      <c r="L75" s="369">
        <v>266000</v>
      </c>
      <c r="M75" s="426"/>
      <c r="N75" s="616" t="s">
        <v>250</v>
      </c>
      <c r="O75" s="364"/>
      <c r="P75" s="367"/>
    </row>
    <row r="76" spans="2:16" ht="15.75" customHeight="1">
      <c r="B76" s="347"/>
      <c r="C76" s="362"/>
      <c r="D76" s="550" t="s">
        <v>251</v>
      </c>
      <c r="E76" s="551"/>
      <c r="F76" s="52"/>
      <c r="G76" s="365"/>
      <c r="H76" s="369">
        <v>0</v>
      </c>
      <c r="I76" s="369">
        <v>0</v>
      </c>
      <c r="J76" s="369">
        <v>0</v>
      </c>
      <c r="K76" s="369">
        <v>0</v>
      </c>
      <c r="L76" s="369">
        <v>0</v>
      </c>
      <c r="M76" s="426"/>
      <c r="N76" s="613"/>
      <c r="O76" s="364"/>
      <c r="P76" s="373"/>
    </row>
    <row r="77" spans="2:16" ht="15.75" customHeight="1">
      <c r="B77" s="347"/>
      <c r="C77" s="362"/>
      <c r="D77" s="550" t="s">
        <v>252</v>
      </c>
      <c r="E77" s="551"/>
      <c r="F77" s="52"/>
      <c r="G77" s="365"/>
      <c r="H77" s="369">
        <v>110800</v>
      </c>
      <c r="I77" s="369">
        <v>115200</v>
      </c>
      <c r="J77" s="369">
        <v>119900</v>
      </c>
      <c r="K77" s="369">
        <v>124600</v>
      </c>
      <c r="L77" s="369">
        <v>129600</v>
      </c>
      <c r="M77" s="426"/>
      <c r="N77" s="613"/>
      <c r="O77" s="389"/>
      <c r="P77" s="373"/>
    </row>
    <row r="78" spans="2:16" ht="15.75" customHeight="1">
      <c r="B78" s="347"/>
      <c r="C78" s="362"/>
      <c r="D78" s="550" t="s">
        <v>253</v>
      </c>
      <c r="E78" s="551"/>
      <c r="F78" s="52"/>
      <c r="G78" s="365"/>
      <c r="H78" s="369">
        <v>0</v>
      </c>
      <c r="I78" s="369">
        <v>0</v>
      </c>
      <c r="J78" s="369">
        <v>0</v>
      </c>
      <c r="K78" s="369">
        <v>0</v>
      </c>
      <c r="L78" s="369">
        <v>0</v>
      </c>
      <c r="M78" s="426"/>
      <c r="N78" s="613"/>
      <c r="O78" s="389"/>
      <c r="P78" s="384"/>
    </row>
    <row r="79" spans="2:16" ht="15.75" customHeight="1">
      <c r="B79" s="347"/>
      <c r="C79" s="362"/>
      <c r="D79" s="550" t="s">
        <v>254</v>
      </c>
      <c r="E79" s="551"/>
      <c r="F79" s="52"/>
      <c r="G79" s="365"/>
      <c r="H79" s="369">
        <v>0</v>
      </c>
      <c r="I79" s="369">
        <v>0</v>
      </c>
      <c r="J79" s="369">
        <v>0</v>
      </c>
      <c r="K79" s="369">
        <v>0</v>
      </c>
      <c r="L79" s="369">
        <v>0</v>
      </c>
      <c r="M79" s="426"/>
      <c r="N79" s="613"/>
      <c r="O79" s="364"/>
      <c r="P79" s="384"/>
    </row>
    <row r="80" spans="2:16" ht="15.75" customHeight="1">
      <c r="B80" s="347"/>
      <c r="C80" s="362"/>
      <c r="D80" s="550" t="s">
        <v>255</v>
      </c>
      <c r="E80" s="551"/>
      <c r="F80" s="52"/>
      <c r="G80" s="365"/>
      <c r="H80" s="369">
        <v>0</v>
      </c>
      <c r="I80" s="369">
        <v>0</v>
      </c>
      <c r="J80" s="369">
        <v>0</v>
      </c>
      <c r="K80" s="369">
        <v>0</v>
      </c>
      <c r="L80" s="369">
        <v>0</v>
      </c>
      <c r="M80" s="426"/>
      <c r="N80" s="613"/>
      <c r="O80" s="364"/>
      <c r="P80" s="373"/>
    </row>
    <row r="81" spans="2:16" ht="15.75" customHeight="1">
      <c r="B81" s="347"/>
      <c r="C81" s="362"/>
      <c r="D81" s="550" t="s">
        <v>256</v>
      </c>
      <c r="E81" s="551"/>
      <c r="F81" s="52"/>
      <c r="G81" s="365"/>
      <c r="H81" s="369">
        <v>0</v>
      </c>
      <c r="I81" s="369">
        <v>0</v>
      </c>
      <c r="J81" s="369">
        <v>0</v>
      </c>
      <c r="K81" s="369">
        <v>0</v>
      </c>
      <c r="L81" s="369">
        <v>0</v>
      </c>
      <c r="M81" s="426"/>
      <c r="N81" s="613"/>
      <c r="O81" s="364"/>
      <c r="P81" s="373"/>
    </row>
    <row r="82" spans="2:16" ht="15.75" customHeight="1">
      <c r="B82" s="347"/>
      <c r="C82" s="362"/>
      <c r="D82" s="550" t="s">
        <v>257</v>
      </c>
      <c r="E82" s="551"/>
      <c r="F82" s="52"/>
      <c r="G82" s="365"/>
      <c r="H82" s="369">
        <v>0</v>
      </c>
      <c r="I82" s="369">
        <v>0</v>
      </c>
      <c r="J82" s="369">
        <v>0</v>
      </c>
      <c r="K82" s="369">
        <v>0</v>
      </c>
      <c r="L82" s="369">
        <v>0</v>
      </c>
      <c r="M82" s="426"/>
      <c r="N82" s="613"/>
      <c r="O82" s="364"/>
      <c r="P82" s="373"/>
    </row>
    <row r="83" spans="2:16" ht="15.75" customHeight="1">
      <c r="B83" s="347"/>
      <c r="C83" s="362"/>
      <c r="D83" s="550" t="s">
        <v>258</v>
      </c>
      <c r="E83" s="551"/>
      <c r="F83" s="52"/>
      <c r="G83" s="365"/>
      <c r="H83" s="369">
        <v>0</v>
      </c>
      <c r="I83" s="369">
        <v>0</v>
      </c>
      <c r="J83" s="369">
        <v>0</v>
      </c>
      <c r="K83" s="369">
        <v>0</v>
      </c>
      <c r="L83" s="369">
        <v>0</v>
      </c>
      <c r="M83" s="426"/>
      <c r="N83" s="613"/>
      <c r="O83" s="364"/>
      <c r="P83" s="373"/>
    </row>
    <row r="84" spans="2:16" ht="15.75" customHeight="1">
      <c r="B84" s="347"/>
      <c r="C84" s="362"/>
      <c r="D84" s="441"/>
      <c r="E84" s="442"/>
      <c r="F84" s="52"/>
      <c r="G84" s="370"/>
      <c r="H84" s="100"/>
      <c r="I84" s="100"/>
      <c r="J84" s="100"/>
      <c r="K84" s="100"/>
      <c r="L84" s="363"/>
      <c r="M84" s="350"/>
      <c r="N84" s="614"/>
      <c r="O84" s="364"/>
      <c r="P84" s="373"/>
    </row>
    <row r="85" spans="2:16" ht="15.75" customHeight="1">
      <c r="B85" s="347"/>
      <c r="C85" s="362"/>
      <c r="D85" s="552" t="s">
        <v>259</v>
      </c>
      <c r="E85" s="553"/>
      <c r="F85" s="103"/>
      <c r="G85" s="374"/>
      <c r="H85" s="388">
        <f>SUM(H75:H83)</f>
        <v>250800</v>
      </c>
      <c r="I85" s="388">
        <f>SUM(I75:I83)</f>
        <v>260700</v>
      </c>
      <c r="J85" s="388">
        <f>SUM(J75:J83)</f>
        <v>318500</v>
      </c>
      <c r="K85" s="388">
        <f>SUM(K75:K83)</f>
        <v>380500</v>
      </c>
      <c r="L85" s="388">
        <f>SUM(L75:L83)</f>
        <v>395600</v>
      </c>
      <c r="M85" s="421"/>
      <c r="N85" s="615"/>
      <c r="O85" s="364"/>
      <c r="P85" s="373"/>
    </row>
    <row r="86" spans="2:16" ht="15.75" customHeight="1">
      <c r="B86" s="347"/>
      <c r="C86" s="362"/>
      <c r="D86" s="441"/>
      <c r="E86" s="442"/>
      <c r="F86" s="52"/>
      <c r="G86" s="370"/>
      <c r="H86" s="100"/>
      <c r="I86" s="100"/>
      <c r="J86" s="100"/>
      <c r="K86" s="100"/>
      <c r="L86" s="100"/>
      <c r="M86" s="52"/>
      <c r="N86" s="413"/>
      <c r="O86" s="364"/>
      <c r="P86" s="373"/>
    </row>
    <row r="87" spans="2:16" ht="15.75" customHeight="1">
      <c r="B87" s="347"/>
      <c r="C87" s="362"/>
      <c r="D87" s="552" t="s">
        <v>260</v>
      </c>
      <c r="E87" s="553"/>
      <c r="F87" s="103"/>
      <c r="G87" s="374"/>
      <c r="H87" s="375">
        <f>H64+H72+H85</f>
        <v>647100</v>
      </c>
      <c r="I87" s="375">
        <f>I64+I72+I85</f>
        <v>672500</v>
      </c>
      <c r="J87" s="375">
        <f>J64+J72+J85</f>
        <v>967500</v>
      </c>
      <c r="K87" s="375">
        <f>K64+K72+K85</f>
        <v>1155200</v>
      </c>
      <c r="L87" s="375">
        <f>L64+L72+L85</f>
        <v>1200600</v>
      </c>
      <c r="M87" s="420"/>
      <c r="N87" s="428" t="s">
        <v>70</v>
      </c>
      <c r="O87" s="364"/>
      <c r="P87" s="367"/>
    </row>
    <row r="88" spans="2:16" ht="15.75" customHeight="1">
      <c r="B88" s="347"/>
      <c r="C88" s="362"/>
      <c r="D88" s="441"/>
      <c r="E88" s="442"/>
      <c r="F88" s="52"/>
      <c r="G88" s="154"/>
      <c r="H88" s="390" t="str">
        <f>IF((ROUND(H87,2)=ROUND('3. Staffing Plan'!L62,2)), "","ERROR")</f>
        <v/>
      </c>
      <c r="I88" s="390" t="str">
        <f>IF((ROUND(I87,2)=ROUND('3. Staffing Plan'!P62,2)), "","ERROR")</f>
        <v/>
      </c>
      <c r="J88" s="390" t="str">
        <f>IF((ROUND(J87,2)=ROUND('3. Staffing Plan'!T62,2)), "","ERROR")</f>
        <v/>
      </c>
      <c r="K88" s="390" t="str">
        <f>IF((ROUND(K87,2)=ROUND('3. Staffing Plan'!X62,2)), "","ERROR")</f>
        <v/>
      </c>
      <c r="L88" s="390" t="str">
        <f>IF((ROUND(L87,2)=ROUND('3. Staffing Plan'!AB62,2)), "","ERROR")</f>
        <v/>
      </c>
      <c r="M88" s="154"/>
      <c r="N88" s="413" t="str">
        <f>IF(COUNTIF(G88:L88,"ERROR"),"Tab 3 and Tab 5 Values do not match.","")</f>
        <v/>
      </c>
      <c r="O88" s="364"/>
      <c r="P88" s="391"/>
    </row>
    <row r="89" spans="2:16" ht="15.75" customHeight="1">
      <c r="B89" s="347"/>
      <c r="C89" s="362"/>
      <c r="D89" s="554" t="s">
        <v>261</v>
      </c>
      <c r="E89" s="555"/>
      <c r="F89" s="349"/>
      <c r="G89" s="386"/>
      <c r="H89" s="382"/>
      <c r="I89" s="382"/>
      <c r="J89" s="382"/>
      <c r="K89" s="382"/>
      <c r="L89" s="383"/>
      <c r="M89" s="350"/>
      <c r="N89" s="427" t="s">
        <v>262</v>
      </c>
      <c r="O89" s="364"/>
      <c r="P89" s="384"/>
    </row>
    <row r="90" spans="2:16" ht="15.75" customHeight="1">
      <c r="B90" s="347"/>
      <c r="C90" s="362"/>
      <c r="D90" s="550" t="s">
        <v>263</v>
      </c>
      <c r="E90" s="551"/>
      <c r="F90" s="52"/>
      <c r="G90" s="365"/>
      <c r="H90" s="366">
        <f>H87*('3. Staffing Plan'!G52+'3. Staffing Plan'!G53+'3. Staffing Plan'!G54)</f>
        <v>65680.650000000009</v>
      </c>
      <c r="I90" s="366">
        <f>I87*('3. Staffing Plan'!K52+'3. Staffing Plan'!K53+'3. Staffing Plan'!K54)</f>
        <v>68258.75</v>
      </c>
      <c r="J90" s="366">
        <f>J87*('3. Staffing Plan'!O52+'3. Staffing Plan'!O53+'3. Staffing Plan'!O54)</f>
        <v>98201.25</v>
      </c>
      <c r="K90" s="366">
        <f>K87*('3. Staffing Plan'!S52+'3. Staffing Plan'!S53+'3. Staffing Plan'!S54)</f>
        <v>117252.8</v>
      </c>
      <c r="L90" s="366">
        <f>L87*('3. Staffing Plan'!W52+'3. Staffing Plan'!W53+'3. Staffing Plan'!W54)</f>
        <v>121860.90000000001</v>
      </c>
      <c r="M90" s="419"/>
      <c r="N90" s="616"/>
      <c r="O90" s="364"/>
      <c r="P90" s="384"/>
    </row>
    <row r="91" spans="2:16" ht="15.75" customHeight="1">
      <c r="B91" s="347"/>
      <c r="C91" s="362"/>
      <c r="D91" s="550" t="s">
        <v>264</v>
      </c>
      <c r="E91" s="551"/>
      <c r="F91" s="52"/>
      <c r="G91" s="365"/>
      <c r="H91" s="366">
        <f>'3. Staffing Plan'!L50</f>
        <v>133000</v>
      </c>
      <c r="I91" s="366">
        <f>'3. Staffing Plan'!P50</f>
        <v>140000</v>
      </c>
      <c r="J91" s="366">
        <f>'3. Staffing Plan'!T50</f>
        <v>201400</v>
      </c>
      <c r="K91" s="366">
        <f>'3. Staffing Plan'!X50</f>
        <v>246400</v>
      </c>
      <c r="L91" s="366">
        <f>'3. Staffing Plan'!AB50</f>
        <v>259600</v>
      </c>
      <c r="M91" s="419"/>
      <c r="N91" s="614"/>
      <c r="O91" s="364"/>
      <c r="P91" s="373"/>
    </row>
    <row r="92" spans="2:16" ht="15.75" customHeight="1">
      <c r="B92" s="347"/>
      <c r="C92" s="362"/>
      <c r="D92" s="550" t="s">
        <v>265</v>
      </c>
      <c r="E92" s="551"/>
      <c r="F92" s="52"/>
      <c r="G92" s="365"/>
      <c r="H92" s="366">
        <f>'3. Staffing Plan'!L51</f>
        <v>32200</v>
      </c>
      <c r="I92" s="366">
        <f>'3. Staffing Plan'!P51</f>
        <v>33600</v>
      </c>
      <c r="J92" s="366">
        <f>'3. Staffing Plan'!T51</f>
        <v>47500</v>
      </c>
      <c r="K92" s="366">
        <f>'3. Staffing Plan'!X51</f>
        <v>57200</v>
      </c>
      <c r="L92" s="366">
        <f>'3. Staffing Plan'!AB51</f>
        <v>59400</v>
      </c>
      <c r="M92" s="419"/>
      <c r="N92" s="614"/>
      <c r="O92" s="364"/>
      <c r="P92" s="373"/>
    </row>
    <row r="93" spans="2:16" ht="15.75" customHeight="1">
      <c r="B93" s="347"/>
      <c r="C93" s="362"/>
      <c r="D93" s="550" t="s">
        <v>266</v>
      </c>
      <c r="E93" s="551"/>
      <c r="F93" s="52"/>
      <c r="G93" s="365"/>
      <c r="H93" s="366">
        <f>'3. Staffing Plan'!L56</f>
        <v>0</v>
      </c>
      <c r="I93" s="366">
        <f>'3. Staffing Plan'!P56</f>
        <v>0</v>
      </c>
      <c r="J93" s="366">
        <f>'3. Staffing Plan'!T56</f>
        <v>0</v>
      </c>
      <c r="K93" s="366">
        <f>'3. Staffing Plan'!X56</f>
        <v>0</v>
      </c>
      <c r="L93" s="366">
        <f>'3. Staffing Plan'!AB56</f>
        <v>0</v>
      </c>
      <c r="M93" s="419"/>
      <c r="N93" s="614"/>
      <c r="O93" s="364"/>
      <c r="P93" s="373"/>
    </row>
    <row r="94" spans="2:16" ht="15.75" customHeight="1">
      <c r="B94" s="347"/>
      <c r="C94" s="362"/>
      <c r="D94" s="441"/>
      <c r="E94" s="442"/>
      <c r="F94" s="52"/>
      <c r="G94" s="392"/>
      <c r="H94" s="100"/>
      <c r="I94" s="100"/>
      <c r="J94" s="100"/>
      <c r="K94" s="100"/>
      <c r="L94" s="363"/>
      <c r="M94" s="350"/>
      <c r="N94" s="614"/>
      <c r="O94" s="364"/>
      <c r="P94" s="373"/>
    </row>
    <row r="95" spans="2:16" ht="15.75" customHeight="1">
      <c r="B95" s="347"/>
      <c r="C95" s="362"/>
      <c r="D95" s="552" t="s">
        <v>267</v>
      </c>
      <c r="E95" s="553"/>
      <c r="F95" s="102"/>
      <c r="G95" s="380">
        <f>'4. Budget &amp; Cash Flow (Year 0)'!S33</f>
        <v>205705.39999999997</v>
      </c>
      <c r="H95" s="388">
        <f>SUM(H90:H93)</f>
        <v>230880.65000000002</v>
      </c>
      <c r="I95" s="388">
        <f>SUM(I90:I93)</f>
        <v>241858.75</v>
      </c>
      <c r="J95" s="388">
        <f>SUM(J90:J93)</f>
        <v>347101.25</v>
      </c>
      <c r="K95" s="388">
        <f>SUM(K90:K93)</f>
        <v>420852.8</v>
      </c>
      <c r="L95" s="388">
        <f>SUM(L90:L93)</f>
        <v>440860.9</v>
      </c>
      <c r="M95" s="421"/>
      <c r="N95" s="615"/>
      <c r="O95" s="364"/>
      <c r="P95" s="373"/>
    </row>
    <row r="96" spans="2:16" ht="15.75" customHeight="1">
      <c r="B96" s="347"/>
      <c r="C96" s="362"/>
      <c r="D96" s="441"/>
      <c r="E96" s="442"/>
      <c r="F96" s="52"/>
      <c r="G96" s="379"/>
      <c r="H96" s="100"/>
      <c r="I96" s="100"/>
      <c r="J96" s="100"/>
      <c r="K96" s="100"/>
      <c r="L96" s="363"/>
      <c r="M96" s="350"/>
      <c r="N96" s="491"/>
      <c r="O96" s="364"/>
      <c r="P96" s="373"/>
    </row>
    <row r="97" spans="2:16" ht="15.75" customHeight="1">
      <c r="B97" s="347"/>
      <c r="C97" s="362"/>
      <c r="D97" s="552" t="s">
        <v>138</v>
      </c>
      <c r="E97" s="553"/>
      <c r="F97" s="102"/>
      <c r="G97" s="380">
        <f>'4. Budget &amp; Cash Flow (Year 0)'!S35</f>
        <v>205705.39999999997</v>
      </c>
      <c r="H97" s="388">
        <f>H87+H95</f>
        <v>877980.65</v>
      </c>
      <c r="I97" s="388">
        <f>I87+I95</f>
        <v>914358.75</v>
      </c>
      <c r="J97" s="388">
        <f>J87+J95</f>
        <v>1314601.25</v>
      </c>
      <c r="K97" s="388">
        <f>K87+K95</f>
        <v>1576052.8</v>
      </c>
      <c r="L97" s="388">
        <f>L87+L95</f>
        <v>1641460.9</v>
      </c>
      <c r="M97" s="421"/>
      <c r="N97" s="492"/>
      <c r="O97" s="364"/>
      <c r="P97" s="373"/>
    </row>
    <row r="98" spans="2:16" ht="15.75" customHeight="1">
      <c r="B98" s="347"/>
      <c r="C98" s="362"/>
      <c r="D98" s="441"/>
      <c r="E98" s="442"/>
      <c r="F98" s="52"/>
      <c r="G98" s="390" t="str">
        <f>IF((ROUND(G97,2)=ROUND('3. Staffing Plan'!H64,2)), "","ERROR")</f>
        <v/>
      </c>
      <c r="H98" s="390" t="str">
        <f>IF((ROUND(H97,2)=ROUND('3. Staffing Plan'!L64,2)), "","ERROR")</f>
        <v/>
      </c>
      <c r="I98" s="390" t="str">
        <f>IF((ROUND(I97,2)=ROUND('3. Staffing Plan'!P64,2)), "","ERROR")</f>
        <v/>
      </c>
      <c r="J98" s="390" t="str">
        <f>IF((ROUND(J97,2)=ROUND('3. Staffing Plan'!T64,2)), "","ERROR")</f>
        <v/>
      </c>
      <c r="K98" s="390" t="str">
        <f>IF((ROUND(K97,2)=ROUND('3. Staffing Plan'!X64,2)), "","ERROR")</f>
        <v/>
      </c>
      <c r="L98" s="390" t="str">
        <f>IF((ROUND(L97,2)=ROUND('3. Staffing Plan'!AB64,2)), "","ERROR")</f>
        <v/>
      </c>
      <c r="M98" s="154"/>
      <c r="N98" s="414" t="str">
        <f>IF(COUNTIF(G98:L98,"ERROR"),"Tab 3 and Tab 5 Values do not match.","")</f>
        <v/>
      </c>
      <c r="O98" s="364"/>
      <c r="P98" s="367"/>
    </row>
    <row r="99" spans="2:16" ht="15.75" customHeight="1">
      <c r="B99" s="347"/>
      <c r="C99" s="362"/>
      <c r="D99" s="554" t="s">
        <v>139</v>
      </c>
      <c r="E99" s="555"/>
      <c r="F99" s="349"/>
      <c r="G99" s="437"/>
      <c r="H99" s="602"/>
      <c r="I99" s="603"/>
      <c r="J99" s="603"/>
      <c r="K99" s="603"/>
      <c r="L99" s="603"/>
      <c r="M99" s="354"/>
      <c r="N99" s="16" t="s">
        <v>268</v>
      </c>
      <c r="O99" s="372"/>
      <c r="P99" s="384"/>
    </row>
    <row r="100" spans="2:16" ht="15.75" customHeight="1">
      <c r="B100" s="347"/>
      <c r="C100" s="362"/>
      <c r="D100" s="560" t="s">
        <v>140</v>
      </c>
      <c r="E100" s="561"/>
      <c r="F100" s="434"/>
      <c r="G100" s="378">
        <f>'4. Budget &amp; Cash Flow (Year 0)'!S38</f>
        <v>2500</v>
      </c>
      <c r="H100" s="369">
        <v>5000</v>
      </c>
      <c r="I100" s="369">
        <v>5300</v>
      </c>
      <c r="J100" s="369">
        <v>5500</v>
      </c>
      <c r="K100" s="369">
        <v>5800</v>
      </c>
      <c r="L100" s="369">
        <v>6100</v>
      </c>
      <c r="M100" s="426"/>
      <c r="N100" s="616" t="s">
        <v>269</v>
      </c>
      <c r="O100" s="364"/>
      <c r="P100" s="384"/>
    </row>
    <row r="101" spans="2:16" ht="15.75" customHeight="1">
      <c r="B101" s="347"/>
      <c r="C101" s="362"/>
      <c r="D101" s="550" t="s">
        <v>141</v>
      </c>
      <c r="E101" s="551"/>
      <c r="F101" s="434"/>
      <c r="G101" s="378">
        <f>'4. Budget &amp; Cash Flow (Year 0)'!S39</f>
        <v>0</v>
      </c>
      <c r="H101" s="369">
        <v>0</v>
      </c>
      <c r="I101" s="369">
        <v>0</v>
      </c>
      <c r="J101" s="369">
        <v>0</v>
      </c>
      <c r="K101" s="369">
        <v>0</v>
      </c>
      <c r="L101" s="369">
        <v>0</v>
      </c>
      <c r="M101" s="426"/>
      <c r="N101" s="624"/>
      <c r="O101" s="364"/>
      <c r="P101" s="384"/>
    </row>
    <row r="102" spans="2:16" ht="15.75" customHeight="1">
      <c r="B102" s="347"/>
      <c r="C102" s="362"/>
      <c r="D102" s="550" t="s">
        <v>142</v>
      </c>
      <c r="E102" s="551"/>
      <c r="F102" s="434"/>
      <c r="G102" s="378">
        <f>'4. Budget &amp; Cash Flow (Year 0)'!S40</f>
        <v>125000</v>
      </c>
      <c r="H102" s="369">
        <v>20000</v>
      </c>
      <c r="I102" s="369">
        <v>20000</v>
      </c>
      <c r="J102" s="369">
        <v>20000</v>
      </c>
      <c r="K102" s="369">
        <v>20000</v>
      </c>
      <c r="L102" s="369">
        <v>20000</v>
      </c>
      <c r="M102" s="426"/>
      <c r="N102" s="624"/>
      <c r="O102" s="364"/>
      <c r="P102" s="384"/>
    </row>
    <row r="103" spans="2:16" ht="15.75" customHeight="1">
      <c r="B103" s="347"/>
      <c r="C103" s="362"/>
      <c r="D103" s="550" t="s">
        <v>143</v>
      </c>
      <c r="E103" s="551"/>
      <c r="F103" s="434"/>
      <c r="G103" s="378">
        <f>'4. Budget &amp; Cash Flow (Year 0)'!S41</f>
        <v>0</v>
      </c>
      <c r="H103" s="369">
        <v>8000</v>
      </c>
      <c r="I103" s="369">
        <v>8400</v>
      </c>
      <c r="J103" s="369">
        <v>8800</v>
      </c>
      <c r="K103" s="369">
        <v>9300</v>
      </c>
      <c r="L103" s="369">
        <v>9700</v>
      </c>
      <c r="M103" s="426"/>
      <c r="N103" s="624"/>
      <c r="O103" s="364"/>
      <c r="P103" s="384"/>
    </row>
    <row r="104" spans="2:16" ht="15.75" customHeight="1">
      <c r="B104" s="347"/>
      <c r="C104" s="362"/>
      <c r="D104" s="550" t="s">
        <v>144</v>
      </c>
      <c r="E104" s="551"/>
      <c r="F104" s="434"/>
      <c r="G104" s="378">
        <f>'4. Budget &amp; Cash Flow (Year 0)'!S42</f>
        <v>0</v>
      </c>
      <c r="H104" s="369">
        <v>24000</v>
      </c>
      <c r="I104" s="369">
        <v>25200</v>
      </c>
      <c r="J104" s="369">
        <v>26500</v>
      </c>
      <c r="K104" s="369">
        <v>27800</v>
      </c>
      <c r="L104" s="369">
        <v>29200</v>
      </c>
      <c r="M104" s="426"/>
      <c r="N104" s="624"/>
      <c r="O104" s="364"/>
      <c r="P104" s="373"/>
    </row>
    <row r="105" spans="2:16" ht="15.75" customHeight="1">
      <c r="B105" s="347"/>
      <c r="C105" s="362"/>
      <c r="D105" s="550" t="s">
        <v>145</v>
      </c>
      <c r="E105" s="551"/>
      <c r="F105" s="434"/>
      <c r="G105" s="378">
        <f>'4. Budget &amp; Cash Flow (Year 0)'!S43</f>
        <v>15000</v>
      </c>
      <c r="H105" s="369">
        <v>12000</v>
      </c>
      <c r="I105" s="369">
        <v>12200</v>
      </c>
      <c r="J105" s="369">
        <v>12500</v>
      </c>
      <c r="K105" s="369">
        <v>12700</v>
      </c>
      <c r="L105" s="369">
        <v>13000</v>
      </c>
      <c r="M105" s="426"/>
      <c r="N105" s="624"/>
      <c r="O105" s="364"/>
      <c r="P105" s="384"/>
    </row>
    <row r="106" spans="2:16" ht="15.75" customHeight="1">
      <c r="B106" s="347"/>
      <c r="C106" s="362"/>
      <c r="D106" s="550" t="s">
        <v>146</v>
      </c>
      <c r="E106" s="551"/>
      <c r="F106" s="434"/>
      <c r="G106" s="378">
        <f>'4. Budget &amp; Cash Flow (Year 0)'!S44</f>
        <v>0</v>
      </c>
      <c r="H106" s="369">
        <v>2000</v>
      </c>
      <c r="I106" s="369">
        <v>2000</v>
      </c>
      <c r="J106" s="369">
        <v>2100</v>
      </c>
      <c r="K106" s="369">
        <v>2100</v>
      </c>
      <c r="L106" s="369">
        <v>2200</v>
      </c>
      <c r="M106" s="426"/>
      <c r="N106" s="624"/>
      <c r="O106" s="364"/>
      <c r="P106" s="384"/>
    </row>
    <row r="107" spans="2:16" ht="15.75" customHeight="1">
      <c r="B107" s="347"/>
      <c r="C107" s="362"/>
      <c r="D107" s="550" t="s">
        <v>147</v>
      </c>
      <c r="E107" s="551"/>
      <c r="F107" s="434"/>
      <c r="G107" s="378">
        <f>'4. Budget &amp; Cash Flow (Year 0)'!S45</f>
        <v>7500</v>
      </c>
      <c r="H107" s="369">
        <f>65000+6000</f>
        <v>71000</v>
      </c>
      <c r="I107" s="369">
        <v>73900</v>
      </c>
      <c r="J107" s="369">
        <v>76900</v>
      </c>
      <c r="K107" s="369">
        <v>80000</v>
      </c>
      <c r="L107" s="369">
        <v>83400</v>
      </c>
      <c r="M107" s="426"/>
      <c r="N107" s="624"/>
      <c r="O107" s="364"/>
      <c r="P107" s="384"/>
    </row>
    <row r="108" spans="2:16" ht="15.75" customHeight="1">
      <c r="B108" s="347"/>
      <c r="C108" s="362"/>
      <c r="D108" s="441"/>
      <c r="E108" s="442"/>
      <c r="F108" s="52"/>
      <c r="G108" s="379"/>
      <c r="H108" s="100"/>
      <c r="I108" s="100"/>
      <c r="J108" s="100"/>
      <c r="K108" s="100"/>
      <c r="L108" s="363"/>
      <c r="M108" s="350"/>
      <c r="N108" s="624"/>
      <c r="O108" s="364"/>
      <c r="P108" s="373"/>
    </row>
    <row r="109" spans="2:16" ht="15.75" customHeight="1">
      <c r="B109" s="347"/>
      <c r="C109" s="362"/>
      <c r="D109" s="552" t="s">
        <v>148</v>
      </c>
      <c r="E109" s="553"/>
      <c r="F109" s="102"/>
      <c r="G109" s="380">
        <f t="shared" ref="G109:L109" si="0">SUM(G100:G107)</f>
        <v>150000</v>
      </c>
      <c r="H109" s="388">
        <f t="shared" si="0"/>
        <v>142000</v>
      </c>
      <c r="I109" s="388">
        <f t="shared" si="0"/>
        <v>147000</v>
      </c>
      <c r="J109" s="388">
        <f t="shared" si="0"/>
        <v>152300</v>
      </c>
      <c r="K109" s="388">
        <f t="shared" si="0"/>
        <v>157700</v>
      </c>
      <c r="L109" s="388">
        <f t="shared" si="0"/>
        <v>163600</v>
      </c>
      <c r="M109" s="421"/>
      <c r="N109" s="625"/>
      <c r="O109" s="364"/>
      <c r="P109" s="373"/>
    </row>
    <row r="110" spans="2:16" ht="15.75" customHeight="1">
      <c r="B110" s="347"/>
      <c r="C110" s="362"/>
      <c r="D110" s="441"/>
      <c r="E110" s="442"/>
      <c r="F110" s="52"/>
      <c r="G110" s="381"/>
      <c r="H110" s="101"/>
      <c r="I110" s="101"/>
      <c r="J110" s="101"/>
      <c r="K110" s="101"/>
      <c r="L110" s="377"/>
      <c r="M110" s="350"/>
      <c r="N110" s="411"/>
      <c r="O110" s="364"/>
      <c r="P110" s="373"/>
    </row>
    <row r="111" spans="2:16" ht="15.75" customHeight="1">
      <c r="B111" s="347"/>
      <c r="C111" s="362"/>
      <c r="D111" s="554" t="s">
        <v>149</v>
      </c>
      <c r="E111" s="555"/>
      <c r="F111" s="349"/>
      <c r="G111" s="437"/>
      <c r="H111" s="403"/>
      <c r="I111" s="104"/>
      <c r="J111" s="104"/>
      <c r="K111" s="104"/>
      <c r="L111" s="104"/>
      <c r="M111" s="52"/>
      <c r="N111" s="431" t="s">
        <v>270</v>
      </c>
      <c r="O111" s="372"/>
      <c r="P111" s="373"/>
    </row>
    <row r="112" spans="2:16" ht="15.75" customHeight="1">
      <c r="B112" s="347"/>
      <c r="C112" s="362"/>
      <c r="D112" s="550" t="s">
        <v>150</v>
      </c>
      <c r="E112" s="551"/>
      <c r="F112" s="434"/>
      <c r="G112" s="378">
        <f>'4. Budget &amp; Cash Flow (Year 0)'!S50</f>
        <v>13500</v>
      </c>
      <c r="H112" s="369">
        <v>16000</v>
      </c>
      <c r="I112" s="369">
        <v>9100</v>
      </c>
      <c r="J112" s="369">
        <v>9200</v>
      </c>
      <c r="K112" s="369">
        <v>9300</v>
      </c>
      <c r="L112" s="369">
        <v>9400</v>
      </c>
      <c r="M112" s="426"/>
      <c r="N112" s="616" t="s">
        <v>271</v>
      </c>
      <c r="O112" s="364"/>
      <c r="P112" s="373"/>
    </row>
    <row r="113" spans="2:16" ht="15.75" customHeight="1">
      <c r="B113" s="347"/>
      <c r="C113" s="362"/>
      <c r="D113" s="550" t="s">
        <v>272</v>
      </c>
      <c r="E113" s="551"/>
      <c r="F113" s="434"/>
      <c r="G113" s="378">
        <f>'4. Budget &amp; Cash Flow (Year 0)'!S51</f>
        <v>5500</v>
      </c>
      <c r="H113" s="369">
        <v>750</v>
      </c>
      <c r="I113" s="369">
        <v>760</v>
      </c>
      <c r="J113" s="369">
        <v>770</v>
      </c>
      <c r="K113" s="369">
        <v>800</v>
      </c>
      <c r="L113" s="369">
        <v>800</v>
      </c>
      <c r="M113" s="426"/>
      <c r="N113" s="613"/>
      <c r="O113" s="393"/>
      <c r="P113" s="373"/>
    </row>
    <row r="114" spans="2:16" ht="15.75" customHeight="1">
      <c r="B114" s="347"/>
      <c r="C114" s="362"/>
      <c r="D114" s="441"/>
      <c r="E114" s="442"/>
      <c r="F114" s="52"/>
      <c r="G114" s="379"/>
      <c r="H114" s="100"/>
      <c r="I114" s="100"/>
      <c r="J114" s="100"/>
      <c r="K114" s="100"/>
      <c r="L114" s="363"/>
      <c r="M114" s="350"/>
      <c r="N114" s="613"/>
      <c r="O114" s="364"/>
      <c r="P114" s="373"/>
    </row>
    <row r="115" spans="2:16" ht="15.75" customHeight="1">
      <c r="B115" s="347"/>
      <c r="C115" s="362"/>
      <c r="D115" s="552" t="s">
        <v>152</v>
      </c>
      <c r="E115" s="553"/>
      <c r="F115" s="102"/>
      <c r="G115" s="380">
        <f t="shared" ref="G115:L115" si="1">SUM(G112:G113)</f>
        <v>19000</v>
      </c>
      <c r="H115" s="388">
        <f t="shared" si="1"/>
        <v>16750</v>
      </c>
      <c r="I115" s="388">
        <f t="shared" si="1"/>
        <v>9860</v>
      </c>
      <c r="J115" s="388">
        <f t="shared" si="1"/>
        <v>9970</v>
      </c>
      <c r="K115" s="388">
        <f t="shared" si="1"/>
        <v>10100</v>
      </c>
      <c r="L115" s="388">
        <f t="shared" si="1"/>
        <v>10200</v>
      </c>
      <c r="M115" s="421"/>
      <c r="N115" s="626"/>
      <c r="O115" s="364"/>
      <c r="P115" s="373"/>
    </row>
    <row r="116" spans="2:16" ht="15.75" customHeight="1">
      <c r="B116" s="347"/>
      <c r="C116" s="362"/>
      <c r="D116" s="441"/>
      <c r="E116" s="442"/>
      <c r="F116" s="52"/>
      <c r="G116" s="381"/>
      <c r="H116" s="101"/>
      <c r="I116" s="101"/>
      <c r="J116" s="101"/>
      <c r="K116" s="101"/>
      <c r="L116" s="377"/>
      <c r="M116" s="350"/>
      <c r="N116" s="411"/>
      <c r="O116" s="364"/>
      <c r="P116" s="373"/>
    </row>
    <row r="117" spans="2:16" ht="15.75" customHeight="1">
      <c r="B117" s="347"/>
      <c r="C117" s="362"/>
      <c r="D117" s="554" t="s">
        <v>153</v>
      </c>
      <c r="E117" s="555"/>
      <c r="F117" s="349"/>
      <c r="G117" s="437"/>
      <c r="H117" s="382"/>
      <c r="I117" s="382"/>
      <c r="J117" s="382"/>
      <c r="K117" s="382"/>
      <c r="L117" s="383"/>
      <c r="M117" s="350"/>
      <c r="N117" s="430" t="s">
        <v>273</v>
      </c>
      <c r="O117" s="364"/>
      <c r="P117" s="373"/>
    </row>
    <row r="118" spans="2:16" ht="15.75" customHeight="1">
      <c r="B118" s="347"/>
      <c r="C118" s="362"/>
      <c r="D118" s="550" t="s">
        <v>154</v>
      </c>
      <c r="E118" s="551"/>
      <c r="F118" s="434"/>
      <c r="G118" s="378">
        <f>'4. Budget &amp; Cash Flow (Year 0)'!S56</f>
        <v>10000</v>
      </c>
      <c r="H118" s="369">
        <v>2500</v>
      </c>
      <c r="I118" s="369">
        <v>2600</v>
      </c>
      <c r="J118" s="369">
        <v>2700</v>
      </c>
      <c r="K118" s="369">
        <v>2800</v>
      </c>
      <c r="L118" s="369">
        <v>2900</v>
      </c>
      <c r="M118" s="426"/>
      <c r="N118" s="616" t="s">
        <v>274</v>
      </c>
      <c r="O118" s="364"/>
      <c r="P118" s="373"/>
    </row>
    <row r="119" spans="2:16" ht="15.75" customHeight="1">
      <c r="B119" s="347"/>
      <c r="C119" s="362"/>
      <c r="D119" s="550" t="s">
        <v>275</v>
      </c>
      <c r="E119" s="551"/>
      <c r="F119" s="434"/>
      <c r="G119" s="378">
        <f>'4. Budget &amp; Cash Flow (Year 0)'!S57</f>
        <v>1000</v>
      </c>
      <c r="H119" s="369">
        <v>1000</v>
      </c>
      <c r="I119" s="369">
        <v>1000</v>
      </c>
      <c r="J119" s="369">
        <v>1000</v>
      </c>
      <c r="K119" s="369">
        <v>1000</v>
      </c>
      <c r="L119" s="369">
        <v>1000</v>
      </c>
      <c r="M119" s="426"/>
      <c r="N119" s="613"/>
      <c r="O119" s="364"/>
      <c r="P119" s="384"/>
    </row>
    <row r="120" spans="2:16" ht="15.75" customHeight="1">
      <c r="B120" s="347"/>
      <c r="C120" s="362"/>
      <c r="D120" s="441"/>
      <c r="E120" s="442"/>
      <c r="F120" s="52"/>
      <c r="G120" s="379"/>
      <c r="H120" s="100"/>
      <c r="I120" s="100"/>
      <c r="J120" s="100"/>
      <c r="K120" s="100"/>
      <c r="L120" s="363"/>
      <c r="M120" s="350"/>
      <c r="N120" s="613"/>
      <c r="O120" s="364"/>
      <c r="P120" s="384"/>
    </row>
    <row r="121" spans="2:16" ht="15.75" customHeight="1">
      <c r="B121" s="347"/>
      <c r="C121" s="362"/>
      <c r="D121" s="552" t="s">
        <v>156</v>
      </c>
      <c r="E121" s="553"/>
      <c r="F121" s="102"/>
      <c r="G121" s="380">
        <f t="shared" ref="G121:L121" si="2">SUM(G118:G119)</f>
        <v>11000</v>
      </c>
      <c r="H121" s="388">
        <f t="shared" si="2"/>
        <v>3500</v>
      </c>
      <c r="I121" s="388">
        <f t="shared" si="2"/>
        <v>3600</v>
      </c>
      <c r="J121" s="388">
        <f t="shared" si="2"/>
        <v>3700</v>
      </c>
      <c r="K121" s="388">
        <f t="shared" si="2"/>
        <v>3800</v>
      </c>
      <c r="L121" s="388">
        <f t="shared" si="2"/>
        <v>3900</v>
      </c>
      <c r="M121" s="421"/>
      <c r="N121" s="626"/>
      <c r="O121" s="364"/>
      <c r="P121" s="373"/>
    </row>
    <row r="122" spans="2:16" ht="15.75" customHeight="1">
      <c r="B122" s="347"/>
      <c r="C122" s="362"/>
      <c r="D122" s="441"/>
      <c r="E122" s="442"/>
      <c r="F122" s="52"/>
      <c r="G122" s="381"/>
      <c r="H122" s="101"/>
      <c r="I122" s="101"/>
      <c r="J122" s="101"/>
      <c r="K122" s="101"/>
      <c r="L122" s="377"/>
      <c r="M122" s="350"/>
      <c r="N122" s="411"/>
      <c r="O122" s="364"/>
      <c r="P122" s="373"/>
    </row>
    <row r="123" spans="2:16" ht="15.75" customHeight="1">
      <c r="B123" s="347"/>
      <c r="C123" s="362"/>
      <c r="D123" s="554" t="s">
        <v>157</v>
      </c>
      <c r="E123" s="555"/>
      <c r="F123" s="349"/>
      <c r="G123" s="437"/>
      <c r="H123" s="382"/>
      <c r="I123" s="104"/>
      <c r="J123" s="104"/>
      <c r="K123" s="104"/>
      <c r="L123" s="104"/>
      <c r="M123" s="52"/>
      <c r="N123" s="432" t="s">
        <v>276</v>
      </c>
      <c r="O123" s="394"/>
      <c r="P123" s="373"/>
    </row>
    <row r="124" spans="2:16" ht="15.75" customHeight="1">
      <c r="B124" s="347"/>
      <c r="C124" s="362"/>
      <c r="D124" s="550" t="s">
        <v>158</v>
      </c>
      <c r="E124" s="551"/>
      <c r="F124" s="434"/>
      <c r="G124" s="378">
        <f>'4. Budget &amp; Cash Flow (Year 0)'!S62</f>
        <v>2500</v>
      </c>
      <c r="H124" s="369">
        <v>10000</v>
      </c>
      <c r="I124" s="369">
        <v>10000</v>
      </c>
      <c r="J124" s="369">
        <v>10500</v>
      </c>
      <c r="K124" s="369">
        <v>10500</v>
      </c>
      <c r="L124" s="369">
        <v>10500</v>
      </c>
      <c r="M124" s="426"/>
      <c r="N124" s="616"/>
      <c r="O124" s="364"/>
      <c r="P124" s="373"/>
    </row>
    <row r="125" spans="2:16" ht="15.75" customHeight="1">
      <c r="B125" s="347"/>
      <c r="C125" s="362"/>
      <c r="D125" s="550" t="s">
        <v>159</v>
      </c>
      <c r="E125" s="551"/>
      <c r="F125" s="434"/>
      <c r="G125" s="378">
        <f>'4. Budget &amp; Cash Flow (Year 0)'!S63</f>
        <v>0</v>
      </c>
      <c r="H125" s="369">
        <v>0</v>
      </c>
      <c r="I125" s="369">
        <v>0</v>
      </c>
      <c r="J125" s="369">
        <v>0</v>
      </c>
      <c r="K125" s="369">
        <v>0</v>
      </c>
      <c r="L125" s="369">
        <v>0</v>
      </c>
      <c r="M125" s="426"/>
      <c r="N125" s="613"/>
      <c r="O125" s="364"/>
      <c r="P125" s="373"/>
    </row>
    <row r="126" spans="2:16" ht="15.75" customHeight="1">
      <c r="B126" s="347"/>
      <c r="C126" s="362"/>
      <c r="D126" s="550" t="s">
        <v>160</v>
      </c>
      <c r="E126" s="551"/>
      <c r="F126" s="434"/>
      <c r="G126" s="378">
        <f>'4. Budget &amp; Cash Flow (Year 0)'!S64</f>
        <v>0</v>
      </c>
      <c r="H126" s="369">
        <v>0</v>
      </c>
      <c r="I126" s="369">
        <v>0</v>
      </c>
      <c r="J126" s="369">
        <v>0</v>
      </c>
      <c r="K126" s="369">
        <v>0</v>
      </c>
      <c r="L126" s="369">
        <v>0</v>
      </c>
      <c r="M126" s="426"/>
      <c r="N126" s="613"/>
      <c r="O126" s="364"/>
      <c r="P126" s="373"/>
    </row>
    <row r="127" spans="2:16" ht="15.75" customHeight="1">
      <c r="B127" s="347"/>
      <c r="C127" s="362"/>
      <c r="D127" s="550" t="s">
        <v>161</v>
      </c>
      <c r="E127" s="551"/>
      <c r="F127" s="434"/>
      <c r="G127" s="378">
        <f>'4. Budget &amp; Cash Flow (Year 0)'!S65</f>
        <v>4000</v>
      </c>
      <c r="H127" s="369">
        <v>1000</v>
      </c>
      <c r="I127" s="369">
        <v>1000</v>
      </c>
      <c r="J127" s="369">
        <v>1100</v>
      </c>
      <c r="K127" s="369">
        <v>1100</v>
      </c>
      <c r="L127" s="369">
        <v>1200</v>
      </c>
      <c r="M127" s="426"/>
      <c r="N127" s="613"/>
      <c r="O127" s="364"/>
      <c r="P127" s="373"/>
    </row>
    <row r="128" spans="2:16" ht="15.75" customHeight="1">
      <c r="B128" s="347"/>
      <c r="C128" s="362"/>
      <c r="D128" s="550" t="s">
        <v>162</v>
      </c>
      <c r="E128" s="551"/>
      <c r="F128" s="434"/>
      <c r="G128" s="378">
        <f>'4. Budget &amp; Cash Flow (Year 0)'!S66</f>
        <v>5000</v>
      </c>
      <c r="H128" s="369">
        <v>30000</v>
      </c>
      <c r="I128" s="369">
        <v>31200</v>
      </c>
      <c r="J128" s="369">
        <v>32500</v>
      </c>
      <c r="K128" s="369">
        <v>33700</v>
      </c>
      <c r="L128" s="369">
        <v>35100</v>
      </c>
      <c r="M128" s="426"/>
      <c r="N128" s="613"/>
      <c r="O128" s="364"/>
      <c r="P128" s="373"/>
    </row>
    <row r="129" spans="2:16" ht="15.75" customHeight="1">
      <c r="B129" s="347"/>
      <c r="C129" s="362"/>
      <c r="D129" s="550" t="s">
        <v>163</v>
      </c>
      <c r="E129" s="551"/>
      <c r="F129" s="434"/>
      <c r="G129" s="378">
        <f>'4. Budget &amp; Cash Flow (Year 0)'!S67</f>
        <v>3000</v>
      </c>
      <c r="H129" s="369">
        <v>6000</v>
      </c>
      <c r="I129" s="369">
        <v>6300</v>
      </c>
      <c r="J129" s="369">
        <v>6500</v>
      </c>
      <c r="K129" s="369">
        <v>6700</v>
      </c>
      <c r="L129" s="369">
        <v>7000</v>
      </c>
      <c r="M129" s="426"/>
      <c r="N129" s="613"/>
      <c r="O129" s="364"/>
      <c r="P129" s="373"/>
    </row>
    <row r="130" spans="2:16" ht="15.75" customHeight="1">
      <c r="B130" s="347"/>
      <c r="C130" s="362"/>
      <c r="D130" s="550" t="s">
        <v>164</v>
      </c>
      <c r="E130" s="551"/>
      <c r="F130" s="434"/>
      <c r="G130" s="378">
        <f>'4. Budget &amp; Cash Flow (Year 0)'!S68</f>
        <v>10000</v>
      </c>
      <c r="H130" s="369">
        <v>10000</v>
      </c>
      <c r="I130" s="369">
        <v>10500</v>
      </c>
      <c r="J130" s="369">
        <v>11000</v>
      </c>
      <c r="K130" s="369">
        <v>11500</v>
      </c>
      <c r="L130" s="369">
        <v>12000</v>
      </c>
      <c r="M130" s="426"/>
      <c r="N130" s="613"/>
      <c r="O130" s="364"/>
      <c r="P130" s="373"/>
    </row>
    <row r="131" spans="2:16" ht="15.75" customHeight="1">
      <c r="B131" s="347"/>
      <c r="C131" s="362"/>
      <c r="D131" s="550" t="s">
        <v>165</v>
      </c>
      <c r="E131" s="551"/>
      <c r="F131" s="434"/>
      <c r="G131" s="378">
        <f>'4. Budget &amp; Cash Flow (Year 0)'!S69</f>
        <v>500</v>
      </c>
      <c r="H131" s="369">
        <v>1000</v>
      </c>
      <c r="I131" s="369">
        <v>1000</v>
      </c>
      <c r="J131" s="369">
        <v>1000</v>
      </c>
      <c r="K131" s="369">
        <v>1000</v>
      </c>
      <c r="L131" s="369">
        <v>1000</v>
      </c>
      <c r="M131" s="426"/>
      <c r="N131" s="613"/>
      <c r="O131" s="364"/>
      <c r="P131" s="373"/>
    </row>
    <row r="132" spans="2:16" ht="15.75" customHeight="1">
      <c r="B132" s="347"/>
      <c r="C132" s="362"/>
      <c r="D132" s="550" t="s">
        <v>166</v>
      </c>
      <c r="E132" s="551"/>
      <c r="F132" s="434"/>
      <c r="G132" s="378">
        <f>'4. Budget &amp; Cash Flow (Year 0)'!S70</f>
        <v>0</v>
      </c>
      <c r="H132" s="369">
        <v>0</v>
      </c>
      <c r="I132" s="369">
        <v>0</v>
      </c>
      <c r="J132" s="369">
        <v>0</v>
      </c>
      <c r="K132" s="369">
        <v>0</v>
      </c>
      <c r="L132" s="369">
        <v>0</v>
      </c>
      <c r="M132" s="426"/>
      <c r="N132" s="613"/>
      <c r="O132" s="364"/>
      <c r="P132" s="373"/>
    </row>
    <row r="133" spans="2:16" ht="15.75" customHeight="1">
      <c r="B133" s="347"/>
      <c r="C133" s="362"/>
      <c r="D133" s="550" t="s">
        <v>167</v>
      </c>
      <c r="E133" s="551"/>
      <c r="F133" s="434"/>
      <c r="G133" s="378">
        <f>'4. Budget &amp; Cash Flow (Year 0)'!S71</f>
        <v>0</v>
      </c>
      <c r="H133" s="369">
        <v>15000</v>
      </c>
      <c r="I133" s="369">
        <v>15800</v>
      </c>
      <c r="J133" s="369">
        <v>16500</v>
      </c>
      <c r="K133" s="369">
        <v>17400</v>
      </c>
      <c r="L133" s="369">
        <v>18200</v>
      </c>
      <c r="M133" s="426"/>
      <c r="N133" s="613"/>
      <c r="O133" s="364"/>
      <c r="P133" s="373"/>
    </row>
    <row r="134" spans="2:16" ht="15.75" customHeight="1">
      <c r="B134" s="347"/>
      <c r="C134" s="362"/>
      <c r="D134" s="550" t="s">
        <v>168</v>
      </c>
      <c r="E134" s="551"/>
      <c r="F134" s="434"/>
      <c r="G134" s="378">
        <f>'4. Budget &amp; Cash Flow (Year 0)'!S72</f>
        <v>0</v>
      </c>
      <c r="H134" s="369">
        <v>0</v>
      </c>
      <c r="I134" s="369">
        <v>0</v>
      </c>
      <c r="J134" s="369">
        <v>0</v>
      </c>
      <c r="K134" s="369">
        <v>0</v>
      </c>
      <c r="L134" s="369">
        <v>0</v>
      </c>
      <c r="M134" s="426"/>
      <c r="N134" s="613"/>
      <c r="O134" s="364"/>
      <c r="P134" s="373"/>
    </row>
    <row r="135" spans="2:16" ht="15.75" customHeight="1">
      <c r="B135" s="347"/>
      <c r="C135" s="362"/>
      <c r="D135" s="550" t="s">
        <v>169</v>
      </c>
      <c r="E135" s="551"/>
      <c r="F135" s="434"/>
      <c r="G135" s="378">
        <f>'4. Budget &amp; Cash Flow (Year 0)'!S73</f>
        <v>0</v>
      </c>
      <c r="H135" s="369">
        <v>7500</v>
      </c>
      <c r="I135" s="369">
        <v>10000</v>
      </c>
      <c r="J135" s="369">
        <v>12500</v>
      </c>
      <c r="K135" s="369">
        <v>15000</v>
      </c>
      <c r="L135" s="369">
        <v>15000</v>
      </c>
      <c r="M135" s="426"/>
      <c r="N135" s="613"/>
      <c r="O135" s="364"/>
      <c r="P135" s="373"/>
    </row>
    <row r="136" spans="2:16" ht="15.75" customHeight="1">
      <c r="B136" s="347"/>
      <c r="C136" s="362"/>
      <c r="D136" s="550" t="s">
        <v>170</v>
      </c>
      <c r="E136" s="551"/>
      <c r="F136" s="434"/>
      <c r="G136" s="378">
        <f>'4. Budget &amp; Cash Flow (Year 0)'!S74</f>
        <v>40000</v>
      </c>
      <c r="H136" s="369">
        <v>20000</v>
      </c>
      <c r="I136" s="369">
        <v>20800</v>
      </c>
      <c r="J136" s="369">
        <v>21000</v>
      </c>
      <c r="K136" s="369">
        <v>22500</v>
      </c>
      <c r="L136" s="369">
        <v>24000</v>
      </c>
      <c r="M136" s="426"/>
      <c r="N136" s="613"/>
      <c r="O136" s="364"/>
      <c r="P136" s="373"/>
    </row>
    <row r="137" spans="2:16" ht="15.75" customHeight="1">
      <c r="B137" s="347"/>
      <c r="C137" s="362"/>
      <c r="D137" s="550" t="s">
        <v>277</v>
      </c>
      <c r="E137" s="551"/>
      <c r="F137" s="434"/>
      <c r="G137" s="378">
        <f>'4. Budget &amp; Cash Flow (Year 0)'!S75</f>
        <v>0</v>
      </c>
      <c r="H137" s="369"/>
      <c r="I137" s="369"/>
      <c r="J137" s="369"/>
      <c r="K137" s="369"/>
      <c r="L137" s="369"/>
      <c r="M137" s="426"/>
      <c r="N137" s="613"/>
      <c r="O137" s="364"/>
      <c r="P137" s="373"/>
    </row>
    <row r="138" spans="2:16" ht="15.75" customHeight="1">
      <c r="B138" s="347"/>
      <c r="C138" s="362"/>
      <c r="D138" s="441"/>
      <c r="E138" s="442"/>
      <c r="F138" s="52"/>
      <c r="G138" s="379"/>
      <c r="H138" s="100"/>
      <c r="I138" s="100"/>
      <c r="J138" s="100"/>
      <c r="K138" s="100"/>
      <c r="L138" s="363"/>
      <c r="M138" s="350"/>
      <c r="N138" s="614"/>
      <c r="O138" s="364"/>
      <c r="P138" s="373"/>
    </row>
    <row r="139" spans="2:16" ht="15.75" customHeight="1">
      <c r="B139" s="347"/>
      <c r="C139" s="362"/>
      <c r="D139" s="552" t="s">
        <v>172</v>
      </c>
      <c r="E139" s="553"/>
      <c r="F139" s="102"/>
      <c r="G139" s="380">
        <f t="shared" ref="G139:L139" si="3">SUM(G124:G137)</f>
        <v>65000</v>
      </c>
      <c r="H139" s="388">
        <f t="shared" si="3"/>
        <v>100500</v>
      </c>
      <c r="I139" s="388">
        <f t="shared" si="3"/>
        <v>106600</v>
      </c>
      <c r="J139" s="388">
        <f t="shared" si="3"/>
        <v>112600</v>
      </c>
      <c r="K139" s="388">
        <f t="shared" si="3"/>
        <v>119400</v>
      </c>
      <c r="L139" s="388">
        <f t="shared" si="3"/>
        <v>124000</v>
      </c>
      <c r="M139" s="421"/>
      <c r="N139" s="615"/>
      <c r="O139" s="371"/>
      <c r="P139" s="373"/>
    </row>
    <row r="140" spans="2:16" ht="15.75" customHeight="1">
      <c r="B140" s="347"/>
      <c r="C140" s="362"/>
      <c r="D140" s="441"/>
      <c r="E140" s="442"/>
      <c r="F140" s="52"/>
      <c r="G140" s="395"/>
      <c r="H140" s="396"/>
      <c r="I140" s="396"/>
      <c r="J140" s="396"/>
      <c r="K140" s="396"/>
      <c r="L140" s="397"/>
      <c r="M140" s="415"/>
      <c r="N140" s="413"/>
      <c r="O140" s="371"/>
      <c r="P140" s="352"/>
    </row>
    <row r="141" spans="2:16" ht="15.75" customHeight="1">
      <c r="B141" s="347"/>
      <c r="C141" s="362"/>
      <c r="D141" s="554" t="s">
        <v>173</v>
      </c>
      <c r="E141" s="555"/>
      <c r="F141" s="349"/>
      <c r="G141" s="437"/>
      <c r="H141" s="398"/>
      <c r="I141" s="399"/>
      <c r="J141" s="399"/>
      <c r="K141" s="399"/>
      <c r="L141" s="399"/>
      <c r="M141" s="354"/>
      <c r="N141" s="433" t="s">
        <v>278</v>
      </c>
      <c r="O141" s="394"/>
      <c r="P141" s="352"/>
    </row>
    <row r="142" spans="2:16" ht="15.75" customHeight="1">
      <c r="B142" s="347"/>
      <c r="C142" s="362"/>
      <c r="D142" s="550" t="s">
        <v>174</v>
      </c>
      <c r="E142" s="551"/>
      <c r="F142" s="434"/>
      <c r="G142" s="378">
        <f>'4. Budget &amp; Cash Flow (Year 0)'!S80</f>
        <v>0</v>
      </c>
      <c r="H142" s="369">
        <v>273000</v>
      </c>
      <c r="I142" s="369">
        <v>273000</v>
      </c>
      <c r="J142" s="369">
        <v>273000</v>
      </c>
      <c r="K142" s="369">
        <v>273000</v>
      </c>
      <c r="L142" s="369">
        <v>273000</v>
      </c>
      <c r="M142" s="426"/>
      <c r="N142" s="616" t="s">
        <v>279</v>
      </c>
      <c r="O142" s="364"/>
      <c r="P142" s="352"/>
    </row>
    <row r="143" spans="2:16" ht="15.75" customHeight="1">
      <c r="B143" s="347"/>
      <c r="C143" s="362"/>
      <c r="D143" s="550" t="s">
        <v>175</v>
      </c>
      <c r="E143" s="551"/>
      <c r="F143" s="434"/>
      <c r="G143" s="378">
        <f>'4. Budget &amp; Cash Flow (Year 0)'!S81</f>
        <v>3190000</v>
      </c>
      <c r="H143" s="369">
        <v>5000</v>
      </c>
      <c r="I143" s="369">
        <v>5000</v>
      </c>
      <c r="J143" s="369">
        <v>5000</v>
      </c>
      <c r="K143" s="369">
        <v>5000</v>
      </c>
      <c r="L143" s="369">
        <v>5000</v>
      </c>
      <c r="M143" s="426"/>
      <c r="N143" s="613"/>
      <c r="O143" s="371"/>
      <c r="P143" s="352"/>
    </row>
    <row r="144" spans="2:16" ht="15.75" customHeight="1">
      <c r="B144" s="347"/>
      <c r="C144" s="362"/>
      <c r="D144" s="441" t="s">
        <v>176</v>
      </c>
      <c r="E144" s="442"/>
      <c r="F144" s="434"/>
      <c r="G144" s="378">
        <f>'4. Budget &amp; Cash Flow (Year 0)'!S82</f>
        <v>0</v>
      </c>
      <c r="H144" s="369">
        <v>0</v>
      </c>
      <c r="I144" s="369">
        <v>0</v>
      </c>
      <c r="J144" s="369">
        <v>0</v>
      </c>
      <c r="K144" s="369">
        <v>0</v>
      </c>
      <c r="L144" s="369">
        <v>0</v>
      </c>
      <c r="M144" s="426"/>
      <c r="N144" s="613"/>
      <c r="O144" s="371"/>
      <c r="P144" s="352"/>
    </row>
    <row r="145" spans="2:16" ht="15.75" customHeight="1">
      <c r="B145" s="347"/>
      <c r="C145" s="362"/>
      <c r="D145" s="441" t="s">
        <v>177</v>
      </c>
      <c r="E145" s="442"/>
      <c r="F145" s="434"/>
      <c r="G145" s="378">
        <f>'4. Budget &amp; Cash Flow (Year 0)'!S83</f>
        <v>0</v>
      </c>
      <c r="H145" s="369">
        <v>0</v>
      </c>
      <c r="I145" s="369">
        <v>0</v>
      </c>
      <c r="J145" s="369">
        <v>0</v>
      </c>
      <c r="K145" s="369">
        <v>0</v>
      </c>
      <c r="L145" s="369">
        <v>0</v>
      </c>
      <c r="M145" s="426"/>
      <c r="N145" s="613"/>
      <c r="O145" s="371"/>
      <c r="P145" s="352"/>
    </row>
    <row r="146" spans="2:16" ht="15.75" customHeight="1">
      <c r="B146" s="347"/>
      <c r="C146" s="362"/>
      <c r="D146" s="441" t="s">
        <v>178</v>
      </c>
      <c r="E146" s="442"/>
      <c r="F146" s="434"/>
      <c r="G146" s="378">
        <f>'4. Budget &amp; Cash Flow (Year 0)'!S84</f>
        <v>0</v>
      </c>
      <c r="H146" s="369">
        <v>0</v>
      </c>
      <c r="I146" s="369">
        <v>0</v>
      </c>
      <c r="J146" s="369">
        <v>0</v>
      </c>
      <c r="K146" s="369">
        <v>0</v>
      </c>
      <c r="L146" s="369">
        <v>0</v>
      </c>
      <c r="M146" s="426"/>
      <c r="N146" s="613"/>
      <c r="O146" s="371"/>
      <c r="P146" s="352"/>
    </row>
    <row r="147" spans="2:16" ht="15.75" customHeight="1">
      <c r="B147" s="347"/>
      <c r="C147" s="362"/>
      <c r="D147" s="441" t="s">
        <v>179</v>
      </c>
      <c r="E147" s="442"/>
      <c r="F147" s="434"/>
      <c r="G147" s="378">
        <f>'4. Budget &amp; Cash Flow (Year 0)'!S85</f>
        <v>0</v>
      </c>
      <c r="H147" s="369">
        <v>0</v>
      </c>
      <c r="I147" s="369">
        <v>0</v>
      </c>
      <c r="J147" s="369">
        <v>0</v>
      </c>
      <c r="K147" s="369">
        <v>0</v>
      </c>
      <c r="L147" s="369">
        <v>0</v>
      </c>
      <c r="M147" s="426"/>
      <c r="N147" s="613"/>
      <c r="O147" s="371"/>
      <c r="P147" s="352"/>
    </row>
    <row r="148" spans="2:16" ht="15.75" customHeight="1">
      <c r="B148" s="347"/>
      <c r="C148" s="362"/>
      <c r="D148" s="441" t="s">
        <v>180</v>
      </c>
      <c r="E148" s="442"/>
      <c r="F148" s="434"/>
      <c r="G148" s="378">
        <f>'4. Budget &amp; Cash Flow (Year 0)'!S86</f>
        <v>114996</v>
      </c>
      <c r="H148" s="369">
        <v>232400</v>
      </c>
      <c r="I148" s="369">
        <v>235000</v>
      </c>
      <c r="J148" s="369">
        <v>237400</v>
      </c>
      <c r="K148" s="369">
        <v>239800</v>
      </c>
      <c r="L148" s="369">
        <v>242300</v>
      </c>
      <c r="M148" s="426"/>
      <c r="N148" s="613"/>
      <c r="O148" s="371"/>
      <c r="P148" s="352"/>
    </row>
    <row r="149" spans="2:16" ht="15.75" customHeight="1">
      <c r="B149" s="347"/>
      <c r="C149" s="362"/>
      <c r="D149" s="441" t="s">
        <v>181</v>
      </c>
      <c r="E149" s="442"/>
      <c r="F149" s="434"/>
      <c r="G149" s="378">
        <f>'4. Budget &amp; Cash Flow (Year 0)'!S87</f>
        <v>0</v>
      </c>
      <c r="H149" s="369">
        <v>0</v>
      </c>
      <c r="I149" s="369">
        <v>0</v>
      </c>
      <c r="J149" s="369">
        <v>0</v>
      </c>
      <c r="K149" s="369">
        <v>0</v>
      </c>
      <c r="L149" s="369">
        <v>0</v>
      </c>
      <c r="M149" s="426"/>
      <c r="N149" s="613"/>
      <c r="O149" s="371"/>
      <c r="P149" s="352"/>
    </row>
    <row r="150" spans="2:16" ht="15.75" customHeight="1">
      <c r="B150" s="347"/>
      <c r="C150" s="362"/>
      <c r="D150" s="441" t="s">
        <v>182</v>
      </c>
      <c r="E150" s="442"/>
      <c r="F150" s="434"/>
      <c r="G150" s="378">
        <f>'4. Budget &amp; Cash Flow (Year 0)'!S88</f>
        <v>120000</v>
      </c>
      <c r="H150" s="369">
        <v>5000</v>
      </c>
      <c r="I150" s="369">
        <v>5000</v>
      </c>
      <c r="J150" s="369">
        <v>5000</v>
      </c>
      <c r="K150" s="369">
        <v>5000</v>
      </c>
      <c r="L150" s="369">
        <v>5000</v>
      </c>
      <c r="M150" s="426"/>
      <c r="N150" s="613"/>
      <c r="O150" s="371"/>
      <c r="P150" s="352"/>
    </row>
    <row r="151" spans="2:16" ht="15.75" customHeight="1">
      <c r="B151" s="347"/>
      <c r="C151" s="362"/>
      <c r="D151" s="550" t="s">
        <v>183</v>
      </c>
      <c r="E151" s="551"/>
      <c r="F151" s="434"/>
      <c r="G151" s="378">
        <f>'4. Budget &amp; Cash Flow (Year 0)'!S89</f>
        <v>0</v>
      </c>
      <c r="H151" s="369">
        <v>0</v>
      </c>
      <c r="I151" s="369">
        <v>0</v>
      </c>
      <c r="J151" s="369">
        <v>0</v>
      </c>
      <c r="K151" s="369">
        <v>0</v>
      </c>
      <c r="L151" s="369">
        <v>0</v>
      </c>
      <c r="M151" s="426"/>
      <c r="N151" s="613"/>
      <c r="O151" s="371"/>
      <c r="P151" s="352"/>
    </row>
    <row r="152" spans="2:16" ht="15.75" customHeight="1">
      <c r="B152" s="347"/>
      <c r="C152" s="362"/>
      <c r="D152" s="550" t="s">
        <v>184</v>
      </c>
      <c r="E152" s="551"/>
      <c r="F152" s="434"/>
      <c r="G152" s="378">
        <f>'4. Budget &amp; Cash Flow (Year 0)'!S90</f>
        <v>0</v>
      </c>
      <c r="H152" s="369">
        <v>0</v>
      </c>
      <c r="I152" s="369">
        <v>0</v>
      </c>
      <c r="J152" s="369">
        <v>0</v>
      </c>
      <c r="K152" s="369">
        <v>0</v>
      </c>
      <c r="L152" s="369">
        <v>0</v>
      </c>
      <c r="M152" s="426"/>
      <c r="N152" s="613"/>
      <c r="O152" s="371"/>
      <c r="P152" s="352"/>
    </row>
    <row r="153" spans="2:16" ht="15.75" customHeight="1">
      <c r="B153" s="347"/>
      <c r="C153" s="362"/>
      <c r="D153" s="550" t="s">
        <v>185</v>
      </c>
      <c r="E153" s="551"/>
      <c r="F153" s="434"/>
      <c r="G153" s="378">
        <f>'4. Budget &amp; Cash Flow (Year 0)'!S91</f>
        <v>3000</v>
      </c>
      <c r="H153" s="369">
        <v>7000</v>
      </c>
      <c r="I153" s="369">
        <v>7000</v>
      </c>
      <c r="J153" s="369">
        <v>7000</v>
      </c>
      <c r="K153" s="369">
        <v>7000</v>
      </c>
      <c r="L153" s="369">
        <v>7000</v>
      </c>
      <c r="M153" s="426"/>
      <c r="N153" s="613"/>
      <c r="O153" s="371"/>
      <c r="P153" s="352"/>
    </row>
    <row r="154" spans="2:16" ht="15.75" customHeight="1">
      <c r="B154" s="347"/>
      <c r="C154" s="362"/>
      <c r="D154" s="550" t="s">
        <v>186</v>
      </c>
      <c r="E154" s="551"/>
      <c r="F154" s="434"/>
      <c r="G154" s="378">
        <f>'4. Budget &amp; Cash Flow (Year 0)'!S92</f>
        <v>0</v>
      </c>
      <c r="H154" s="369">
        <v>0</v>
      </c>
      <c r="I154" s="369">
        <v>0</v>
      </c>
      <c r="J154" s="369">
        <v>0</v>
      </c>
      <c r="K154" s="369">
        <v>0</v>
      </c>
      <c r="L154" s="369">
        <v>0</v>
      </c>
      <c r="M154" s="426"/>
      <c r="N154" s="613"/>
      <c r="O154" s="371"/>
      <c r="P154" s="352"/>
    </row>
    <row r="155" spans="2:16" ht="15.75" customHeight="1">
      <c r="B155" s="347"/>
      <c r="C155" s="362"/>
      <c r="D155" s="550" t="s">
        <v>187</v>
      </c>
      <c r="E155" s="551"/>
      <c r="F155" s="434"/>
      <c r="G155" s="378">
        <f>'4. Budget &amp; Cash Flow (Year 0)'!S93</f>
        <v>0</v>
      </c>
      <c r="H155" s="369">
        <v>0</v>
      </c>
      <c r="I155" s="369">
        <v>0</v>
      </c>
      <c r="J155" s="369">
        <v>0</v>
      </c>
      <c r="K155" s="369">
        <v>0</v>
      </c>
      <c r="L155" s="369">
        <v>0</v>
      </c>
      <c r="M155" s="426"/>
      <c r="N155" s="613"/>
      <c r="O155" s="371"/>
      <c r="P155" s="352"/>
    </row>
    <row r="156" spans="2:16" ht="15.75" customHeight="1">
      <c r="B156" s="347"/>
      <c r="C156" s="362"/>
      <c r="D156" s="550" t="s">
        <v>188</v>
      </c>
      <c r="E156" s="551"/>
      <c r="F156" s="434"/>
      <c r="G156" s="378">
        <f>'4. Budget &amp; Cash Flow (Year 0)'!S94</f>
        <v>2000</v>
      </c>
      <c r="H156" s="369">
        <v>6000</v>
      </c>
      <c r="I156" s="369">
        <v>6200</v>
      </c>
      <c r="J156" s="369">
        <v>6500</v>
      </c>
      <c r="K156" s="369">
        <v>6700</v>
      </c>
      <c r="L156" s="369">
        <v>7000</v>
      </c>
      <c r="M156" s="426"/>
      <c r="N156" s="613"/>
      <c r="O156" s="371"/>
      <c r="P156" s="352"/>
    </row>
    <row r="157" spans="2:16" ht="15.75" customHeight="1">
      <c r="B157" s="347"/>
      <c r="C157" s="362"/>
      <c r="D157" s="550" t="s">
        <v>189</v>
      </c>
      <c r="E157" s="551"/>
      <c r="F157" s="434"/>
      <c r="G157" s="378">
        <f>'4. Budget &amp; Cash Flow (Year 0)'!S95</f>
        <v>0</v>
      </c>
      <c r="H157" s="369">
        <v>0</v>
      </c>
      <c r="I157" s="369">
        <v>0</v>
      </c>
      <c r="J157" s="369">
        <v>0</v>
      </c>
      <c r="K157" s="369">
        <v>0</v>
      </c>
      <c r="L157" s="369">
        <v>0</v>
      </c>
      <c r="M157" s="426"/>
      <c r="N157" s="613"/>
      <c r="O157" s="364"/>
      <c r="P157" s="352"/>
    </row>
    <row r="158" spans="2:16" ht="15.75" customHeight="1">
      <c r="B158" s="347"/>
      <c r="C158" s="362"/>
      <c r="D158" s="441"/>
      <c r="E158" s="442"/>
      <c r="F158" s="52"/>
      <c r="G158" s="379"/>
      <c r="H158" s="100"/>
      <c r="I158" s="100"/>
      <c r="J158" s="100"/>
      <c r="K158" s="100"/>
      <c r="L158" s="363"/>
      <c r="M158" s="350"/>
      <c r="N158" s="614"/>
      <c r="O158" s="371"/>
      <c r="P158" s="352"/>
    </row>
    <row r="159" spans="2:16" ht="15.75" customHeight="1">
      <c r="B159" s="347"/>
      <c r="C159" s="362"/>
      <c r="D159" s="552" t="s">
        <v>190</v>
      </c>
      <c r="E159" s="553"/>
      <c r="F159" s="102"/>
      <c r="G159" s="380">
        <f t="shared" ref="G159:L159" si="4">SUM(G142:G157)</f>
        <v>3429996</v>
      </c>
      <c r="H159" s="388">
        <f t="shared" si="4"/>
        <v>528400</v>
      </c>
      <c r="I159" s="388">
        <f t="shared" si="4"/>
        <v>531200</v>
      </c>
      <c r="J159" s="388">
        <f t="shared" si="4"/>
        <v>533900</v>
      </c>
      <c r="K159" s="388">
        <f t="shared" si="4"/>
        <v>536500</v>
      </c>
      <c r="L159" s="388">
        <f t="shared" si="4"/>
        <v>539300</v>
      </c>
      <c r="M159" s="421"/>
      <c r="N159" s="615"/>
      <c r="O159" s="371"/>
      <c r="P159" s="352"/>
    </row>
    <row r="160" spans="2:16" ht="15.75" customHeight="1">
      <c r="B160" s="347"/>
      <c r="C160" s="362"/>
      <c r="D160" s="441"/>
      <c r="E160" s="442"/>
      <c r="F160" s="52"/>
      <c r="G160" s="381"/>
      <c r="H160" s="101"/>
      <c r="I160" s="101"/>
      <c r="J160" s="101"/>
      <c r="K160" s="101"/>
      <c r="L160" s="377"/>
      <c r="M160" s="350"/>
      <c r="N160" s="413"/>
      <c r="O160" s="371"/>
      <c r="P160" s="352"/>
    </row>
    <row r="161" spans="2:16" ht="15.75" customHeight="1">
      <c r="B161" s="347"/>
      <c r="C161" s="362"/>
      <c r="D161" s="554" t="s">
        <v>191</v>
      </c>
      <c r="E161" s="555"/>
      <c r="F161" s="349"/>
      <c r="G161" s="386"/>
      <c r="H161" s="382"/>
      <c r="I161" s="382"/>
      <c r="J161" s="382"/>
      <c r="K161" s="382"/>
      <c r="L161" s="383"/>
      <c r="M161" s="350"/>
      <c r="N161" s="16" t="s">
        <v>280</v>
      </c>
      <c r="O161" s="371"/>
      <c r="P161" s="352"/>
    </row>
    <row r="162" spans="2:16" ht="15.75" customHeight="1">
      <c r="B162" s="347"/>
      <c r="C162" s="362"/>
      <c r="D162" s="598" t="s">
        <v>281</v>
      </c>
      <c r="E162" s="551"/>
      <c r="F162" s="52"/>
      <c r="G162" s="436"/>
      <c r="H162" s="366">
        <f>IF('2. Enrollment Projections'!E33 &gt; 0, '2. Enrollment Projections'!E43*0.00335, ('2. Enrollment Projections'!E41*0.00335) - (('2. Enrollment Projections'!E33*((VLOOKUP('1. Instructions'!$E$8,CONTROL!$C$16:$G$306,2,FALSE))*CONTROL!J18)*0.00335)))</f>
        <v>3391.875</v>
      </c>
      <c r="I162" s="366">
        <f>IF('2. Enrollment Projections'!F33 &gt; 0, '2. Enrollment Projections'!F43*0.0075, ('2. Enrollment Projections'!F41*0.0075) - (('2. Enrollment Projections'!F33*((VLOOKUP('1. Instructions'!$E$8,CONTROL!$C$16:$G$306,2,FALSE))*CONTROL!K18)*0.0075)))</f>
        <v>10125</v>
      </c>
      <c r="J162" s="366">
        <f>IF('2. Enrollment Projections'!G33 &gt; 0, '2. Enrollment Projections'!G43*0.0075, ('2. Enrollment Projections'!G41*0.0075) - (('2. Enrollment Projections'!G33*((VLOOKUP('1. Instructions'!$E$8,CONTROL!$C$16:$G$306,2,FALSE))*CONTROL!K18)*0.0075)))</f>
        <v>12656.25</v>
      </c>
      <c r="K162" s="366">
        <f>IF('2. Enrollment Projections'!H33 &gt; 0, '2. Enrollment Projections'!H43*0.0075, ('2. Enrollment Projections'!H41*0.0075) - (('2. Enrollment Projections'!H33*((VLOOKUP('1. Instructions'!$E$8,CONTROL!$C$16:$G$306,2,FALSE))*CONTROL!K18)*0.0075)))</f>
        <v>15187.5</v>
      </c>
      <c r="L162" s="366">
        <f>IF('2. Enrollment Projections'!I33 &gt; 0, '2. Enrollment Projections'!I43*0.0075, ('2. Enrollment Projections'!I41*0.0075) - (('2. Enrollment Projections'!I33*((VLOOKUP('1. Instructions'!$E$8,CONTROL!$C$16:$G$306,2,FALSE))*CONTROL!K18)*0.0075)))</f>
        <v>15187.5</v>
      </c>
      <c r="M162" s="419"/>
      <c r="N162" s="627" t="s">
        <v>282</v>
      </c>
      <c r="O162" s="364"/>
      <c r="P162" s="352"/>
    </row>
    <row r="163" spans="2:16" ht="15.75" customHeight="1">
      <c r="B163" s="347"/>
      <c r="C163" s="362"/>
      <c r="D163" s="598" t="s">
        <v>283</v>
      </c>
      <c r="E163" s="599"/>
      <c r="F163" s="394"/>
      <c r="G163" s="378">
        <f>'4. Budget &amp; Cash Flow (Year 0)'!S100</f>
        <v>56000</v>
      </c>
      <c r="H163" s="369">
        <v>36000</v>
      </c>
      <c r="I163" s="369">
        <v>36000</v>
      </c>
      <c r="J163" s="369">
        <v>36000</v>
      </c>
      <c r="K163" s="369">
        <v>36000</v>
      </c>
      <c r="L163" s="369">
        <v>36000</v>
      </c>
      <c r="M163" s="426"/>
      <c r="N163" s="624"/>
      <c r="O163" s="364"/>
      <c r="P163" s="352"/>
    </row>
    <row r="164" spans="2:16" ht="15.75" customHeight="1">
      <c r="B164" s="347"/>
      <c r="C164" s="362"/>
      <c r="D164" s="550" t="s">
        <v>193</v>
      </c>
      <c r="E164" s="551"/>
      <c r="F164" s="434"/>
      <c r="G164" s="378">
        <f>'4. Budget &amp; Cash Flow (Year 0)'!S101</f>
        <v>0</v>
      </c>
      <c r="H164" s="369">
        <v>0</v>
      </c>
      <c r="I164" s="369">
        <v>0</v>
      </c>
      <c r="J164" s="369">
        <v>0</v>
      </c>
      <c r="K164" s="369">
        <v>0</v>
      </c>
      <c r="L164" s="369">
        <v>0</v>
      </c>
      <c r="M164" s="426"/>
      <c r="N164" s="624"/>
      <c r="O164" s="364"/>
      <c r="P164" s="352"/>
    </row>
    <row r="165" spans="2:16" ht="15.75" customHeight="1">
      <c r="B165" s="347"/>
      <c r="C165" s="362"/>
      <c r="D165" s="550" t="s">
        <v>284</v>
      </c>
      <c r="E165" s="551"/>
      <c r="F165" s="52"/>
      <c r="G165" s="378"/>
      <c r="H165" s="369">
        <v>0</v>
      </c>
      <c r="I165" s="369">
        <v>0</v>
      </c>
      <c r="J165" s="369">
        <v>0</v>
      </c>
      <c r="K165" s="369">
        <v>0</v>
      </c>
      <c r="L165" s="369">
        <v>0</v>
      </c>
      <c r="M165" s="426"/>
      <c r="N165" s="624"/>
      <c r="O165" s="371"/>
      <c r="P165" s="352"/>
    </row>
    <row r="166" spans="2:16" ht="15.75" customHeight="1">
      <c r="B166" s="347"/>
      <c r="C166" s="362"/>
      <c r="D166" s="598" t="s">
        <v>194</v>
      </c>
      <c r="E166" s="599"/>
      <c r="F166" s="394"/>
      <c r="G166" s="378">
        <f>'4. Budget &amp; Cash Flow (Year 0)'!S102</f>
        <v>0</v>
      </c>
      <c r="H166" s="369">
        <v>0</v>
      </c>
      <c r="I166" s="369">
        <v>0</v>
      </c>
      <c r="J166" s="369">
        <v>0</v>
      </c>
      <c r="K166" s="369">
        <v>0</v>
      </c>
      <c r="L166" s="369">
        <v>0</v>
      </c>
      <c r="M166" s="426"/>
      <c r="N166" s="624"/>
      <c r="O166" s="364"/>
      <c r="P166" s="352"/>
    </row>
    <row r="167" spans="2:16" ht="15.75" customHeight="1">
      <c r="B167" s="347"/>
      <c r="C167" s="362"/>
      <c r="D167" s="441"/>
      <c r="E167" s="442"/>
      <c r="F167" s="52"/>
      <c r="G167" s="379"/>
      <c r="H167" s="100"/>
      <c r="I167" s="100"/>
      <c r="J167" s="100"/>
      <c r="K167" s="100"/>
      <c r="L167" s="363"/>
      <c r="M167" s="350"/>
      <c r="N167" s="614"/>
      <c r="O167" s="371"/>
      <c r="P167" s="352"/>
    </row>
    <row r="168" spans="2:16" ht="15.75" customHeight="1">
      <c r="B168" s="347"/>
      <c r="C168" s="362"/>
      <c r="D168" s="552" t="s">
        <v>195</v>
      </c>
      <c r="E168" s="553"/>
      <c r="F168" s="102"/>
      <c r="G168" s="388">
        <f t="shared" ref="G168:L168" si="5">SUM(G162:G166)</f>
        <v>56000</v>
      </c>
      <c r="H168" s="388">
        <f>SUM(H162:H166)</f>
        <v>39391.875</v>
      </c>
      <c r="I168" s="388">
        <f t="shared" si="5"/>
        <v>46125</v>
      </c>
      <c r="J168" s="388">
        <f t="shared" si="5"/>
        <v>48656.25</v>
      </c>
      <c r="K168" s="388">
        <f t="shared" si="5"/>
        <v>51187.5</v>
      </c>
      <c r="L168" s="388">
        <f t="shared" si="5"/>
        <v>51187.5</v>
      </c>
      <c r="M168" s="422"/>
      <c r="N168" s="615"/>
      <c r="O168" s="371"/>
      <c r="P168" s="352"/>
    </row>
    <row r="169" spans="2:16" ht="15.75" customHeight="1">
      <c r="B169" s="347"/>
      <c r="C169" s="362"/>
      <c r="D169" s="550"/>
      <c r="E169" s="551"/>
      <c r="F169" s="52"/>
      <c r="G169" s="379"/>
      <c r="H169" s="100"/>
      <c r="I169" s="100"/>
      <c r="J169" s="100"/>
      <c r="K169" s="100"/>
      <c r="L169" s="363"/>
      <c r="M169" s="350"/>
      <c r="N169" s="413"/>
      <c r="O169" s="371"/>
      <c r="P169" s="352"/>
    </row>
    <row r="170" spans="2:16" ht="15.75" customHeight="1">
      <c r="B170" s="347"/>
      <c r="C170" s="362"/>
      <c r="D170" s="566" t="s">
        <v>196</v>
      </c>
      <c r="E170" s="567"/>
      <c r="F170" s="102"/>
      <c r="G170" s="375">
        <f t="shared" ref="G170:L170" si="6">G97+G109+G115+G121+G139+G159+G168</f>
        <v>3936701.4</v>
      </c>
      <c r="H170" s="375">
        <f t="shared" si="6"/>
        <v>1708522.5249999999</v>
      </c>
      <c r="I170" s="375">
        <f t="shared" si="6"/>
        <v>1758743.75</v>
      </c>
      <c r="J170" s="375">
        <f t="shared" si="6"/>
        <v>2175727.5</v>
      </c>
      <c r="K170" s="375">
        <f t="shared" si="6"/>
        <v>2454740.2999999998</v>
      </c>
      <c r="L170" s="375">
        <f t="shared" si="6"/>
        <v>2533648.4</v>
      </c>
      <c r="M170" s="423"/>
      <c r="N170" s="413"/>
      <c r="O170" s="371"/>
      <c r="P170" s="352"/>
    </row>
    <row r="171" spans="2:16" ht="15.75" customHeight="1">
      <c r="B171" s="347"/>
      <c r="C171" s="362"/>
      <c r="D171" s="600"/>
      <c r="E171" s="601"/>
      <c r="F171" s="52"/>
      <c r="G171" s="379"/>
      <c r="H171" s="100"/>
      <c r="I171" s="100"/>
      <c r="J171" s="100"/>
      <c r="K171" s="100"/>
      <c r="L171" s="363"/>
      <c r="M171" s="350"/>
      <c r="N171" s="413"/>
      <c r="O171" s="371"/>
      <c r="P171" s="352"/>
    </row>
    <row r="172" spans="2:16" ht="15.75" customHeight="1" thickBot="1">
      <c r="B172" s="347"/>
      <c r="C172" s="362"/>
      <c r="D172" s="594" t="s">
        <v>197</v>
      </c>
      <c r="E172" s="595"/>
      <c r="F172" s="102"/>
      <c r="G172" s="388">
        <f t="shared" ref="G172:L172" si="7">G53-G170</f>
        <v>4098.6000000000931</v>
      </c>
      <c r="H172" s="388">
        <f t="shared" si="7"/>
        <v>988872.47500000009</v>
      </c>
      <c r="I172" s="388">
        <f t="shared" si="7"/>
        <v>277616.25</v>
      </c>
      <c r="J172" s="388">
        <f t="shared" si="7"/>
        <v>199597.5</v>
      </c>
      <c r="K172" s="388">
        <f t="shared" si="7"/>
        <v>230499.70000000019</v>
      </c>
      <c r="L172" s="388">
        <f t="shared" si="7"/>
        <v>141.60000000009313</v>
      </c>
      <c r="M172" s="422"/>
      <c r="N172" s="413"/>
      <c r="O172" s="371"/>
      <c r="P172" s="352"/>
    </row>
    <row r="173" spans="2:16" ht="15" customHeight="1">
      <c r="B173" s="347"/>
      <c r="C173" s="401"/>
      <c r="D173" s="402"/>
      <c r="E173" s="20"/>
      <c r="F173" s="20"/>
      <c r="G173" s="400"/>
      <c r="H173" s="400"/>
      <c r="I173" s="400"/>
      <c r="J173" s="400"/>
      <c r="K173" s="400"/>
      <c r="L173" s="400"/>
      <c r="M173" s="400"/>
      <c r="N173" s="403"/>
      <c r="O173" s="385"/>
      <c r="P173" s="352"/>
    </row>
    <row r="174" spans="2:16" customFormat="1" ht="15" customHeight="1">
      <c r="B174" s="404"/>
      <c r="C174" s="328"/>
      <c r="D174" s="348"/>
      <c r="E174" s="52"/>
      <c r="F174" s="52"/>
      <c r="G174" s="329"/>
      <c r="H174" s="329"/>
      <c r="I174" s="329"/>
      <c r="J174" s="329"/>
      <c r="K174" s="329"/>
      <c r="L174" s="329"/>
      <c r="M174" s="329"/>
      <c r="N174" s="329"/>
      <c r="O174" s="329"/>
      <c r="P174" s="405"/>
    </row>
    <row r="175" spans="2:16" customFormat="1" ht="18" customHeight="1">
      <c r="B175" s="404"/>
      <c r="C175" s="328"/>
      <c r="D175" s="451" t="s">
        <v>198</v>
      </c>
      <c r="E175" s="52"/>
      <c r="F175" s="52"/>
      <c r="G175" s="329"/>
      <c r="H175" s="329"/>
      <c r="I175" s="329"/>
      <c r="J175" s="329"/>
      <c r="K175" s="329"/>
      <c r="L175" s="329"/>
      <c r="M175" s="329"/>
      <c r="N175" s="329"/>
      <c r="O175" s="329"/>
      <c r="P175" s="405"/>
    </row>
    <row r="176" spans="2:16" ht="29.1" customHeight="1">
      <c r="B176" s="347"/>
      <c r="C176" s="328"/>
      <c r="D176" s="542" t="s">
        <v>285</v>
      </c>
      <c r="E176" s="597"/>
      <c r="F176" s="597"/>
      <c r="G176" s="597"/>
      <c r="H176" s="597"/>
      <c r="I176" s="597"/>
      <c r="J176" s="597"/>
      <c r="K176" s="597"/>
      <c r="L176" s="597"/>
      <c r="M176" s="597"/>
      <c r="N176" s="597"/>
      <c r="O176" s="354"/>
      <c r="P176" s="416"/>
    </row>
    <row r="177" spans="2:16" ht="18.600000000000001" customHeight="1">
      <c r="B177" s="347"/>
      <c r="C177" s="328"/>
      <c r="D177" s="542" t="s">
        <v>286</v>
      </c>
      <c r="E177" s="597"/>
      <c r="F177" s="597"/>
      <c r="G177" s="597"/>
      <c r="H177" s="597"/>
      <c r="I177" s="597"/>
      <c r="J177" s="597"/>
      <c r="K177" s="597"/>
      <c r="L177" s="597"/>
      <c r="M177" s="597"/>
      <c r="N177" s="597"/>
      <c r="O177" s="354"/>
      <c r="P177" s="416"/>
    </row>
    <row r="178" spans="2:16" ht="29.1" customHeight="1">
      <c r="B178" s="347"/>
      <c r="C178" s="328"/>
      <c r="D178" s="542" t="s">
        <v>287</v>
      </c>
      <c r="E178" s="597"/>
      <c r="F178" s="597"/>
      <c r="G178" s="597"/>
      <c r="H178" s="597"/>
      <c r="I178" s="597"/>
      <c r="J178" s="597"/>
      <c r="K178" s="597"/>
      <c r="L178" s="597"/>
      <c r="M178" s="597"/>
      <c r="N178" s="597"/>
      <c r="O178" s="354"/>
      <c r="P178" s="416"/>
    </row>
    <row r="179" spans="2:16" ht="18.600000000000001" customHeight="1">
      <c r="B179" s="347"/>
      <c r="C179" s="328"/>
      <c r="D179" s="542" t="s">
        <v>288</v>
      </c>
      <c r="E179" s="597"/>
      <c r="F179" s="597"/>
      <c r="G179" s="597"/>
      <c r="H179" s="597"/>
      <c r="I179" s="597"/>
      <c r="J179" s="597"/>
      <c r="K179" s="597"/>
      <c r="L179" s="597"/>
      <c r="M179" s="597"/>
      <c r="N179" s="597"/>
      <c r="O179" s="354"/>
      <c r="P179" s="416"/>
    </row>
    <row r="180" spans="2:16" ht="18.600000000000001" customHeight="1">
      <c r="B180" s="347"/>
      <c r="C180" s="328"/>
      <c r="D180" s="542" t="s">
        <v>289</v>
      </c>
      <c r="E180" s="597"/>
      <c r="F180" s="597"/>
      <c r="G180" s="597"/>
      <c r="H180" s="597"/>
      <c r="I180" s="597"/>
      <c r="J180" s="597"/>
      <c r="K180" s="597"/>
      <c r="L180" s="597"/>
      <c r="M180" s="597"/>
      <c r="N180" s="597"/>
      <c r="O180" s="354"/>
      <c r="P180" s="416"/>
    </row>
    <row r="181" spans="2:16" ht="18.600000000000001" customHeight="1">
      <c r="B181" s="347"/>
      <c r="C181" s="154"/>
      <c r="D181" s="542" t="s">
        <v>290</v>
      </c>
      <c r="E181" s="597"/>
      <c r="F181" s="597"/>
      <c r="G181" s="597"/>
      <c r="H181" s="597"/>
      <c r="I181" s="597"/>
      <c r="J181" s="597"/>
      <c r="K181" s="597"/>
      <c r="L181" s="597"/>
      <c r="M181" s="597"/>
      <c r="N181" s="597"/>
      <c r="O181" s="354"/>
      <c r="P181" s="416"/>
    </row>
    <row r="182" spans="2:16" ht="29.1" customHeight="1">
      <c r="B182" s="347"/>
      <c r="C182" s="328"/>
      <c r="D182" s="542" t="s">
        <v>291</v>
      </c>
      <c r="E182" s="597"/>
      <c r="F182" s="597"/>
      <c r="G182" s="597"/>
      <c r="H182" s="597"/>
      <c r="I182" s="597"/>
      <c r="J182" s="597"/>
      <c r="K182" s="597"/>
      <c r="L182" s="597"/>
      <c r="M182" s="597"/>
      <c r="N182" s="597"/>
      <c r="O182" s="354"/>
      <c r="P182" s="416"/>
    </row>
    <row r="183" spans="2:16" ht="15" customHeight="1" thickBot="1">
      <c r="B183" s="406"/>
      <c r="C183" s="407"/>
      <c r="D183" s="408"/>
      <c r="E183" s="53"/>
      <c r="F183" s="53"/>
      <c r="G183" s="53"/>
      <c r="H183" s="53"/>
      <c r="I183" s="53"/>
      <c r="J183" s="53"/>
      <c r="K183" s="53"/>
      <c r="L183" s="409"/>
      <c r="M183" s="409"/>
      <c r="N183" s="410"/>
      <c r="O183" s="410"/>
      <c r="P183" s="54"/>
    </row>
  </sheetData>
  <sheetProtection password="BDDB" sheet="1" objects="1" scenarios="1" selectLockedCells="1"/>
  <mergeCells count="158">
    <mergeCell ref="D180:N180"/>
    <mergeCell ref="D181:N181"/>
    <mergeCell ref="D176:N176"/>
    <mergeCell ref="N142:N159"/>
    <mergeCell ref="N162:N168"/>
    <mergeCell ref="D163:E163"/>
    <mergeCell ref="D164:E164"/>
    <mergeCell ref="D165:E165"/>
    <mergeCell ref="D166:E166"/>
    <mergeCell ref="D159:E159"/>
    <mergeCell ref="D155:E155"/>
    <mergeCell ref="D153:E153"/>
    <mergeCell ref="D154:E154"/>
    <mergeCell ref="D172:E172"/>
    <mergeCell ref="D2:N2"/>
    <mergeCell ref="D13:E14"/>
    <mergeCell ref="G13:G14"/>
    <mergeCell ref="H13:H14"/>
    <mergeCell ref="I13:I14"/>
    <mergeCell ref="D177:N177"/>
    <mergeCell ref="D178:N178"/>
    <mergeCell ref="D179:N179"/>
    <mergeCell ref="D10:N10"/>
    <mergeCell ref="D8:N8"/>
    <mergeCell ref="D7:N7"/>
    <mergeCell ref="N100:N109"/>
    <mergeCell ref="N90:N95"/>
    <mergeCell ref="N124:N139"/>
    <mergeCell ref="N112:N115"/>
    <mergeCell ref="N118:N121"/>
    <mergeCell ref="N17:N30"/>
    <mergeCell ref="N13:N14"/>
    <mergeCell ref="D169:E169"/>
    <mergeCell ref="D170:E170"/>
    <mergeCell ref="D136:E136"/>
    <mergeCell ref="J13:J14"/>
    <mergeCell ref="K13:K14"/>
    <mergeCell ref="D119:E119"/>
    <mergeCell ref="D182:N182"/>
    <mergeCell ref="D151:E151"/>
    <mergeCell ref="D152:E152"/>
    <mergeCell ref="D139:E139"/>
    <mergeCell ref="D168:E168"/>
    <mergeCell ref="L13:L14"/>
    <mergeCell ref="D142:E142"/>
    <mergeCell ref="D143:E143"/>
    <mergeCell ref="D161:E161"/>
    <mergeCell ref="D127:E127"/>
    <mergeCell ref="D128:E128"/>
    <mergeCell ref="D129:E129"/>
    <mergeCell ref="D130:E130"/>
    <mergeCell ref="D157:E157"/>
    <mergeCell ref="D141:E141"/>
    <mergeCell ref="N33:N42"/>
    <mergeCell ref="N45:N51"/>
    <mergeCell ref="N75:N85"/>
    <mergeCell ref="D171:E171"/>
    <mergeCell ref="D123:E123"/>
    <mergeCell ref="D124:E124"/>
    <mergeCell ref="D125:E125"/>
    <mergeCell ref="D126:E126"/>
    <mergeCell ref="D118:E118"/>
    <mergeCell ref="D121:E121"/>
    <mergeCell ref="D162:E162"/>
    <mergeCell ref="D156:E156"/>
    <mergeCell ref="D131:E131"/>
    <mergeCell ref="D137:E137"/>
    <mergeCell ref="D132:E132"/>
    <mergeCell ref="D133:E133"/>
    <mergeCell ref="D134:E134"/>
    <mergeCell ref="D135:E135"/>
    <mergeCell ref="D100:E100"/>
    <mergeCell ref="D101:E101"/>
    <mergeCell ref="D102:E102"/>
    <mergeCell ref="D103:E103"/>
    <mergeCell ref="D104:E104"/>
    <mergeCell ref="D113:E113"/>
    <mergeCell ref="D115:E115"/>
    <mergeCell ref="D117:E117"/>
    <mergeCell ref="D111:E111"/>
    <mergeCell ref="D112:E112"/>
    <mergeCell ref="D105:E105"/>
    <mergeCell ref="D106:E106"/>
    <mergeCell ref="D107:E107"/>
    <mergeCell ref="D109:E109"/>
    <mergeCell ref="D93:E93"/>
    <mergeCell ref="D95:E95"/>
    <mergeCell ref="D97:E97"/>
    <mergeCell ref="D87:E87"/>
    <mergeCell ref="D89:E89"/>
    <mergeCell ref="D90:E90"/>
    <mergeCell ref="D91:E91"/>
    <mergeCell ref="D92:E92"/>
    <mergeCell ref="D99:E99"/>
    <mergeCell ref="D82:E82"/>
    <mergeCell ref="D83:E83"/>
    <mergeCell ref="D85:E85"/>
    <mergeCell ref="D75:E75"/>
    <mergeCell ref="D76:E76"/>
    <mergeCell ref="D77:E77"/>
    <mergeCell ref="D78:E78"/>
    <mergeCell ref="D79:E79"/>
    <mergeCell ref="D80:E80"/>
    <mergeCell ref="D69:E69"/>
    <mergeCell ref="D70:E70"/>
    <mergeCell ref="D72:E72"/>
    <mergeCell ref="D74:E74"/>
    <mergeCell ref="D64:E64"/>
    <mergeCell ref="D66:E66"/>
    <mergeCell ref="D67:E67"/>
    <mergeCell ref="D68:E68"/>
    <mergeCell ref="D81:E81"/>
    <mergeCell ref="D47:E47"/>
    <mergeCell ref="D48:E48"/>
    <mergeCell ref="D49:E49"/>
    <mergeCell ref="D58:E58"/>
    <mergeCell ref="D59:E59"/>
    <mergeCell ref="D60:E60"/>
    <mergeCell ref="D61:E61"/>
    <mergeCell ref="D62:E62"/>
    <mergeCell ref="D50:E50"/>
    <mergeCell ref="D51:E51"/>
    <mergeCell ref="D52:E52"/>
    <mergeCell ref="D53:E53"/>
    <mergeCell ref="D55:E56"/>
    <mergeCell ref="D32:E32"/>
    <mergeCell ref="D39:E39"/>
    <mergeCell ref="D40:E40"/>
    <mergeCell ref="D41:E41"/>
    <mergeCell ref="D42:E42"/>
    <mergeCell ref="D43:E43"/>
    <mergeCell ref="D44:E44"/>
    <mergeCell ref="D45:E45"/>
    <mergeCell ref="D46:E46"/>
    <mergeCell ref="D18:E18"/>
    <mergeCell ref="D29:E29"/>
    <mergeCell ref="D30:E30"/>
    <mergeCell ref="D31:E31"/>
    <mergeCell ref="H99:L99"/>
    <mergeCell ref="D16:E16"/>
    <mergeCell ref="D17:E17"/>
    <mergeCell ref="D26:E26"/>
    <mergeCell ref="D27:E27"/>
    <mergeCell ref="H32:L32"/>
    <mergeCell ref="D19:E19"/>
    <mergeCell ref="D28:E28"/>
    <mergeCell ref="D33:E33"/>
    <mergeCell ref="D34:E34"/>
    <mergeCell ref="D24:E24"/>
    <mergeCell ref="D25:E25"/>
    <mergeCell ref="D20:E20"/>
    <mergeCell ref="D21:E21"/>
    <mergeCell ref="D22:E22"/>
    <mergeCell ref="D23:E23"/>
    <mergeCell ref="D35:E35"/>
    <mergeCell ref="D36:E36"/>
    <mergeCell ref="D37:E37"/>
    <mergeCell ref="D38:E38"/>
  </mergeCells>
  <conditionalFormatting sqref="G88:M88">
    <cfRule type="cellIs" dxfId="65" priority="2" stopIfTrue="1" operator="equal">
      <formula>"ERROR"</formula>
    </cfRule>
    <cfRule type="cellIs" dxfId="64" priority="4" stopIfTrue="1" operator="equal">
      <formula>"ERROR"</formula>
    </cfRule>
  </conditionalFormatting>
  <conditionalFormatting sqref="G98:M98">
    <cfRule type="cellIs" dxfId="63" priority="3" stopIfTrue="1" operator="equal">
      <formula>"ERROR"</formula>
    </cfRule>
  </conditionalFormatting>
  <conditionalFormatting sqref="G172:M172">
    <cfRule type="cellIs" dxfId="62" priority="1" stopIfTrue="1" operator="lessThan">
      <formula>0</formula>
    </cfRule>
  </conditionalFormatting>
  <pageMargins left="0.7" right="0.7" top="0.75" bottom="0.75" header="0.3" footer="0.3"/>
  <pageSetup scale="91"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B2:N306"/>
  <sheetViews>
    <sheetView workbookViewId="0">
      <selection activeCell="N8" sqref="N8"/>
    </sheetView>
  </sheetViews>
  <sheetFormatPr defaultRowHeight="12.75"/>
  <cols>
    <col min="1" max="1" width="9.140625" style="3"/>
    <col min="2" max="2" width="11.42578125" style="3" customWidth="1"/>
    <col min="3" max="3" width="33" style="3" customWidth="1"/>
    <col min="4" max="4" width="15.85546875" style="3" customWidth="1"/>
    <col min="5" max="5" width="16.28515625" style="3" customWidth="1"/>
    <col min="6" max="6" width="16" style="3" customWidth="1"/>
    <col min="7" max="7" width="17.140625" style="3" customWidth="1"/>
    <col min="8" max="8" width="4.5703125" style="3" customWidth="1"/>
    <col min="9" max="9" width="20.28515625" style="3" customWidth="1"/>
    <col min="10" max="10" width="24.42578125" style="3" customWidth="1"/>
    <col min="11" max="11" width="10.140625" style="3" customWidth="1"/>
    <col min="12" max="13" width="9.140625" style="3"/>
    <col min="14" max="14" width="12" style="3" bestFit="1" customWidth="1"/>
    <col min="15" max="16384" width="9.140625" style="3"/>
  </cols>
  <sheetData>
    <row r="2" spans="2:11">
      <c r="B2" s="59" t="s">
        <v>292</v>
      </c>
      <c r="C2" s="60" t="s">
        <v>293</v>
      </c>
      <c r="D2" s="61"/>
      <c r="E2" s="61"/>
      <c r="F2" s="61"/>
      <c r="G2" s="62"/>
      <c r="H2" s="62"/>
      <c r="I2" s="62"/>
      <c r="J2" s="63"/>
    </row>
    <row r="3" spans="2:11">
      <c r="B3" s="64"/>
      <c r="C3" s="65" t="s">
        <v>294</v>
      </c>
      <c r="D3" s="66"/>
      <c r="E3" s="66"/>
      <c r="F3" s="66"/>
      <c r="G3" s="67"/>
      <c r="H3" s="67"/>
      <c r="I3" s="67"/>
      <c r="J3" s="68"/>
    </row>
    <row r="4" spans="2:11">
      <c r="B4" s="64"/>
      <c r="C4" s="65" t="s">
        <v>295</v>
      </c>
      <c r="D4" s="66"/>
      <c r="E4" s="66"/>
      <c r="F4" s="66"/>
      <c r="G4" s="67"/>
      <c r="H4" s="67"/>
      <c r="I4" s="67"/>
      <c r="J4" s="68"/>
    </row>
    <row r="5" spans="2:11">
      <c r="B5" s="64"/>
      <c r="C5" s="65" t="s">
        <v>296</v>
      </c>
      <c r="D5" s="66"/>
      <c r="E5" s="66"/>
      <c r="F5" s="66"/>
      <c r="G5" s="67"/>
      <c r="H5" s="67"/>
      <c r="I5" s="67"/>
      <c r="J5" s="68"/>
    </row>
    <row r="6" spans="2:11">
      <c r="B6" s="64"/>
      <c r="C6" s="65" t="s">
        <v>297</v>
      </c>
      <c r="D6" s="66"/>
      <c r="E6" s="66"/>
      <c r="F6" s="66"/>
      <c r="G6" s="67"/>
      <c r="H6" s="67"/>
      <c r="I6" s="67"/>
      <c r="J6" s="68"/>
    </row>
    <row r="7" spans="2:11">
      <c r="B7" s="64"/>
      <c r="C7" s="65" t="s">
        <v>298</v>
      </c>
      <c r="D7" s="66"/>
      <c r="E7" s="66"/>
      <c r="F7" s="66"/>
      <c r="G7" s="67"/>
      <c r="H7" s="67"/>
      <c r="I7" s="67"/>
      <c r="J7" s="68"/>
    </row>
    <row r="8" spans="2:11">
      <c r="B8" s="64"/>
      <c r="C8" s="65" t="s">
        <v>299</v>
      </c>
      <c r="D8" s="66"/>
      <c r="E8" s="66"/>
      <c r="F8" s="66"/>
      <c r="G8" s="67"/>
      <c r="H8" s="67"/>
      <c r="I8" s="67"/>
      <c r="J8" s="68"/>
    </row>
    <row r="9" spans="2:11">
      <c r="B9" s="69"/>
      <c r="C9" s="70" t="s">
        <v>300</v>
      </c>
      <c r="D9" s="71"/>
      <c r="E9" s="71"/>
      <c r="F9" s="71"/>
      <c r="G9" s="72"/>
      <c r="H9" s="72"/>
      <c r="I9" s="72"/>
      <c r="J9" s="73"/>
    </row>
    <row r="10" spans="2:11" ht="13.5" thickBot="1"/>
    <row r="11" spans="2:11" ht="53.25" customHeight="1" thickBot="1">
      <c r="B11" s="628" t="s">
        <v>301</v>
      </c>
      <c r="C11" s="629"/>
      <c r="D11" s="629"/>
      <c r="E11" s="629"/>
      <c r="F11" s="629"/>
      <c r="G11" s="629"/>
      <c r="H11" s="629"/>
      <c r="I11" s="629"/>
      <c r="J11" s="630"/>
    </row>
    <row r="12" spans="2:11" ht="14.25" customHeight="1">
      <c r="B12" s="77"/>
      <c r="C12" s="78"/>
      <c r="D12" s="78"/>
      <c r="E12" s="78"/>
      <c r="F12" s="78"/>
      <c r="G12" s="78"/>
      <c r="H12" s="78"/>
      <c r="I12" s="78"/>
      <c r="J12" s="78"/>
    </row>
    <row r="13" spans="2:11">
      <c r="C13" s="631" t="s">
        <v>302</v>
      </c>
      <c r="D13" s="631"/>
      <c r="E13" s="631"/>
      <c r="F13" s="631"/>
      <c r="G13" s="631"/>
      <c r="H13" s="506"/>
      <c r="I13" s="506"/>
      <c r="J13" s="506"/>
    </row>
    <row r="14" spans="2:11">
      <c r="D14" s="55"/>
      <c r="E14" s="55"/>
      <c r="F14" s="55"/>
      <c r="H14" s="90"/>
      <c r="I14" s="90"/>
      <c r="J14" s="90"/>
    </row>
    <row r="15" spans="2:11" s="55" customFormat="1">
      <c r="B15" s="93" t="s">
        <v>303</v>
      </c>
      <c r="C15" s="94" t="s">
        <v>304</v>
      </c>
      <c r="D15" s="74" t="s">
        <v>305</v>
      </c>
      <c r="E15" s="81" t="s">
        <v>306</v>
      </c>
      <c r="F15" s="81" t="s">
        <v>307</v>
      </c>
      <c r="G15" s="55" t="s">
        <v>308</v>
      </c>
      <c r="H15" s="95"/>
      <c r="I15" s="96"/>
      <c r="J15" s="91"/>
    </row>
    <row r="16" spans="2:11">
      <c r="B16" s="57"/>
      <c r="C16" s="58" t="s">
        <v>309</v>
      </c>
      <c r="D16" s="56"/>
      <c r="E16" s="83"/>
      <c r="F16" s="85"/>
      <c r="G16" s="84"/>
      <c r="H16" s="90"/>
      <c r="I16" s="484" t="s">
        <v>310</v>
      </c>
      <c r="J16" s="485" t="s">
        <v>311</v>
      </c>
      <c r="K16" s="486" t="s">
        <v>312</v>
      </c>
    </row>
    <row r="17" spans="2:14">
      <c r="B17" s="493" t="s">
        <v>313</v>
      </c>
      <c r="C17" s="86" t="s">
        <v>314</v>
      </c>
      <c r="D17" s="89">
        <v>7.2499999999999995E-2</v>
      </c>
      <c r="E17" s="82">
        <f t="shared" ref="E17:E49" si="0">(D17*$J$18)+$J$17</f>
        <v>6878.7674999999999</v>
      </c>
      <c r="F17" s="89">
        <v>7.2499999999999995E-2</v>
      </c>
      <c r="G17" s="82">
        <f>(F17*$K$18)+$K$17</f>
        <v>6972.74</v>
      </c>
      <c r="I17" s="487" t="s">
        <v>315</v>
      </c>
      <c r="J17" s="488">
        <v>6590</v>
      </c>
      <c r="K17" s="489">
        <v>6681</v>
      </c>
    </row>
    <row r="18" spans="2:14">
      <c r="B18" s="493" t="s">
        <v>316</v>
      </c>
      <c r="C18" s="86" t="s">
        <v>317</v>
      </c>
      <c r="D18" s="89">
        <v>0.21340000000000001</v>
      </c>
      <c r="E18" s="82">
        <f t="shared" si="0"/>
        <v>7439.9722000000002</v>
      </c>
      <c r="F18" s="89">
        <v>0.21340000000000001</v>
      </c>
      <c r="G18" s="82">
        <f t="shared" ref="G18:G82" si="1">(F18*$K$18)+$K$17</f>
        <v>7539.7215999999999</v>
      </c>
      <c r="I18" s="97" t="s">
        <v>318</v>
      </c>
      <c r="J18" s="79">
        <v>3983</v>
      </c>
      <c r="K18" s="92">
        <v>4024</v>
      </c>
    </row>
    <row r="19" spans="2:14">
      <c r="B19" s="493" t="s">
        <v>319</v>
      </c>
      <c r="C19" s="86" t="s">
        <v>320</v>
      </c>
      <c r="D19" s="89">
        <v>0.40279999999999999</v>
      </c>
      <c r="E19" s="82">
        <f t="shared" si="0"/>
        <v>8194.3523999999998</v>
      </c>
      <c r="F19" s="89">
        <v>0.40279999999999999</v>
      </c>
      <c r="G19" s="82">
        <f t="shared" si="1"/>
        <v>8301.8672000000006</v>
      </c>
      <c r="I19" s="97" t="s">
        <v>321</v>
      </c>
      <c r="J19" s="79"/>
      <c r="K19" s="92"/>
      <c r="L19" s="3" t="s">
        <v>322</v>
      </c>
    </row>
    <row r="20" spans="2:14">
      <c r="B20" s="493" t="s">
        <v>323</v>
      </c>
      <c r="C20" s="86" t="s">
        <v>324</v>
      </c>
      <c r="D20" s="89">
        <v>0.13639999999999999</v>
      </c>
      <c r="E20" s="82">
        <f t="shared" si="0"/>
        <v>7133.2812000000004</v>
      </c>
      <c r="F20" s="89">
        <v>0.13639999999999999</v>
      </c>
      <c r="G20" s="82">
        <f t="shared" si="1"/>
        <v>7229.8735999999999</v>
      </c>
      <c r="I20" s="97" t="s">
        <v>325</v>
      </c>
      <c r="J20" s="79">
        <v>2790</v>
      </c>
      <c r="K20" s="92">
        <v>2930</v>
      </c>
      <c r="L20" s="3" t="s">
        <v>326</v>
      </c>
    </row>
    <row r="21" spans="2:14">
      <c r="B21" s="493" t="s">
        <v>327</v>
      </c>
      <c r="C21" s="86" t="s">
        <v>328</v>
      </c>
      <c r="D21" s="89">
        <v>0.1484</v>
      </c>
      <c r="E21" s="82">
        <f t="shared" si="0"/>
        <v>7181.0771999999997</v>
      </c>
      <c r="F21" s="89">
        <v>0.1484</v>
      </c>
      <c r="G21" s="82">
        <f t="shared" si="1"/>
        <v>7278.1616000000004</v>
      </c>
      <c r="I21" s="97" t="s">
        <v>329</v>
      </c>
      <c r="J21" s="495">
        <v>6750</v>
      </c>
      <c r="K21" s="496">
        <v>6750</v>
      </c>
    </row>
    <row r="22" spans="2:14">
      <c r="B22" s="493" t="s">
        <v>330</v>
      </c>
      <c r="C22" s="86" t="s">
        <v>331</v>
      </c>
      <c r="D22" s="89">
        <v>7.7499999999999999E-2</v>
      </c>
      <c r="E22" s="82">
        <f t="shared" si="0"/>
        <v>6898.6824999999999</v>
      </c>
      <c r="F22" s="89">
        <v>7.7499999999999999E-2</v>
      </c>
      <c r="G22" s="82">
        <f t="shared" si="1"/>
        <v>6992.86</v>
      </c>
      <c r="H22" s="75"/>
      <c r="I22" s="497" t="s">
        <v>332</v>
      </c>
      <c r="J22" s="496">
        <v>1400</v>
      </c>
      <c r="K22" s="498">
        <v>1400</v>
      </c>
    </row>
    <row r="23" spans="2:14">
      <c r="B23" s="493" t="s">
        <v>333</v>
      </c>
      <c r="C23" s="86" t="s">
        <v>334</v>
      </c>
      <c r="D23" s="89">
        <v>5.1200000000000002E-2</v>
      </c>
      <c r="E23" s="82">
        <f t="shared" si="0"/>
        <v>6793.9296000000004</v>
      </c>
      <c r="F23" s="89">
        <v>5.1200000000000002E-2</v>
      </c>
      <c r="G23" s="82">
        <f t="shared" si="1"/>
        <v>6887.0288</v>
      </c>
      <c r="I23" s="499" t="s">
        <v>335</v>
      </c>
      <c r="J23" s="490">
        <v>150</v>
      </c>
      <c r="K23" s="500">
        <v>150</v>
      </c>
      <c r="N23" s="80"/>
    </row>
    <row r="24" spans="2:14">
      <c r="B24" s="493" t="s">
        <v>336</v>
      </c>
      <c r="C24" s="86" t="s">
        <v>337</v>
      </c>
      <c r="D24" s="89">
        <v>0.13170000000000001</v>
      </c>
      <c r="E24" s="82">
        <f t="shared" si="0"/>
        <v>7114.5610999999999</v>
      </c>
      <c r="F24" s="89">
        <v>0.13170000000000001</v>
      </c>
      <c r="G24" s="82">
        <f t="shared" si="1"/>
        <v>7210.9607999999998</v>
      </c>
      <c r="N24" s="80"/>
    </row>
    <row r="25" spans="2:14">
      <c r="B25" s="493" t="s">
        <v>338</v>
      </c>
      <c r="C25" s="86" t="s">
        <v>339</v>
      </c>
      <c r="D25" s="89">
        <v>6.2600000000000003E-2</v>
      </c>
      <c r="E25" s="82">
        <f t="shared" si="0"/>
        <v>6839.3357999999998</v>
      </c>
      <c r="F25" s="89">
        <v>6.2600000000000003E-2</v>
      </c>
      <c r="G25" s="82">
        <f t="shared" si="1"/>
        <v>6932.9023999999999</v>
      </c>
      <c r="I25" s="3" t="s">
        <v>340</v>
      </c>
    </row>
    <row r="26" spans="2:14">
      <c r="B26" s="493" t="s">
        <v>341</v>
      </c>
      <c r="C26" s="86" t="s">
        <v>342</v>
      </c>
      <c r="D26" s="89">
        <v>9.7500000000000003E-2</v>
      </c>
      <c r="E26" s="82">
        <f t="shared" si="0"/>
        <v>6978.3424999999997</v>
      </c>
      <c r="F26" s="89">
        <v>9.7500000000000003E-2</v>
      </c>
      <c r="G26" s="82">
        <f t="shared" si="1"/>
        <v>7073.34</v>
      </c>
    </row>
    <row r="27" spans="2:14" ht="15">
      <c r="B27" s="493" t="s">
        <v>343</v>
      </c>
      <c r="C27" s="86" t="s">
        <v>344</v>
      </c>
      <c r="D27" s="89">
        <v>0.28549999999999998</v>
      </c>
      <c r="E27" s="82">
        <f t="shared" si="0"/>
        <v>7727.1464999999998</v>
      </c>
      <c r="F27" s="89">
        <v>0.28549999999999998</v>
      </c>
      <c r="G27" s="82">
        <f t="shared" si="1"/>
        <v>7829.8519999999999</v>
      </c>
      <c r="J27" s="321"/>
    </row>
    <row r="28" spans="2:14">
      <c r="B28" s="493" t="s">
        <v>345</v>
      </c>
      <c r="C28" s="86" t="s">
        <v>346</v>
      </c>
      <c r="D28" s="89">
        <v>0.16589999999999999</v>
      </c>
      <c r="E28" s="82">
        <f t="shared" si="0"/>
        <v>7250.7797</v>
      </c>
      <c r="F28" s="89">
        <v>0.16589999999999999</v>
      </c>
      <c r="G28" s="82">
        <f t="shared" si="1"/>
        <v>7348.5815999999995</v>
      </c>
      <c r="J28" s="3" t="s">
        <v>347</v>
      </c>
    </row>
    <row r="29" spans="2:14">
      <c r="B29" s="493" t="s">
        <v>348</v>
      </c>
      <c r="C29" s="86" t="s">
        <v>349</v>
      </c>
      <c r="D29" s="89">
        <v>0.22839999999999999</v>
      </c>
      <c r="E29" s="82">
        <f t="shared" si="0"/>
        <v>7499.7172</v>
      </c>
      <c r="F29" s="89">
        <v>0.22839999999999999</v>
      </c>
      <c r="G29" s="82">
        <f t="shared" si="1"/>
        <v>7600.0815999999995</v>
      </c>
      <c r="J29" s="3" t="s">
        <v>27</v>
      </c>
    </row>
    <row r="30" spans="2:14">
      <c r="B30" s="493" t="s">
        <v>350</v>
      </c>
      <c r="C30" s="86" t="s">
        <v>351</v>
      </c>
      <c r="D30" s="89">
        <v>0.13489999999999999</v>
      </c>
      <c r="E30" s="82">
        <f t="shared" si="0"/>
        <v>7127.3067000000001</v>
      </c>
      <c r="F30" s="89">
        <v>0.13489999999999999</v>
      </c>
      <c r="G30" s="82">
        <f t="shared" si="1"/>
        <v>7223.8375999999998</v>
      </c>
      <c r="J30" s="3" t="s">
        <v>352</v>
      </c>
    </row>
    <row r="31" spans="2:14">
      <c r="B31" s="493" t="s">
        <v>353</v>
      </c>
      <c r="C31" s="86" t="s">
        <v>354</v>
      </c>
      <c r="D31" s="89">
        <v>0.1042</v>
      </c>
      <c r="E31" s="82">
        <f t="shared" si="0"/>
        <v>7005.0285999999996</v>
      </c>
      <c r="F31" s="89">
        <v>0.1042</v>
      </c>
      <c r="G31" s="82">
        <f t="shared" si="1"/>
        <v>7100.3008</v>
      </c>
      <c r="J31" s="3" t="s">
        <v>355</v>
      </c>
    </row>
    <row r="32" spans="2:14">
      <c r="B32" s="493" t="s">
        <v>356</v>
      </c>
      <c r="C32" s="86" t="s">
        <v>357</v>
      </c>
      <c r="D32" s="89">
        <v>7.3400000000000007E-2</v>
      </c>
      <c r="E32" s="82">
        <f t="shared" si="0"/>
        <v>6882.3522000000003</v>
      </c>
      <c r="F32" s="89">
        <v>7.3400000000000007E-2</v>
      </c>
      <c r="G32" s="82">
        <f t="shared" si="1"/>
        <v>6976.3616000000002</v>
      </c>
    </row>
    <row r="33" spans="2:7">
      <c r="B33" s="493" t="s">
        <v>358</v>
      </c>
      <c r="C33" s="86" t="s">
        <v>359</v>
      </c>
      <c r="D33" s="89">
        <v>7.2300000000000003E-2</v>
      </c>
      <c r="E33" s="82">
        <f t="shared" si="0"/>
        <v>6877.9709000000003</v>
      </c>
      <c r="F33" s="89">
        <v>7.2300000000000003E-2</v>
      </c>
      <c r="G33" s="82">
        <f t="shared" si="1"/>
        <v>6971.9351999999999</v>
      </c>
    </row>
    <row r="34" spans="2:7">
      <c r="B34" s="493" t="s">
        <v>360</v>
      </c>
      <c r="C34" s="86" t="s">
        <v>361</v>
      </c>
      <c r="D34" s="89">
        <v>0.1142</v>
      </c>
      <c r="E34" s="82">
        <f t="shared" si="0"/>
        <v>7044.8585999999996</v>
      </c>
      <c r="F34" s="89">
        <v>0.1142</v>
      </c>
      <c r="G34" s="82">
        <f t="shared" si="1"/>
        <v>7140.5407999999998</v>
      </c>
    </row>
    <row r="35" spans="2:7">
      <c r="B35" s="493" t="s">
        <v>362</v>
      </c>
      <c r="C35" s="86" t="s">
        <v>363</v>
      </c>
      <c r="D35" s="89">
        <v>5.67E-2</v>
      </c>
      <c r="E35" s="82">
        <f t="shared" si="0"/>
        <v>6815.8361000000004</v>
      </c>
      <c r="F35" s="89">
        <v>5.67E-2</v>
      </c>
      <c r="G35" s="82">
        <f t="shared" si="1"/>
        <v>6909.1607999999997</v>
      </c>
    </row>
    <row r="36" spans="2:7">
      <c r="B36" s="493" t="s">
        <v>364</v>
      </c>
      <c r="C36" s="86" t="s">
        <v>365</v>
      </c>
      <c r="D36" s="89">
        <v>0.1381</v>
      </c>
      <c r="E36" s="82">
        <f t="shared" si="0"/>
        <v>7140.0523000000003</v>
      </c>
      <c r="F36" s="89">
        <v>0.1381</v>
      </c>
      <c r="G36" s="82">
        <f t="shared" si="1"/>
        <v>7236.7143999999998</v>
      </c>
    </row>
    <row r="37" spans="2:7">
      <c r="B37" s="493" t="s">
        <v>366</v>
      </c>
      <c r="C37" s="86" t="s">
        <v>367</v>
      </c>
      <c r="D37" s="89">
        <v>0.15379999999999999</v>
      </c>
      <c r="E37" s="82">
        <f t="shared" si="0"/>
        <v>7202.5853999999999</v>
      </c>
      <c r="F37" s="89">
        <v>0.15379999999999999</v>
      </c>
      <c r="G37" s="82">
        <f t="shared" si="1"/>
        <v>7299.8912</v>
      </c>
    </row>
    <row r="38" spans="2:7">
      <c r="B38" s="493" t="s">
        <v>368</v>
      </c>
      <c r="C38" s="87" t="s">
        <v>369</v>
      </c>
      <c r="D38" s="89">
        <v>0.36359999999999998</v>
      </c>
      <c r="E38" s="82">
        <f t="shared" si="0"/>
        <v>8038.2187999999996</v>
      </c>
      <c r="F38" s="89">
        <v>0.36359999999999998</v>
      </c>
      <c r="G38" s="82">
        <f t="shared" si="1"/>
        <v>8144.1264000000001</v>
      </c>
    </row>
    <row r="39" spans="2:7">
      <c r="B39" s="493" t="s">
        <v>370</v>
      </c>
      <c r="C39" s="86" t="s">
        <v>371</v>
      </c>
      <c r="D39" s="89">
        <v>2.3199999999999998E-2</v>
      </c>
      <c r="E39" s="82">
        <f t="shared" si="0"/>
        <v>6682.4056</v>
      </c>
      <c r="F39" s="89">
        <v>2.3199999999999998E-2</v>
      </c>
      <c r="G39" s="82">
        <f t="shared" si="1"/>
        <v>6774.3567999999996</v>
      </c>
    </row>
    <row r="40" spans="2:7">
      <c r="B40" s="493" t="s">
        <v>372</v>
      </c>
      <c r="C40" s="86" t="s">
        <v>373</v>
      </c>
      <c r="D40" s="89">
        <v>0.121</v>
      </c>
      <c r="E40" s="82">
        <f t="shared" si="0"/>
        <v>7071.9430000000002</v>
      </c>
      <c r="F40" s="89">
        <v>0.121</v>
      </c>
      <c r="G40" s="82">
        <f t="shared" si="1"/>
        <v>7167.9040000000005</v>
      </c>
    </row>
    <row r="41" spans="2:7">
      <c r="B41" s="493" t="s">
        <v>374</v>
      </c>
      <c r="C41" s="86" t="s">
        <v>375</v>
      </c>
      <c r="D41" s="89">
        <v>0.1976</v>
      </c>
      <c r="E41" s="82">
        <f t="shared" si="0"/>
        <v>7377.0407999999998</v>
      </c>
      <c r="F41" s="89">
        <v>0.1976</v>
      </c>
      <c r="G41" s="82">
        <f t="shared" si="1"/>
        <v>7476.1423999999997</v>
      </c>
    </row>
    <row r="42" spans="2:7">
      <c r="B42" s="493" t="s">
        <v>376</v>
      </c>
      <c r="C42" s="86" t="s">
        <v>377</v>
      </c>
      <c r="D42" s="89">
        <v>6.4600000000000005E-2</v>
      </c>
      <c r="E42" s="82">
        <f t="shared" si="0"/>
        <v>6847.3018000000002</v>
      </c>
      <c r="F42" s="89">
        <v>6.4600000000000005E-2</v>
      </c>
      <c r="G42" s="82">
        <f t="shared" si="1"/>
        <v>6940.9503999999997</v>
      </c>
    </row>
    <row r="43" spans="2:7">
      <c r="B43" s="493" t="s">
        <v>378</v>
      </c>
      <c r="C43" s="86" t="s">
        <v>379</v>
      </c>
      <c r="D43" s="89">
        <v>0.123</v>
      </c>
      <c r="E43" s="82">
        <f t="shared" si="0"/>
        <v>7079.9089999999997</v>
      </c>
      <c r="F43" s="89">
        <v>0.123</v>
      </c>
      <c r="G43" s="82">
        <f t="shared" si="1"/>
        <v>7175.9520000000002</v>
      </c>
    </row>
    <row r="44" spans="2:7">
      <c r="B44" s="493" t="s">
        <v>380</v>
      </c>
      <c r="C44" s="86" t="s">
        <v>381</v>
      </c>
      <c r="D44" s="89">
        <v>7.6999999999999999E-2</v>
      </c>
      <c r="E44" s="82">
        <f t="shared" si="0"/>
        <v>6896.6909999999998</v>
      </c>
      <c r="F44" s="89">
        <v>7.6999999999999999E-2</v>
      </c>
      <c r="G44" s="82">
        <f t="shared" si="1"/>
        <v>6990.848</v>
      </c>
    </row>
    <row r="45" spans="2:7">
      <c r="B45" s="493" t="s">
        <v>382</v>
      </c>
      <c r="C45" s="86" t="s">
        <v>383</v>
      </c>
      <c r="D45" s="89">
        <v>0.1157</v>
      </c>
      <c r="E45" s="82">
        <f t="shared" si="0"/>
        <v>7050.8330999999998</v>
      </c>
      <c r="F45" s="89">
        <v>0.1157</v>
      </c>
      <c r="G45" s="82">
        <f t="shared" si="1"/>
        <v>7146.5767999999998</v>
      </c>
    </row>
    <row r="46" spans="2:7">
      <c r="B46" s="493" t="s">
        <v>384</v>
      </c>
      <c r="C46" s="86" t="s">
        <v>385</v>
      </c>
      <c r="D46" s="89">
        <v>0.26519999999999999</v>
      </c>
      <c r="E46" s="82">
        <f t="shared" si="0"/>
        <v>7646.2916000000005</v>
      </c>
      <c r="F46" s="89">
        <v>0.26519999999999999</v>
      </c>
      <c r="G46" s="82">
        <f t="shared" si="1"/>
        <v>7748.1648000000005</v>
      </c>
    </row>
    <row r="47" spans="2:7">
      <c r="B47" s="493" t="s">
        <v>386</v>
      </c>
      <c r="C47" s="86" t="s">
        <v>387</v>
      </c>
      <c r="D47" s="89">
        <v>0.16539999999999999</v>
      </c>
      <c r="E47" s="82">
        <f t="shared" si="0"/>
        <v>7248.7882</v>
      </c>
      <c r="F47" s="89">
        <v>0.16539999999999999</v>
      </c>
      <c r="G47" s="82">
        <f t="shared" si="1"/>
        <v>7346.5695999999998</v>
      </c>
    </row>
    <row r="48" spans="2:7">
      <c r="B48" s="493" t="s">
        <v>388</v>
      </c>
      <c r="C48" s="86" t="s">
        <v>389</v>
      </c>
      <c r="D48" s="89">
        <v>0.1467</v>
      </c>
      <c r="E48" s="82">
        <f t="shared" si="0"/>
        <v>7174.3060999999998</v>
      </c>
      <c r="F48" s="89">
        <v>0.1467</v>
      </c>
      <c r="G48" s="82">
        <f t="shared" si="1"/>
        <v>7271.3207999999995</v>
      </c>
    </row>
    <row r="49" spans="2:7">
      <c r="B49" s="493" t="s">
        <v>390</v>
      </c>
      <c r="C49" s="86" t="s">
        <v>391</v>
      </c>
      <c r="D49" s="89">
        <v>0.1173</v>
      </c>
      <c r="E49" s="82">
        <f t="shared" si="0"/>
        <v>7057.2058999999999</v>
      </c>
      <c r="F49" s="89">
        <v>0.1173</v>
      </c>
      <c r="G49" s="82">
        <f t="shared" si="1"/>
        <v>7153.0151999999998</v>
      </c>
    </row>
    <row r="50" spans="2:7">
      <c r="B50" s="493" t="s">
        <v>392</v>
      </c>
      <c r="C50" s="86" t="s">
        <v>393</v>
      </c>
      <c r="D50" s="89">
        <v>0.15759999999999999</v>
      </c>
      <c r="E50" s="82">
        <f t="shared" ref="E50:E80" si="2">(D50*$J$18)+$J$17</f>
        <v>7217.7208000000001</v>
      </c>
      <c r="F50" s="89">
        <v>0.15759999999999999</v>
      </c>
      <c r="G50" s="82">
        <f t="shared" si="1"/>
        <v>7315.1823999999997</v>
      </c>
    </row>
    <row r="51" spans="2:7">
      <c r="B51" s="493" t="s">
        <v>394</v>
      </c>
      <c r="C51" s="86" t="s">
        <v>395</v>
      </c>
      <c r="D51" s="89">
        <v>0.20630000000000001</v>
      </c>
      <c r="E51" s="82">
        <f t="shared" si="2"/>
        <v>7411.6929</v>
      </c>
      <c r="F51" s="89">
        <v>0.20630000000000001</v>
      </c>
      <c r="G51" s="82">
        <f t="shared" si="1"/>
        <v>7511.1512000000002</v>
      </c>
    </row>
    <row r="52" spans="2:7">
      <c r="B52" s="493" t="s">
        <v>396</v>
      </c>
      <c r="C52" s="86" t="s">
        <v>397</v>
      </c>
      <c r="D52" s="89">
        <v>0.12609999999999999</v>
      </c>
      <c r="E52" s="82">
        <f t="shared" si="2"/>
        <v>7092.2563</v>
      </c>
      <c r="F52" s="89">
        <v>0.12609999999999999</v>
      </c>
      <c r="G52" s="82">
        <f t="shared" si="1"/>
        <v>7188.4264000000003</v>
      </c>
    </row>
    <row r="53" spans="2:7">
      <c r="B53" s="493" t="s">
        <v>398</v>
      </c>
      <c r="C53" s="86" t="s">
        <v>399</v>
      </c>
      <c r="D53" s="89">
        <v>7.5800000000000006E-2</v>
      </c>
      <c r="E53" s="82">
        <f t="shared" si="2"/>
        <v>6891.9114</v>
      </c>
      <c r="F53" s="89">
        <v>7.5800000000000006E-2</v>
      </c>
      <c r="G53" s="82">
        <f t="shared" si="1"/>
        <v>6986.0191999999997</v>
      </c>
    </row>
    <row r="54" spans="2:7">
      <c r="B54" s="493" t="s">
        <v>400</v>
      </c>
      <c r="C54" s="86" t="s">
        <v>401</v>
      </c>
      <c r="D54" s="89">
        <v>0.17949999999999999</v>
      </c>
      <c r="E54" s="82">
        <f t="shared" si="2"/>
        <v>7304.9485000000004</v>
      </c>
      <c r="F54" s="89">
        <v>0.17949999999999999</v>
      </c>
      <c r="G54" s="82">
        <f t="shared" si="1"/>
        <v>7403.308</v>
      </c>
    </row>
    <row r="55" spans="2:7">
      <c r="B55" s="493" t="s">
        <v>402</v>
      </c>
      <c r="C55" s="86" t="s">
        <v>403</v>
      </c>
      <c r="D55" s="89">
        <v>0.19950000000000001</v>
      </c>
      <c r="E55" s="82">
        <f t="shared" si="2"/>
        <v>7384.6085000000003</v>
      </c>
      <c r="F55" s="89">
        <v>0.19950000000000001</v>
      </c>
      <c r="G55" s="82">
        <f t="shared" si="1"/>
        <v>7483.7880000000005</v>
      </c>
    </row>
    <row r="56" spans="2:7">
      <c r="B56" s="493" t="s">
        <v>404</v>
      </c>
      <c r="C56" s="86" t="s">
        <v>405</v>
      </c>
      <c r="D56" s="89">
        <v>0.21290000000000001</v>
      </c>
      <c r="E56" s="82">
        <f t="shared" si="2"/>
        <v>7437.9807000000001</v>
      </c>
      <c r="F56" s="89">
        <v>0.21290000000000001</v>
      </c>
      <c r="G56" s="82">
        <f t="shared" si="1"/>
        <v>7537.7096000000001</v>
      </c>
    </row>
    <row r="57" spans="2:7">
      <c r="B57" s="493" t="s">
        <v>406</v>
      </c>
      <c r="C57" s="86" t="s">
        <v>407</v>
      </c>
      <c r="D57" s="89">
        <v>0.1847</v>
      </c>
      <c r="E57" s="82">
        <f t="shared" si="2"/>
        <v>7325.6601000000001</v>
      </c>
      <c r="F57" s="89">
        <v>0.1847</v>
      </c>
      <c r="G57" s="82">
        <f t="shared" si="1"/>
        <v>7424.2327999999998</v>
      </c>
    </row>
    <row r="58" spans="2:7">
      <c r="B58" s="493" t="s">
        <v>408</v>
      </c>
      <c r="C58" s="86" t="s">
        <v>409</v>
      </c>
      <c r="D58" s="89">
        <v>6.1400000000000003E-2</v>
      </c>
      <c r="E58" s="82">
        <f t="shared" si="2"/>
        <v>6834.5562</v>
      </c>
      <c r="F58" s="89">
        <v>6.1400000000000003E-2</v>
      </c>
      <c r="G58" s="82">
        <f t="shared" si="1"/>
        <v>6928.0735999999997</v>
      </c>
    </row>
    <row r="59" spans="2:7">
      <c r="B59" s="493" t="s">
        <v>410</v>
      </c>
      <c r="C59" s="87" t="s">
        <v>411</v>
      </c>
      <c r="D59" s="89">
        <v>0.18629999999999999</v>
      </c>
      <c r="E59" s="82">
        <f t="shared" si="2"/>
        <v>7332.0329000000002</v>
      </c>
      <c r="F59" s="89">
        <v>0.18629999999999999</v>
      </c>
      <c r="G59" s="82">
        <f t="shared" si="1"/>
        <v>7430.6711999999998</v>
      </c>
    </row>
    <row r="60" spans="2:7">
      <c r="B60" s="493" t="s">
        <v>412</v>
      </c>
      <c r="C60" s="86" t="s">
        <v>413</v>
      </c>
      <c r="D60" s="89">
        <v>0.1925</v>
      </c>
      <c r="E60" s="82">
        <f t="shared" si="2"/>
        <v>7356.7275</v>
      </c>
      <c r="F60" s="89">
        <v>0.1925</v>
      </c>
      <c r="G60" s="82">
        <f t="shared" si="1"/>
        <v>7455.62</v>
      </c>
    </row>
    <row r="61" spans="2:7">
      <c r="B61" s="493" t="s">
        <v>414</v>
      </c>
      <c r="C61" s="86" t="s">
        <v>415</v>
      </c>
      <c r="D61" s="89">
        <v>6.1699999999999998E-2</v>
      </c>
      <c r="E61" s="82">
        <f t="shared" si="2"/>
        <v>6835.7511000000004</v>
      </c>
      <c r="F61" s="89">
        <v>6.1699999999999998E-2</v>
      </c>
      <c r="G61" s="82">
        <f t="shared" si="1"/>
        <v>6929.2808000000005</v>
      </c>
    </row>
    <row r="62" spans="2:7">
      <c r="B62" s="493" t="s">
        <v>416</v>
      </c>
      <c r="C62" s="86" t="s">
        <v>417</v>
      </c>
      <c r="D62" s="89">
        <v>0.1308</v>
      </c>
      <c r="E62" s="82">
        <f t="shared" si="2"/>
        <v>7110.9763999999996</v>
      </c>
      <c r="F62" s="89">
        <v>0.1308</v>
      </c>
      <c r="G62" s="82">
        <f t="shared" si="1"/>
        <v>7207.3392000000003</v>
      </c>
    </row>
    <row r="63" spans="2:7">
      <c r="B63" s="493" t="s">
        <v>418</v>
      </c>
      <c r="C63" s="86" t="s">
        <v>419</v>
      </c>
      <c r="D63" s="89">
        <v>0.1007</v>
      </c>
      <c r="E63" s="82">
        <f t="shared" si="2"/>
        <v>6991.0880999999999</v>
      </c>
      <c r="F63" s="89">
        <v>0.1007</v>
      </c>
      <c r="G63" s="82">
        <f t="shared" si="1"/>
        <v>7086.2168000000001</v>
      </c>
    </row>
    <row r="64" spans="2:7">
      <c r="B64" s="493" t="s">
        <v>420</v>
      </c>
      <c r="C64" s="86" t="s">
        <v>421</v>
      </c>
      <c r="D64" s="89">
        <v>0.1143</v>
      </c>
      <c r="E64" s="82">
        <f t="shared" si="2"/>
        <v>7045.2569000000003</v>
      </c>
      <c r="F64" s="89">
        <v>0.1143</v>
      </c>
      <c r="G64" s="82">
        <f t="shared" si="1"/>
        <v>7140.9431999999997</v>
      </c>
    </row>
    <row r="65" spans="2:7">
      <c r="B65" s="493" t="s">
        <v>422</v>
      </c>
      <c r="C65" s="86" t="s">
        <v>423</v>
      </c>
      <c r="D65" s="89">
        <v>0.15540000000000001</v>
      </c>
      <c r="E65" s="82">
        <f t="shared" si="2"/>
        <v>7208.9582</v>
      </c>
      <c r="F65" s="89">
        <v>0.15540000000000001</v>
      </c>
      <c r="G65" s="82">
        <f t="shared" si="1"/>
        <v>7306.3296</v>
      </c>
    </row>
    <row r="66" spans="2:7">
      <c r="B66" s="493" t="s">
        <v>424</v>
      </c>
      <c r="C66" s="86" t="s">
        <v>425</v>
      </c>
      <c r="D66" s="89">
        <v>0.10150000000000001</v>
      </c>
      <c r="E66" s="82">
        <f t="shared" si="2"/>
        <v>6994.2745000000004</v>
      </c>
      <c r="F66" s="89">
        <v>0.10150000000000001</v>
      </c>
      <c r="G66" s="82">
        <f t="shared" si="1"/>
        <v>7089.4359999999997</v>
      </c>
    </row>
    <row r="67" spans="2:7">
      <c r="B67" s="493" t="s">
        <v>426</v>
      </c>
      <c r="C67" s="86" t="s">
        <v>427</v>
      </c>
      <c r="D67" s="89">
        <v>7.85E-2</v>
      </c>
      <c r="E67" s="82">
        <f t="shared" si="2"/>
        <v>6902.6655000000001</v>
      </c>
      <c r="F67" s="89">
        <v>7.85E-2</v>
      </c>
      <c r="G67" s="82">
        <f t="shared" si="1"/>
        <v>6996.884</v>
      </c>
    </row>
    <row r="68" spans="2:7">
      <c r="B68" s="493" t="s">
        <v>428</v>
      </c>
      <c r="C68" s="86" t="s">
        <v>429</v>
      </c>
      <c r="D68" s="89">
        <v>0.21240000000000001</v>
      </c>
      <c r="E68" s="82">
        <f t="shared" si="2"/>
        <v>7435.9892</v>
      </c>
      <c r="F68" s="89">
        <v>0.21240000000000001</v>
      </c>
      <c r="G68" s="82">
        <f t="shared" si="1"/>
        <v>7535.6975999999995</v>
      </c>
    </row>
    <row r="69" spans="2:7">
      <c r="B69" s="493" t="s">
        <v>430</v>
      </c>
      <c r="C69" s="86" t="s">
        <v>431</v>
      </c>
      <c r="D69" s="89">
        <v>0.1229</v>
      </c>
      <c r="E69" s="82">
        <f t="shared" si="2"/>
        <v>7079.5106999999998</v>
      </c>
      <c r="F69" s="89">
        <v>0.1229</v>
      </c>
      <c r="G69" s="82">
        <f t="shared" si="1"/>
        <v>7175.5496000000003</v>
      </c>
    </row>
    <row r="70" spans="2:7">
      <c r="B70" s="493" t="s">
        <v>432</v>
      </c>
      <c r="C70" s="86" t="s">
        <v>433</v>
      </c>
      <c r="D70" s="89">
        <v>0.1134</v>
      </c>
      <c r="E70" s="82">
        <f t="shared" si="2"/>
        <v>7041.6722</v>
      </c>
      <c r="F70" s="89">
        <v>0.1134</v>
      </c>
      <c r="G70" s="82">
        <f t="shared" si="1"/>
        <v>7137.3216000000002</v>
      </c>
    </row>
    <row r="71" spans="2:7">
      <c r="B71" s="493" t="s">
        <v>434</v>
      </c>
      <c r="C71" s="86" t="s">
        <v>435</v>
      </c>
      <c r="D71" s="89">
        <v>4.9500000000000002E-2</v>
      </c>
      <c r="E71" s="82">
        <f t="shared" si="2"/>
        <v>6787.1584999999995</v>
      </c>
      <c r="F71" s="89">
        <v>4.9500000000000002E-2</v>
      </c>
      <c r="G71" s="82">
        <f t="shared" si="1"/>
        <v>6880.1880000000001</v>
      </c>
    </row>
    <row r="72" spans="2:7">
      <c r="B72" s="493" t="s">
        <v>436</v>
      </c>
      <c r="C72" s="86" t="s">
        <v>437</v>
      </c>
      <c r="D72" s="89">
        <v>0.1265</v>
      </c>
      <c r="E72" s="82">
        <f t="shared" si="2"/>
        <v>7093.8495000000003</v>
      </c>
      <c r="F72" s="89">
        <v>0.1265</v>
      </c>
      <c r="G72" s="82">
        <f t="shared" si="1"/>
        <v>7190.0360000000001</v>
      </c>
    </row>
    <row r="73" spans="2:7">
      <c r="B73" s="493" t="s">
        <v>438</v>
      </c>
      <c r="C73" s="86" t="s">
        <v>439</v>
      </c>
      <c r="D73" s="89">
        <v>0.125</v>
      </c>
      <c r="E73" s="82">
        <f t="shared" si="2"/>
        <v>7087.875</v>
      </c>
      <c r="F73" s="89">
        <v>0.125</v>
      </c>
      <c r="G73" s="82">
        <f t="shared" si="1"/>
        <v>7184</v>
      </c>
    </row>
    <row r="74" spans="2:7">
      <c r="B74" s="493" t="s">
        <v>440</v>
      </c>
      <c r="C74" s="86" t="s">
        <v>441</v>
      </c>
      <c r="D74" s="89">
        <v>0.154</v>
      </c>
      <c r="E74" s="82">
        <f t="shared" si="2"/>
        <v>7203.3819999999996</v>
      </c>
      <c r="F74" s="89">
        <v>0.154</v>
      </c>
      <c r="G74" s="82">
        <f t="shared" si="1"/>
        <v>7300.6959999999999</v>
      </c>
    </row>
    <row r="75" spans="2:7">
      <c r="B75" s="493" t="s">
        <v>442</v>
      </c>
      <c r="C75" s="86" t="s">
        <v>443</v>
      </c>
      <c r="D75" s="89">
        <v>6.7900000000000002E-2</v>
      </c>
      <c r="E75" s="82">
        <f t="shared" si="2"/>
        <v>6860.4457000000002</v>
      </c>
      <c r="F75" s="89">
        <v>6.7900000000000002E-2</v>
      </c>
      <c r="G75" s="82">
        <f t="shared" si="1"/>
        <v>6954.2295999999997</v>
      </c>
    </row>
    <row r="76" spans="2:7">
      <c r="B76" s="493" t="s">
        <v>444</v>
      </c>
      <c r="C76" s="86" t="s">
        <v>445</v>
      </c>
      <c r="D76" s="89">
        <v>0.1159</v>
      </c>
      <c r="E76" s="82">
        <f t="shared" si="2"/>
        <v>7051.6297000000004</v>
      </c>
      <c r="F76" s="89">
        <v>0.1159</v>
      </c>
      <c r="G76" s="82">
        <f t="shared" si="1"/>
        <v>7147.3815999999997</v>
      </c>
    </row>
    <row r="77" spans="2:7">
      <c r="B77" s="493" t="s">
        <v>446</v>
      </c>
      <c r="C77" s="86" t="s">
        <v>447</v>
      </c>
      <c r="D77" s="89">
        <v>0.13400000000000001</v>
      </c>
      <c r="E77" s="82">
        <f t="shared" si="2"/>
        <v>7123.7219999999998</v>
      </c>
      <c r="F77" s="89">
        <v>0.13400000000000001</v>
      </c>
      <c r="G77" s="82">
        <f t="shared" si="1"/>
        <v>7220.2160000000003</v>
      </c>
    </row>
    <row r="78" spans="2:7">
      <c r="B78" s="493" t="s">
        <v>448</v>
      </c>
      <c r="C78" s="86" t="s">
        <v>449</v>
      </c>
      <c r="D78" s="89">
        <v>0.22850000000000001</v>
      </c>
      <c r="E78" s="82">
        <f t="shared" si="2"/>
        <v>7500.1154999999999</v>
      </c>
      <c r="F78" s="89">
        <v>0.22850000000000001</v>
      </c>
      <c r="G78" s="82">
        <f t="shared" si="1"/>
        <v>7600.4840000000004</v>
      </c>
    </row>
    <row r="79" spans="2:7">
      <c r="B79" s="493" t="s">
        <v>450</v>
      </c>
      <c r="C79" s="86" t="s">
        <v>451</v>
      </c>
      <c r="D79" s="89">
        <v>0.21759999999999999</v>
      </c>
      <c r="E79" s="82">
        <f t="shared" si="2"/>
        <v>7456.7007999999996</v>
      </c>
      <c r="F79" s="89">
        <v>0.21759999999999999</v>
      </c>
      <c r="G79" s="82">
        <f t="shared" si="1"/>
        <v>7556.6224000000002</v>
      </c>
    </row>
    <row r="80" spans="2:7">
      <c r="B80" s="493" t="s">
        <v>452</v>
      </c>
      <c r="C80" s="86" t="s">
        <v>453</v>
      </c>
      <c r="D80" s="89">
        <v>0.2616</v>
      </c>
      <c r="E80" s="82">
        <f t="shared" si="2"/>
        <v>7631.9528</v>
      </c>
      <c r="F80" s="89">
        <v>0.2616</v>
      </c>
      <c r="G80" s="82">
        <f t="shared" si="1"/>
        <v>7733.6783999999998</v>
      </c>
    </row>
    <row r="81" spans="2:7">
      <c r="B81" s="493" t="s">
        <v>454</v>
      </c>
      <c r="C81" s="86" t="s">
        <v>455</v>
      </c>
      <c r="D81" s="89">
        <v>0.11260000000000001</v>
      </c>
      <c r="E81" s="82">
        <f t="shared" ref="E81:E144" si="3">(D81*$J$18)+$J$17</f>
        <v>7038.4858000000004</v>
      </c>
      <c r="F81" s="89">
        <v>0.11260000000000001</v>
      </c>
      <c r="G81" s="82">
        <f t="shared" si="1"/>
        <v>7134.1023999999998</v>
      </c>
    </row>
    <row r="82" spans="2:7">
      <c r="B82" s="493" t="s">
        <v>456</v>
      </c>
      <c r="C82" s="86" t="s">
        <v>6</v>
      </c>
      <c r="D82" s="89">
        <v>0.219</v>
      </c>
      <c r="E82" s="82">
        <f t="shared" si="3"/>
        <v>7462.277</v>
      </c>
      <c r="F82" s="89">
        <v>0.219</v>
      </c>
      <c r="G82" s="82">
        <f t="shared" si="1"/>
        <v>7562.2560000000003</v>
      </c>
    </row>
    <row r="83" spans="2:7">
      <c r="B83" s="493" t="s">
        <v>457</v>
      </c>
      <c r="C83" s="86" t="s">
        <v>458</v>
      </c>
      <c r="D83" s="89">
        <v>4.4200000000000003E-2</v>
      </c>
      <c r="E83" s="82">
        <f t="shared" si="3"/>
        <v>6766.0486000000001</v>
      </c>
      <c r="F83" s="89">
        <v>4.4200000000000003E-2</v>
      </c>
      <c r="G83" s="82">
        <f t="shared" ref="G83:G146" si="4">(F83*$K$18)+$K$17</f>
        <v>6858.8608000000004</v>
      </c>
    </row>
    <row r="84" spans="2:7">
      <c r="B84" s="493" t="s">
        <v>459</v>
      </c>
      <c r="C84" s="86" t="s">
        <v>460</v>
      </c>
      <c r="D84" s="89">
        <v>0.24959999999999999</v>
      </c>
      <c r="E84" s="82">
        <f t="shared" si="3"/>
        <v>7584.1567999999997</v>
      </c>
      <c r="F84" s="89">
        <v>0.24959999999999999</v>
      </c>
      <c r="G84" s="82">
        <f t="shared" si="4"/>
        <v>7685.3904000000002</v>
      </c>
    </row>
    <row r="85" spans="2:7">
      <c r="B85" s="493" t="s">
        <v>461</v>
      </c>
      <c r="C85" s="86" t="s">
        <v>462</v>
      </c>
      <c r="D85" s="89">
        <v>0.1308</v>
      </c>
      <c r="E85" s="82">
        <f t="shared" si="3"/>
        <v>7110.9763999999996</v>
      </c>
      <c r="F85" s="89">
        <v>0.1308</v>
      </c>
      <c r="G85" s="82">
        <f t="shared" si="4"/>
        <v>7207.3392000000003</v>
      </c>
    </row>
    <row r="86" spans="2:7">
      <c r="B86" s="493" t="s">
        <v>463</v>
      </c>
      <c r="C86" s="86" t="s">
        <v>464</v>
      </c>
      <c r="D86" s="89">
        <v>0.27850000000000003</v>
      </c>
      <c r="E86" s="82">
        <f t="shared" si="3"/>
        <v>7699.2655000000004</v>
      </c>
      <c r="F86" s="89">
        <v>0.27850000000000003</v>
      </c>
      <c r="G86" s="82">
        <f t="shared" si="4"/>
        <v>7801.6840000000002</v>
      </c>
    </row>
    <row r="87" spans="2:7">
      <c r="B87" s="493" t="s">
        <v>465</v>
      </c>
      <c r="C87" s="86" t="s">
        <v>466</v>
      </c>
      <c r="D87" s="89">
        <v>0.13239999999999999</v>
      </c>
      <c r="E87" s="82">
        <f t="shared" si="3"/>
        <v>7117.3491999999997</v>
      </c>
      <c r="F87" s="89">
        <v>0.13239999999999999</v>
      </c>
      <c r="G87" s="82">
        <f t="shared" si="4"/>
        <v>7213.7776000000003</v>
      </c>
    </row>
    <row r="88" spans="2:7">
      <c r="B88" s="493" t="s">
        <v>467</v>
      </c>
      <c r="C88" s="86" t="s">
        <v>468</v>
      </c>
      <c r="D88" s="89">
        <v>0.12280000000000001</v>
      </c>
      <c r="E88" s="82">
        <f t="shared" si="3"/>
        <v>7079.1124</v>
      </c>
      <c r="F88" s="89">
        <v>0.12280000000000001</v>
      </c>
      <c r="G88" s="82">
        <f t="shared" si="4"/>
        <v>7175.1472000000003</v>
      </c>
    </row>
    <row r="89" spans="2:7">
      <c r="B89" s="493" t="s">
        <v>469</v>
      </c>
      <c r="C89" s="86" t="s">
        <v>470</v>
      </c>
      <c r="D89" s="89">
        <v>0.1305</v>
      </c>
      <c r="E89" s="82">
        <f t="shared" si="3"/>
        <v>7109.7815000000001</v>
      </c>
      <c r="F89" s="89">
        <v>0.1305</v>
      </c>
      <c r="G89" s="82">
        <f t="shared" si="4"/>
        <v>7206.1319999999996</v>
      </c>
    </row>
    <row r="90" spans="2:7">
      <c r="B90" s="493" t="s">
        <v>471</v>
      </c>
      <c r="C90" s="86" t="s">
        <v>472</v>
      </c>
      <c r="D90" s="89">
        <v>0.1191</v>
      </c>
      <c r="E90" s="82">
        <f t="shared" si="3"/>
        <v>7064.3752999999997</v>
      </c>
      <c r="F90" s="89">
        <v>0.1191</v>
      </c>
      <c r="G90" s="82">
        <f t="shared" si="4"/>
        <v>7160.2583999999997</v>
      </c>
    </row>
    <row r="91" spans="2:7">
      <c r="B91" s="493" t="s">
        <v>473</v>
      </c>
      <c r="C91" s="86" t="s">
        <v>474</v>
      </c>
      <c r="D91" s="89">
        <v>8.8800000000000004E-2</v>
      </c>
      <c r="E91" s="82">
        <f t="shared" si="3"/>
        <v>6943.6904000000004</v>
      </c>
      <c r="F91" s="89">
        <v>8.8800000000000004E-2</v>
      </c>
      <c r="G91" s="82">
        <f t="shared" si="4"/>
        <v>7038.3311999999996</v>
      </c>
    </row>
    <row r="92" spans="2:7">
      <c r="B92" s="493" t="s">
        <v>475</v>
      </c>
      <c r="C92" s="86" t="s">
        <v>476</v>
      </c>
      <c r="D92" s="89">
        <v>8.6699999999999999E-2</v>
      </c>
      <c r="E92" s="82">
        <f t="shared" si="3"/>
        <v>6935.3261000000002</v>
      </c>
      <c r="F92" s="89">
        <v>8.6699999999999999E-2</v>
      </c>
      <c r="G92" s="82">
        <f t="shared" si="4"/>
        <v>7029.8807999999999</v>
      </c>
    </row>
    <row r="93" spans="2:7">
      <c r="B93" s="493" t="s">
        <v>477</v>
      </c>
      <c r="C93" s="86" t="s">
        <v>478</v>
      </c>
      <c r="D93" s="89">
        <v>0.113</v>
      </c>
      <c r="E93" s="82">
        <f t="shared" si="3"/>
        <v>7040.0789999999997</v>
      </c>
      <c r="F93" s="89">
        <v>0.113</v>
      </c>
      <c r="G93" s="82">
        <f t="shared" si="4"/>
        <v>7135.7119999999995</v>
      </c>
    </row>
    <row r="94" spans="2:7">
      <c r="B94" s="493" t="s">
        <v>479</v>
      </c>
      <c r="C94" s="86" t="s">
        <v>480</v>
      </c>
      <c r="D94" s="89">
        <v>0.57879999999999998</v>
      </c>
      <c r="E94" s="82">
        <f t="shared" si="3"/>
        <v>8895.3603999999996</v>
      </c>
      <c r="F94" s="89">
        <v>0.57879999999999998</v>
      </c>
      <c r="G94" s="82">
        <f t="shared" si="4"/>
        <v>9010.0911999999989</v>
      </c>
    </row>
    <row r="95" spans="2:7">
      <c r="B95" s="493" t="s">
        <v>481</v>
      </c>
      <c r="C95" s="86" t="s">
        <v>482</v>
      </c>
      <c r="D95" s="89">
        <v>9.2499999999999999E-2</v>
      </c>
      <c r="E95" s="82">
        <f t="shared" si="3"/>
        <v>6958.4274999999998</v>
      </c>
      <c r="F95" s="89">
        <v>9.2499999999999999E-2</v>
      </c>
      <c r="G95" s="82">
        <f t="shared" si="4"/>
        <v>7053.22</v>
      </c>
    </row>
    <row r="96" spans="2:7">
      <c r="B96" s="493" t="s">
        <v>483</v>
      </c>
      <c r="C96" s="86" t="s">
        <v>484</v>
      </c>
      <c r="D96" s="89">
        <v>0.15609999999999999</v>
      </c>
      <c r="E96" s="82">
        <f t="shared" si="3"/>
        <v>7211.7462999999998</v>
      </c>
      <c r="F96" s="89">
        <v>0.15609999999999999</v>
      </c>
      <c r="G96" s="82">
        <f t="shared" si="4"/>
        <v>7309.1463999999996</v>
      </c>
    </row>
    <row r="97" spans="2:7">
      <c r="B97" s="493" t="s">
        <v>485</v>
      </c>
      <c r="C97" s="86" t="s">
        <v>486</v>
      </c>
      <c r="D97" s="89">
        <v>6.4000000000000001E-2</v>
      </c>
      <c r="E97" s="82">
        <f t="shared" si="3"/>
        <v>6844.9120000000003</v>
      </c>
      <c r="F97" s="89">
        <v>6.4000000000000001E-2</v>
      </c>
      <c r="G97" s="82">
        <f t="shared" si="4"/>
        <v>6938.5360000000001</v>
      </c>
    </row>
    <row r="98" spans="2:7">
      <c r="B98" s="493" t="s">
        <v>487</v>
      </c>
      <c r="C98" s="86" t="s">
        <v>488</v>
      </c>
      <c r="D98" s="89">
        <v>0.18029999999999999</v>
      </c>
      <c r="E98" s="82">
        <f t="shared" si="3"/>
        <v>7308.1349</v>
      </c>
      <c r="F98" s="89">
        <v>0.18029999999999999</v>
      </c>
      <c r="G98" s="82">
        <f t="shared" si="4"/>
        <v>7406.5272000000004</v>
      </c>
    </row>
    <row r="99" spans="2:7">
      <c r="B99" s="493" t="s">
        <v>489</v>
      </c>
      <c r="C99" s="86" t="s">
        <v>490</v>
      </c>
      <c r="D99" s="89">
        <v>0.1017</v>
      </c>
      <c r="E99" s="82">
        <f t="shared" si="3"/>
        <v>6995.0711000000001</v>
      </c>
      <c r="F99" s="89">
        <v>0.1017</v>
      </c>
      <c r="G99" s="82">
        <f t="shared" si="4"/>
        <v>7090.2407999999996</v>
      </c>
    </row>
    <row r="100" spans="2:7">
      <c r="B100" s="493" t="s">
        <v>491</v>
      </c>
      <c r="C100" s="86" t="s">
        <v>492</v>
      </c>
      <c r="D100" s="89">
        <v>0.1643</v>
      </c>
      <c r="E100" s="82">
        <f t="shared" si="3"/>
        <v>7244.4069</v>
      </c>
      <c r="F100" s="89">
        <v>0.1643</v>
      </c>
      <c r="G100" s="82">
        <f t="shared" si="4"/>
        <v>7342.1432000000004</v>
      </c>
    </row>
    <row r="101" spans="2:7">
      <c r="B101" s="493" t="s">
        <v>493</v>
      </c>
      <c r="C101" s="86" t="s">
        <v>494</v>
      </c>
      <c r="D101" s="89">
        <v>0.1673</v>
      </c>
      <c r="E101" s="82">
        <f t="shared" si="3"/>
        <v>7256.3559000000005</v>
      </c>
      <c r="F101" s="89">
        <v>0.1673</v>
      </c>
      <c r="G101" s="82">
        <f t="shared" si="4"/>
        <v>7354.2151999999996</v>
      </c>
    </row>
    <row r="102" spans="2:7">
      <c r="B102" s="493" t="s">
        <v>495</v>
      </c>
      <c r="C102" s="86" t="s">
        <v>496</v>
      </c>
      <c r="D102" s="89">
        <v>0.128</v>
      </c>
      <c r="E102" s="82">
        <f t="shared" si="3"/>
        <v>7099.8239999999996</v>
      </c>
      <c r="F102" s="89">
        <v>0.128</v>
      </c>
      <c r="G102" s="82">
        <f t="shared" si="4"/>
        <v>7196.0720000000001</v>
      </c>
    </row>
    <row r="103" spans="2:7">
      <c r="B103" s="493" t="s">
        <v>497</v>
      </c>
      <c r="C103" s="87" t="s">
        <v>498</v>
      </c>
      <c r="D103" s="89">
        <v>7.8299999999999995E-2</v>
      </c>
      <c r="E103" s="82">
        <f t="shared" si="3"/>
        <v>6901.8689000000004</v>
      </c>
      <c r="F103" s="89">
        <v>7.8299999999999995E-2</v>
      </c>
      <c r="G103" s="82">
        <f t="shared" si="4"/>
        <v>6996.0792000000001</v>
      </c>
    </row>
    <row r="104" spans="2:7">
      <c r="B104" s="493" t="s">
        <v>499</v>
      </c>
      <c r="C104" s="86" t="s">
        <v>500</v>
      </c>
      <c r="D104" s="89">
        <v>7.2800000000000004E-2</v>
      </c>
      <c r="E104" s="82">
        <f t="shared" si="3"/>
        <v>6879.9624000000003</v>
      </c>
      <c r="F104" s="89">
        <v>7.2800000000000004E-2</v>
      </c>
      <c r="G104" s="82">
        <f t="shared" si="4"/>
        <v>6973.9471999999996</v>
      </c>
    </row>
    <row r="105" spans="2:7">
      <c r="B105" s="493" t="s">
        <v>501</v>
      </c>
      <c r="C105" s="86" t="s">
        <v>502</v>
      </c>
      <c r="D105" s="89">
        <v>3.9300000000000002E-2</v>
      </c>
      <c r="E105" s="82">
        <f t="shared" si="3"/>
        <v>6746.5319</v>
      </c>
      <c r="F105" s="89">
        <v>3.9300000000000002E-2</v>
      </c>
      <c r="G105" s="82">
        <f t="shared" si="4"/>
        <v>6839.1432000000004</v>
      </c>
    </row>
    <row r="106" spans="2:7">
      <c r="B106" s="493" t="s">
        <v>503</v>
      </c>
      <c r="C106" s="88" t="s">
        <v>504</v>
      </c>
      <c r="D106" s="89">
        <v>6.2700000000000006E-2</v>
      </c>
      <c r="E106" s="82">
        <f t="shared" si="3"/>
        <v>6839.7340999999997</v>
      </c>
      <c r="F106" s="89">
        <v>6.2700000000000006E-2</v>
      </c>
      <c r="G106" s="82">
        <f t="shared" si="4"/>
        <v>6933.3047999999999</v>
      </c>
    </row>
    <row r="107" spans="2:7">
      <c r="B107" s="493" t="s">
        <v>505</v>
      </c>
      <c r="C107" s="86" t="s">
        <v>506</v>
      </c>
      <c r="D107" s="89">
        <v>0.1328</v>
      </c>
      <c r="E107" s="82">
        <f t="shared" si="3"/>
        <v>7118.9423999999999</v>
      </c>
      <c r="F107" s="89">
        <v>0.1328</v>
      </c>
      <c r="G107" s="82">
        <f t="shared" si="4"/>
        <v>7215.3872000000001</v>
      </c>
    </row>
    <row r="108" spans="2:7">
      <c r="B108" s="493" t="s">
        <v>507</v>
      </c>
      <c r="C108" s="86" t="s">
        <v>508</v>
      </c>
      <c r="D108" s="89">
        <v>0.36570000000000003</v>
      </c>
      <c r="E108" s="82">
        <f t="shared" si="3"/>
        <v>8046.5830999999998</v>
      </c>
      <c r="F108" s="89">
        <v>0.36570000000000003</v>
      </c>
      <c r="G108" s="82">
        <f t="shared" si="4"/>
        <v>8152.5767999999998</v>
      </c>
    </row>
    <row r="109" spans="2:7">
      <c r="B109" s="493" t="s">
        <v>509</v>
      </c>
      <c r="C109" s="87" t="s">
        <v>510</v>
      </c>
      <c r="D109" s="89">
        <v>0.16089999999999999</v>
      </c>
      <c r="E109" s="82">
        <f t="shared" si="3"/>
        <v>7230.8647000000001</v>
      </c>
      <c r="F109" s="89">
        <v>0.16089999999999999</v>
      </c>
      <c r="G109" s="82">
        <f t="shared" si="4"/>
        <v>7328.4615999999996</v>
      </c>
    </row>
    <row r="110" spans="2:7">
      <c r="B110" s="493" t="s">
        <v>511</v>
      </c>
      <c r="C110" s="86" t="s">
        <v>512</v>
      </c>
      <c r="D110" s="89">
        <v>0.1489</v>
      </c>
      <c r="E110" s="82">
        <f t="shared" si="3"/>
        <v>7183.0686999999998</v>
      </c>
      <c r="F110" s="89">
        <v>0.1489</v>
      </c>
      <c r="G110" s="82">
        <f t="shared" si="4"/>
        <v>7280.1736000000001</v>
      </c>
    </row>
    <row r="111" spans="2:7">
      <c r="B111" s="493" t="s">
        <v>513</v>
      </c>
      <c r="C111" s="86" t="s">
        <v>514</v>
      </c>
      <c r="D111" s="89">
        <v>0.15029999999999999</v>
      </c>
      <c r="E111" s="82">
        <f t="shared" si="3"/>
        <v>7188.6449000000002</v>
      </c>
      <c r="F111" s="89">
        <v>0.15029999999999999</v>
      </c>
      <c r="G111" s="82">
        <f t="shared" si="4"/>
        <v>7285.8072000000002</v>
      </c>
    </row>
    <row r="112" spans="2:7">
      <c r="B112" s="493" t="s">
        <v>515</v>
      </c>
      <c r="C112" s="86" t="s">
        <v>516</v>
      </c>
      <c r="D112" s="89">
        <v>0.12540000000000001</v>
      </c>
      <c r="E112" s="82">
        <f t="shared" si="3"/>
        <v>7089.4682000000003</v>
      </c>
      <c r="F112" s="89">
        <v>0.12540000000000001</v>
      </c>
      <c r="G112" s="82">
        <f t="shared" si="4"/>
        <v>7185.6095999999998</v>
      </c>
    </row>
    <row r="113" spans="2:7">
      <c r="B113" s="493" t="s">
        <v>517</v>
      </c>
      <c r="C113" s="86" t="s">
        <v>518</v>
      </c>
      <c r="D113" s="89">
        <v>0.1331</v>
      </c>
      <c r="E113" s="82">
        <f t="shared" si="3"/>
        <v>7120.1373000000003</v>
      </c>
      <c r="F113" s="89">
        <v>0.1331</v>
      </c>
      <c r="G113" s="82">
        <f t="shared" si="4"/>
        <v>7216.5944</v>
      </c>
    </row>
    <row r="114" spans="2:7">
      <c r="B114" s="493" t="s">
        <v>519</v>
      </c>
      <c r="C114" s="86" t="s">
        <v>520</v>
      </c>
      <c r="D114" s="89">
        <v>0.217</v>
      </c>
      <c r="E114" s="82">
        <f t="shared" si="3"/>
        <v>7454.3109999999997</v>
      </c>
      <c r="F114" s="89">
        <v>0.217</v>
      </c>
      <c r="G114" s="82">
        <f t="shared" si="4"/>
        <v>7554.2079999999996</v>
      </c>
    </row>
    <row r="115" spans="2:7">
      <c r="B115" s="493" t="s">
        <v>521</v>
      </c>
      <c r="C115" s="86" t="s">
        <v>522</v>
      </c>
      <c r="D115" s="89">
        <v>0.33960000000000001</v>
      </c>
      <c r="E115" s="82">
        <f t="shared" si="3"/>
        <v>7942.6268</v>
      </c>
      <c r="F115" s="89">
        <v>0.33960000000000001</v>
      </c>
      <c r="G115" s="82">
        <f t="shared" si="4"/>
        <v>8047.5504000000001</v>
      </c>
    </row>
    <row r="116" spans="2:7">
      <c r="B116" s="493" t="s">
        <v>523</v>
      </c>
      <c r="C116" s="86" t="s">
        <v>524</v>
      </c>
      <c r="D116" s="89">
        <v>0.2989</v>
      </c>
      <c r="E116" s="82">
        <f t="shared" si="3"/>
        <v>7780.5187000000005</v>
      </c>
      <c r="F116" s="89">
        <v>0.2989</v>
      </c>
      <c r="G116" s="82">
        <f t="shared" si="4"/>
        <v>7883.7736000000004</v>
      </c>
    </row>
    <row r="117" spans="2:7">
      <c r="B117" s="493" t="s">
        <v>525</v>
      </c>
      <c r="C117" s="88" t="s">
        <v>526</v>
      </c>
      <c r="D117" s="89">
        <v>6.5500000000000003E-2</v>
      </c>
      <c r="E117" s="82">
        <f t="shared" si="3"/>
        <v>6850.8864999999996</v>
      </c>
      <c r="F117" s="89">
        <v>6.5500000000000003E-2</v>
      </c>
      <c r="G117" s="82">
        <f t="shared" si="4"/>
        <v>6944.5720000000001</v>
      </c>
    </row>
    <row r="118" spans="2:7">
      <c r="B118" s="493" t="s">
        <v>527</v>
      </c>
      <c r="C118" s="88" t="s">
        <v>528</v>
      </c>
      <c r="D118" s="89">
        <v>0.45369999999999999</v>
      </c>
      <c r="E118" s="82">
        <f t="shared" si="3"/>
        <v>8397.0871000000006</v>
      </c>
      <c r="F118" s="89">
        <v>0.45369999999999999</v>
      </c>
      <c r="G118" s="82">
        <f t="shared" si="4"/>
        <v>8506.6887999999999</v>
      </c>
    </row>
    <row r="119" spans="2:7">
      <c r="B119" s="493" t="s">
        <v>529</v>
      </c>
      <c r="C119" s="88" t="s">
        <v>530</v>
      </c>
      <c r="D119" s="89">
        <v>0.32529999999999998</v>
      </c>
      <c r="E119" s="82">
        <f t="shared" si="3"/>
        <v>7885.6698999999999</v>
      </c>
      <c r="F119" s="89">
        <v>0.32529999999999998</v>
      </c>
      <c r="G119" s="82">
        <f t="shared" si="4"/>
        <v>7990.0072</v>
      </c>
    </row>
    <row r="120" spans="2:7">
      <c r="B120" s="493" t="s">
        <v>531</v>
      </c>
      <c r="C120" s="88" t="s">
        <v>532</v>
      </c>
      <c r="D120" s="89">
        <v>0.1275</v>
      </c>
      <c r="E120" s="82">
        <f t="shared" si="3"/>
        <v>7097.8325000000004</v>
      </c>
      <c r="F120" s="89">
        <v>0.1275</v>
      </c>
      <c r="G120" s="82">
        <f t="shared" si="4"/>
        <v>7194.06</v>
      </c>
    </row>
    <row r="121" spans="2:7">
      <c r="B121" s="493" t="s">
        <v>533</v>
      </c>
      <c r="C121" s="86" t="s">
        <v>534</v>
      </c>
      <c r="D121" s="89">
        <v>3.2300000000000002E-2</v>
      </c>
      <c r="E121" s="82">
        <f t="shared" si="3"/>
        <v>6718.6508999999996</v>
      </c>
      <c r="F121" s="89">
        <v>3.2300000000000002E-2</v>
      </c>
      <c r="G121" s="82">
        <f t="shared" si="4"/>
        <v>6810.9751999999999</v>
      </c>
    </row>
    <row r="122" spans="2:7">
      <c r="B122" s="493" t="s">
        <v>535</v>
      </c>
      <c r="C122" s="86" t="s">
        <v>536</v>
      </c>
      <c r="D122" s="89">
        <v>0.2021</v>
      </c>
      <c r="E122" s="82">
        <f t="shared" si="3"/>
        <v>7394.9642999999996</v>
      </c>
      <c r="F122" s="89">
        <v>0.2021</v>
      </c>
      <c r="G122" s="82">
        <f t="shared" si="4"/>
        <v>7494.2503999999999</v>
      </c>
    </row>
    <row r="123" spans="2:7">
      <c r="B123" s="493" t="s">
        <v>537</v>
      </c>
      <c r="C123" s="86" t="s">
        <v>538</v>
      </c>
      <c r="D123" s="89">
        <v>0.1182</v>
      </c>
      <c r="E123" s="82">
        <f t="shared" si="3"/>
        <v>7060.7906000000003</v>
      </c>
      <c r="F123" s="89">
        <v>0.1182</v>
      </c>
      <c r="G123" s="82">
        <f t="shared" si="4"/>
        <v>7156.6368000000002</v>
      </c>
    </row>
    <row r="124" spans="2:7">
      <c r="B124" s="493" t="s">
        <v>539</v>
      </c>
      <c r="C124" s="86" t="s">
        <v>540</v>
      </c>
      <c r="D124" s="89">
        <v>0.12709999999999999</v>
      </c>
      <c r="E124" s="82">
        <f t="shared" si="3"/>
        <v>7096.2393000000002</v>
      </c>
      <c r="F124" s="89">
        <v>0.12709999999999999</v>
      </c>
      <c r="G124" s="82">
        <f t="shared" si="4"/>
        <v>7192.4503999999997</v>
      </c>
    </row>
    <row r="125" spans="2:7">
      <c r="B125" s="493" t="s">
        <v>541</v>
      </c>
      <c r="C125" s="86" t="s">
        <v>542</v>
      </c>
      <c r="D125" s="89">
        <v>0.1598</v>
      </c>
      <c r="E125" s="82">
        <f t="shared" si="3"/>
        <v>7226.4834000000001</v>
      </c>
      <c r="F125" s="89">
        <v>0.1598</v>
      </c>
      <c r="G125" s="82">
        <f t="shared" si="4"/>
        <v>7324.0352000000003</v>
      </c>
    </row>
    <row r="126" spans="2:7">
      <c r="B126" s="493" t="s">
        <v>543</v>
      </c>
      <c r="C126" s="86" t="s">
        <v>544</v>
      </c>
      <c r="D126" s="89">
        <v>0.21310000000000001</v>
      </c>
      <c r="E126" s="82">
        <f t="shared" si="3"/>
        <v>7438.7772999999997</v>
      </c>
      <c r="F126" s="89">
        <v>0.21310000000000001</v>
      </c>
      <c r="G126" s="82">
        <f t="shared" si="4"/>
        <v>7538.5144</v>
      </c>
    </row>
    <row r="127" spans="2:7">
      <c r="B127" s="493" t="s">
        <v>545</v>
      </c>
      <c r="C127" s="86" t="s">
        <v>546</v>
      </c>
      <c r="D127" s="89">
        <v>0.16869999999999999</v>
      </c>
      <c r="E127" s="82">
        <f t="shared" si="3"/>
        <v>7261.9321</v>
      </c>
      <c r="F127" s="89">
        <v>0.16869999999999999</v>
      </c>
      <c r="G127" s="82">
        <f t="shared" si="4"/>
        <v>7359.8487999999998</v>
      </c>
    </row>
    <row r="128" spans="2:7">
      <c r="B128" s="493" t="s">
        <v>547</v>
      </c>
      <c r="C128" s="86" t="s">
        <v>548</v>
      </c>
      <c r="D128" s="89">
        <v>0.21490000000000001</v>
      </c>
      <c r="E128" s="82">
        <f t="shared" si="3"/>
        <v>7445.9467000000004</v>
      </c>
      <c r="F128" s="89">
        <v>0.21490000000000001</v>
      </c>
      <c r="G128" s="82">
        <f t="shared" si="4"/>
        <v>7545.7575999999999</v>
      </c>
    </row>
    <row r="129" spans="2:7">
      <c r="B129" s="493" t="s">
        <v>549</v>
      </c>
      <c r="C129" s="87" t="s">
        <v>550</v>
      </c>
      <c r="D129" s="89">
        <v>9.1899999999999996E-2</v>
      </c>
      <c r="E129" s="82">
        <f t="shared" si="3"/>
        <v>6956.0376999999999</v>
      </c>
      <c r="F129" s="89">
        <v>9.1899999999999996E-2</v>
      </c>
      <c r="G129" s="82">
        <f t="shared" si="4"/>
        <v>7050.8055999999997</v>
      </c>
    </row>
    <row r="130" spans="2:7">
      <c r="B130" s="493" t="s">
        <v>551</v>
      </c>
      <c r="C130" s="86" t="s">
        <v>552</v>
      </c>
      <c r="D130" s="89">
        <v>0.1244</v>
      </c>
      <c r="E130" s="82">
        <f t="shared" si="3"/>
        <v>7085.4852000000001</v>
      </c>
      <c r="F130" s="89">
        <v>0.1244</v>
      </c>
      <c r="G130" s="82">
        <f t="shared" si="4"/>
        <v>7181.5856000000003</v>
      </c>
    </row>
    <row r="131" spans="2:7">
      <c r="B131" s="493" t="s">
        <v>553</v>
      </c>
      <c r="C131" s="86" t="s">
        <v>554</v>
      </c>
      <c r="D131" s="89">
        <v>0.13159999999999999</v>
      </c>
      <c r="E131" s="82">
        <f t="shared" si="3"/>
        <v>7114.1628000000001</v>
      </c>
      <c r="F131" s="89">
        <v>0.13159999999999999</v>
      </c>
      <c r="G131" s="82">
        <f t="shared" si="4"/>
        <v>7210.5583999999999</v>
      </c>
    </row>
    <row r="132" spans="2:7">
      <c r="B132" s="493" t="s">
        <v>555</v>
      </c>
      <c r="C132" s="86" t="s">
        <v>556</v>
      </c>
      <c r="D132" s="89">
        <v>0.26079999999999998</v>
      </c>
      <c r="E132" s="82">
        <f t="shared" si="3"/>
        <v>7628.7664000000004</v>
      </c>
      <c r="F132" s="89">
        <v>0.26079999999999998</v>
      </c>
      <c r="G132" s="82">
        <f t="shared" si="4"/>
        <v>7730.4592000000002</v>
      </c>
    </row>
    <row r="133" spans="2:7">
      <c r="B133" s="493" t="s">
        <v>557</v>
      </c>
      <c r="C133" s="86" t="s">
        <v>558</v>
      </c>
      <c r="D133" s="89">
        <v>0.24959999999999999</v>
      </c>
      <c r="E133" s="82">
        <f t="shared" si="3"/>
        <v>7584.1567999999997</v>
      </c>
      <c r="F133" s="89">
        <v>0.24959999999999999</v>
      </c>
      <c r="G133" s="82">
        <f t="shared" si="4"/>
        <v>7685.3904000000002</v>
      </c>
    </row>
    <row r="134" spans="2:7">
      <c r="B134" s="493" t="s">
        <v>559</v>
      </c>
      <c r="C134" s="86" t="s">
        <v>560</v>
      </c>
      <c r="D134" s="89">
        <v>0.16769999999999999</v>
      </c>
      <c r="E134" s="82">
        <f t="shared" si="3"/>
        <v>7257.9490999999998</v>
      </c>
      <c r="F134" s="89">
        <v>0.16769999999999999</v>
      </c>
      <c r="G134" s="82">
        <f t="shared" si="4"/>
        <v>7355.8248000000003</v>
      </c>
    </row>
    <row r="135" spans="2:7">
      <c r="B135" s="493" t="s">
        <v>561</v>
      </c>
      <c r="C135" s="86" t="s">
        <v>562</v>
      </c>
      <c r="D135" s="89">
        <v>0.19409999999999999</v>
      </c>
      <c r="E135" s="82">
        <f t="shared" si="3"/>
        <v>7363.1003000000001</v>
      </c>
      <c r="F135" s="89">
        <v>0.19409999999999999</v>
      </c>
      <c r="G135" s="82">
        <f t="shared" si="4"/>
        <v>7462.0583999999999</v>
      </c>
    </row>
    <row r="136" spans="2:7">
      <c r="B136" s="493" t="s">
        <v>563</v>
      </c>
      <c r="C136" s="86" t="s">
        <v>564</v>
      </c>
      <c r="D136" s="89">
        <v>8.2699999999999996E-2</v>
      </c>
      <c r="E136" s="82">
        <f t="shared" si="3"/>
        <v>6919.3940999999995</v>
      </c>
      <c r="F136" s="89">
        <v>8.2699999999999996E-2</v>
      </c>
      <c r="G136" s="82">
        <f t="shared" si="4"/>
        <v>7013.7848000000004</v>
      </c>
    </row>
    <row r="137" spans="2:7">
      <c r="B137" s="493" t="s">
        <v>565</v>
      </c>
      <c r="C137" s="86" t="s">
        <v>566</v>
      </c>
      <c r="D137" s="89">
        <v>0.14410000000000001</v>
      </c>
      <c r="E137" s="82">
        <f t="shared" si="3"/>
        <v>7163.9503000000004</v>
      </c>
      <c r="F137" s="89">
        <v>0.14410000000000001</v>
      </c>
      <c r="G137" s="82">
        <f t="shared" si="4"/>
        <v>7260.8584000000001</v>
      </c>
    </row>
    <row r="138" spans="2:7">
      <c r="B138" s="493" t="s">
        <v>567</v>
      </c>
      <c r="C138" s="86" t="s">
        <v>568</v>
      </c>
      <c r="D138" s="89">
        <v>0.24079999999999999</v>
      </c>
      <c r="E138" s="82">
        <f t="shared" si="3"/>
        <v>7549.1063999999997</v>
      </c>
      <c r="F138" s="89">
        <v>0.24079999999999999</v>
      </c>
      <c r="G138" s="82">
        <f t="shared" si="4"/>
        <v>7649.9791999999998</v>
      </c>
    </row>
    <row r="139" spans="2:7">
      <c r="B139" s="493" t="s">
        <v>569</v>
      </c>
      <c r="C139" s="86" t="s">
        <v>570</v>
      </c>
      <c r="D139" s="89">
        <v>0.24809999999999999</v>
      </c>
      <c r="E139" s="82">
        <f t="shared" si="3"/>
        <v>7578.1823000000004</v>
      </c>
      <c r="F139" s="89">
        <v>0.24809999999999999</v>
      </c>
      <c r="G139" s="82">
        <f t="shared" si="4"/>
        <v>7679.3544000000002</v>
      </c>
    </row>
    <row r="140" spans="2:7">
      <c r="B140" s="493" t="s">
        <v>571</v>
      </c>
      <c r="C140" s="86" t="s">
        <v>572</v>
      </c>
      <c r="D140" s="89">
        <v>0.21429999999999999</v>
      </c>
      <c r="E140" s="82">
        <f t="shared" si="3"/>
        <v>7443.5568999999996</v>
      </c>
      <c r="F140" s="89">
        <v>0.21429999999999999</v>
      </c>
      <c r="G140" s="82">
        <f t="shared" si="4"/>
        <v>7543.3432000000003</v>
      </c>
    </row>
    <row r="141" spans="2:7">
      <c r="B141" s="493" t="s">
        <v>573</v>
      </c>
      <c r="C141" s="86" t="s">
        <v>574</v>
      </c>
      <c r="D141" s="89">
        <v>6.0299999999999999E-2</v>
      </c>
      <c r="E141" s="82">
        <f t="shared" si="3"/>
        <v>6830.1749</v>
      </c>
      <c r="F141" s="89">
        <v>6.0299999999999999E-2</v>
      </c>
      <c r="G141" s="82">
        <f t="shared" si="4"/>
        <v>6923.6472000000003</v>
      </c>
    </row>
    <row r="142" spans="2:7">
      <c r="B142" s="493" t="s">
        <v>575</v>
      </c>
      <c r="C142" s="86" t="s">
        <v>576</v>
      </c>
      <c r="D142" s="89">
        <v>0.1326</v>
      </c>
      <c r="E142" s="82">
        <f t="shared" si="3"/>
        <v>7118.1458000000002</v>
      </c>
      <c r="F142" s="89">
        <v>0.1326</v>
      </c>
      <c r="G142" s="82">
        <f t="shared" si="4"/>
        <v>7214.5824000000002</v>
      </c>
    </row>
    <row r="143" spans="2:7">
      <c r="B143" s="493" t="s">
        <v>577</v>
      </c>
      <c r="C143" s="86" t="s">
        <v>578</v>
      </c>
      <c r="D143" s="89">
        <v>0.14660000000000001</v>
      </c>
      <c r="E143" s="82">
        <f t="shared" si="3"/>
        <v>7173.9078</v>
      </c>
      <c r="F143" s="89">
        <v>0.14660000000000001</v>
      </c>
      <c r="G143" s="82">
        <f t="shared" si="4"/>
        <v>7270.9184000000005</v>
      </c>
    </row>
    <row r="144" spans="2:7">
      <c r="B144" s="493" t="s">
        <v>579</v>
      </c>
      <c r="C144" s="86" t="s">
        <v>580</v>
      </c>
      <c r="D144" s="89">
        <v>0.1323</v>
      </c>
      <c r="E144" s="82">
        <f t="shared" si="3"/>
        <v>7116.9508999999998</v>
      </c>
      <c r="F144" s="89">
        <v>0.1323</v>
      </c>
      <c r="G144" s="82">
        <f t="shared" si="4"/>
        <v>7213.3752000000004</v>
      </c>
    </row>
    <row r="145" spans="2:7">
      <c r="B145" s="493" t="s">
        <v>581</v>
      </c>
      <c r="C145" s="86" t="s">
        <v>582</v>
      </c>
      <c r="D145" s="89">
        <v>0.32140000000000002</v>
      </c>
      <c r="E145" s="82">
        <f t="shared" ref="E145:E208" si="5">(D145*$J$18)+$J$17</f>
        <v>7870.1361999999999</v>
      </c>
      <c r="F145" s="89">
        <v>0.32140000000000002</v>
      </c>
      <c r="G145" s="82">
        <f t="shared" si="4"/>
        <v>7974.3136000000004</v>
      </c>
    </row>
    <row r="146" spans="2:7">
      <c r="B146" s="493" t="s">
        <v>583</v>
      </c>
      <c r="C146" s="86" t="s">
        <v>584</v>
      </c>
      <c r="D146" s="89">
        <v>0.2087</v>
      </c>
      <c r="E146" s="82">
        <f t="shared" si="5"/>
        <v>7421.2520999999997</v>
      </c>
      <c r="F146" s="89">
        <v>0.2087</v>
      </c>
      <c r="G146" s="82">
        <f t="shared" si="4"/>
        <v>7520.8087999999998</v>
      </c>
    </row>
    <row r="147" spans="2:7">
      <c r="B147" s="493" t="s">
        <v>585</v>
      </c>
      <c r="C147" s="86" t="s">
        <v>586</v>
      </c>
      <c r="D147" s="89">
        <v>0.26569999999999999</v>
      </c>
      <c r="E147" s="82">
        <f t="shared" si="5"/>
        <v>7648.2830999999996</v>
      </c>
      <c r="F147" s="89">
        <v>0.26569999999999999</v>
      </c>
      <c r="G147" s="82">
        <f t="shared" ref="G147:G210" si="6">(F147*$K$18)+$K$17</f>
        <v>7750.1768000000002</v>
      </c>
    </row>
    <row r="148" spans="2:7">
      <c r="B148" s="493" t="s">
        <v>587</v>
      </c>
      <c r="C148" s="86" t="s">
        <v>588</v>
      </c>
      <c r="D148" s="89">
        <v>0.22500000000000001</v>
      </c>
      <c r="E148" s="82">
        <f t="shared" si="5"/>
        <v>7486.1750000000002</v>
      </c>
      <c r="F148" s="89">
        <v>0.22500000000000001</v>
      </c>
      <c r="G148" s="82">
        <f t="shared" si="6"/>
        <v>7586.4</v>
      </c>
    </row>
    <row r="149" spans="2:7">
      <c r="B149" s="493" t="s">
        <v>589</v>
      </c>
      <c r="C149" s="86" t="s">
        <v>590</v>
      </c>
      <c r="D149" s="89">
        <v>0.14050000000000001</v>
      </c>
      <c r="E149" s="82">
        <f t="shared" si="5"/>
        <v>7149.6115</v>
      </c>
      <c r="F149" s="89">
        <v>0.14050000000000001</v>
      </c>
      <c r="G149" s="82">
        <f t="shared" si="6"/>
        <v>7246.3720000000003</v>
      </c>
    </row>
    <row r="150" spans="2:7">
      <c r="B150" s="493" t="s">
        <v>591</v>
      </c>
      <c r="C150" s="86" t="s">
        <v>592</v>
      </c>
      <c r="D150" s="89">
        <v>0.24249999999999999</v>
      </c>
      <c r="E150" s="82">
        <f t="shared" si="5"/>
        <v>7555.8774999999996</v>
      </c>
      <c r="F150" s="89">
        <v>0.24249999999999999</v>
      </c>
      <c r="G150" s="82">
        <f t="shared" si="6"/>
        <v>7656.82</v>
      </c>
    </row>
    <row r="151" spans="2:7">
      <c r="B151" s="493" t="s">
        <v>593</v>
      </c>
      <c r="C151" s="86" t="s">
        <v>594</v>
      </c>
      <c r="D151" s="89">
        <v>0.1061</v>
      </c>
      <c r="E151" s="82">
        <f t="shared" si="5"/>
        <v>7012.5963000000002</v>
      </c>
      <c r="F151" s="89">
        <v>0.1061</v>
      </c>
      <c r="G151" s="82">
        <f t="shared" si="6"/>
        <v>7107.9463999999998</v>
      </c>
    </row>
    <row r="152" spans="2:7">
      <c r="B152" s="493" t="s">
        <v>595</v>
      </c>
      <c r="C152" s="86" t="s">
        <v>596</v>
      </c>
      <c r="D152" s="89">
        <v>0.43120000000000003</v>
      </c>
      <c r="E152" s="82">
        <f t="shared" si="5"/>
        <v>8307.4696000000004</v>
      </c>
      <c r="F152" s="89">
        <v>0.43120000000000003</v>
      </c>
      <c r="G152" s="82">
        <f t="shared" si="6"/>
        <v>8416.1488000000008</v>
      </c>
    </row>
    <row r="153" spans="2:7">
      <c r="B153" s="493" t="s">
        <v>597</v>
      </c>
      <c r="C153" s="86" t="s">
        <v>598</v>
      </c>
      <c r="D153" s="89">
        <v>0.27179999999999999</v>
      </c>
      <c r="E153" s="82">
        <f t="shared" si="5"/>
        <v>7672.5793999999996</v>
      </c>
      <c r="F153" s="89">
        <v>0.27179999999999999</v>
      </c>
      <c r="G153" s="82">
        <f t="shared" si="6"/>
        <v>7774.7232000000004</v>
      </c>
    </row>
    <row r="154" spans="2:7">
      <c r="B154" s="493" t="s">
        <v>599</v>
      </c>
      <c r="C154" s="88" t="s">
        <v>600</v>
      </c>
      <c r="D154" s="89">
        <v>0.24740000000000001</v>
      </c>
      <c r="E154" s="82">
        <f t="shared" si="5"/>
        <v>7575.3941999999997</v>
      </c>
      <c r="F154" s="89">
        <v>0.24740000000000001</v>
      </c>
      <c r="G154" s="82">
        <f t="shared" si="6"/>
        <v>7676.5375999999997</v>
      </c>
    </row>
    <row r="155" spans="2:7">
      <c r="B155" s="493" t="s">
        <v>601</v>
      </c>
      <c r="C155" s="86" t="s">
        <v>602</v>
      </c>
      <c r="D155" s="89">
        <v>0.41389999999999999</v>
      </c>
      <c r="E155" s="82">
        <f t="shared" si="5"/>
        <v>8238.5637000000006</v>
      </c>
      <c r="F155" s="89">
        <v>0.41389999999999999</v>
      </c>
      <c r="G155" s="82">
        <f t="shared" si="6"/>
        <v>8346.5336000000007</v>
      </c>
    </row>
    <row r="156" spans="2:7">
      <c r="B156" s="493" t="s">
        <v>603</v>
      </c>
      <c r="C156" s="86" t="s">
        <v>604</v>
      </c>
      <c r="D156" s="89">
        <v>5.0099999999999999E-2</v>
      </c>
      <c r="E156" s="82">
        <f t="shared" si="5"/>
        <v>6789.5483000000004</v>
      </c>
      <c r="F156" s="89">
        <v>5.0099999999999999E-2</v>
      </c>
      <c r="G156" s="82">
        <f t="shared" si="6"/>
        <v>6882.6023999999998</v>
      </c>
    </row>
    <row r="157" spans="2:7">
      <c r="B157" s="493" t="s">
        <v>605</v>
      </c>
      <c r="C157" s="86" t="s">
        <v>606</v>
      </c>
      <c r="D157" s="89">
        <v>0.12939999999999999</v>
      </c>
      <c r="E157" s="82">
        <f t="shared" si="5"/>
        <v>7105.4002</v>
      </c>
      <c r="F157" s="89">
        <v>0.12939999999999999</v>
      </c>
      <c r="G157" s="82">
        <f t="shared" si="6"/>
        <v>7201.7056000000002</v>
      </c>
    </row>
    <row r="158" spans="2:7">
      <c r="B158" s="493" t="s">
        <v>607</v>
      </c>
      <c r="C158" s="86" t="s">
        <v>608</v>
      </c>
      <c r="D158" s="89">
        <v>7.9200000000000007E-2</v>
      </c>
      <c r="E158" s="82">
        <f t="shared" si="5"/>
        <v>6905.4535999999998</v>
      </c>
      <c r="F158" s="89">
        <v>7.9200000000000007E-2</v>
      </c>
      <c r="G158" s="82">
        <f t="shared" si="6"/>
        <v>6999.7007999999996</v>
      </c>
    </row>
    <row r="159" spans="2:7">
      <c r="B159" s="493" t="s">
        <v>609</v>
      </c>
      <c r="C159" s="86" t="s">
        <v>610</v>
      </c>
      <c r="D159" s="89">
        <v>0.27300000000000002</v>
      </c>
      <c r="E159" s="82">
        <f t="shared" si="5"/>
        <v>7677.3590000000004</v>
      </c>
      <c r="F159" s="89">
        <v>0.27300000000000002</v>
      </c>
      <c r="G159" s="82">
        <f t="shared" si="6"/>
        <v>7779.5519999999997</v>
      </c>
    </row>
    <row r="160" spans="2:7">
      <c r="B160" s="493" t="s">
        <v>611</v>
      </c>
      <c r="C160" s="86" t="s">
        <v>612</v>
      </c>
      <c r="D160" s="89">
        <v>0.19109999999999999</v>
      </c>
      <c r="E160" s="82">
        <f t="shared" si="5"/>
        <v>7351.1512999999995</v>
      </c>
      <c r="F160" s="89">
        <v>0.19109999999999999</v>
      </c>
      <c r="G160" s="82">
        <f t="shared" si="6"/>
        <v>7449.9863999999998</v>
      </c>
    </row>
    <row r="161" spans="2:9">
      <c r="B161" s="493" t="s">
        <v>613</v>
      </c>
      <c r="C161" s="86" t="s">
        <v>614</v>
      </c>
      <c r="D161" s="89">
        <v>0.20169999999999999</v>
      </c>
      <c r="E161" s="82">
        <f t="shared" si="5"/>
        <v>7393.3711000000003</v>
      </c>
      <c r="F161" s="89">
        <v>0.20169999999999999</v>
      </c>
      <c r="G161" s="82">
        <f t="shared" si="6"/>
        <v>7492.6408000000001</v>
      </c>
    </row>
    <row r="162" spans="2:9">
      <c r="B162" s="493" t="s">
        <v>615</v>
      </c>
      <c r="C162" s="86" t="s">
        <v>616</v>
      </c>
      <c r="D162" s="89">
        <v>0.14319999999999999</v>
      </c>
      <c r="E162" s="82">
        <f t="shared" si="5"/>
        <v>7160.3656000000001</v>
      </c>
      <c r="F162" s="89">
        <v>0.14319999999999999</v>
      </c>
      <c r="G162" s="82">
        <f t="shared" si="6"/>
        <v>7257.2367999999997</v>
      </c>
    </row>
    <row r="163" spans="2:9">
      <c r="B163" s="493" t="s">
        <v>617</v>
      </c>
      <c r="C163" s="86" t="s">
        <v>618</v>
      </c>
      <c r="D163" s="89">
        <v>0.1033</v>
      </c>
      <c r="E163" s="82">
        <f t="shared" si="5"/>
        <v>7001.4439000000002</v>
      </c>
      <c r="F163" s="89">
        <v>0.1033</v>
      </c>
      <c r="G163" s="82">
        <f t="shared" si="6"/>
        <v>7096.6792000000005</v>
      </c>
    </row>
    <row r="164" spans="2:9">
      <c r="B164" s="493" t="s">
        <v>619</v>
      </c>
      <c r="C164" s="86" t="s">
        <v>620</v>
      </c>
      <c r="D164" s="89">
        <v>0.1202</v>
      </c>
      <c r="E164" s="82">
        <f t="shared" si="5"/>
        <v>7068.7565999999997</v>
      </c>
      <c r="F164" s="89">
        <v>0.1202</v>
      </c>
      <c r="G164" s="82">
        <f t="shared" si="6"/>
        <v>7164.6848</v>
      </c>
    </row>
    <row r="165" spans="2:9">
      <c r="B165" s="493" t="s">
        <v>621</v>
      </c>
      <c r="C165" s="86" t="s">
        <v>622</v>
      </c>
      <c r="D165" s="89">
        <v>7.5300000000000006E-2</v>
      </c>
      <c r="E165" s="82">
        <f t="shared" si="5"/>
        <v>6889.9198999999999</v>
      </c>
      <c r="F165" s="89">
        <v>7.5300000000000006E-2</v>
      </c>
      <c r="G165" s="82">
        <f t="shared" si="6"/>
        <v>6984.0072</v>
      </c>
    </row>
    <row r="166" spans="2:9">
      <c r="B166" s="493" t="s">
        <v>623</v>
      </c>
      <c r="C166" s="86" t="s">
        <v>624</v>
      </c>
      <c r="D166" s="89">
        <v>0.44519999999999998</v>
      </c>
      <c r="E166" s="82">
        <f t="shared" si="5"/>
        <v>8363.2315999999992</v>
      </c>
      <c r="F166" s="89">
        <v>0.44519999999999998</v>
      </c>
      <c r="G166" s="82">
        <f t="shared" si="6"/>
        <v>8472.4848000000002</v>
      </c>
    </row>
    <row r="167" spans="2:9">
      <c r="B167" s="493" t="s">
        <v>625</v>
      </c>
      <c r="C167" s="86" t="s">
        <v>626</v>
      </c>
      <c r="D167" s="89">
        <v>0.12429999999999999</v>
      </c>
      <c r="E167" s="82">
        <f t="shared" si="5"/>
        <v>7085.0869000000002</v>
      </c>
      <c r="F167" s="89">
        <v>0.12429999999999999</v>
      </c>
      <c r="G167" s="82">
        <f t="shared" si="6"/>
        <v>7181.1832000000004</v>
      </c>
    </row>
    <row r="168" spans="2:9">
      <c r="B168" s="493" t="s">
        <v>627</v>
      </c>
      <c r="C168" s="86" t="s">
        <v>628</v>
      </c>
      <c r="D168" s="89">
        <v>0.14599999999999999</v>
      </c>
      <c r="E168" s="82">
        <f t="shared" si="5"/>
        <v>7171.518</v>
      </c>
      <c r="F168" s="89">
        <v>0.14599999999999999</v>
      </c>
      <c r="G168" s="82">
        <f t="shared" si="6"/>
        <v>7268.5039999999999</v>
      </c>
      <c r="I168" s="80"/>
    </row>
    <row r="169" spans="2:9">
      <c r="B169" s="493" t="s">
        <v>629</v>
      </c>
      <c r="C169" s="86" t="s">
        <v>630</v>
      </c>
      <c r="D169" s="89">
        <v>0.245</v>
      </c>
      <c r="E169" s="82">
        <f t="shared" si="5"/>
        <v>7565.835</v>
      </c>
      <c r="F169" s="89">
        <v>0.245</v>
      </c>
      <c r="G169" s="82">
        <f t="shared" si="6"/>
        <v>7666.88</v>
      </c>
    </row>
    <row r="170" spans="2:9">
      <c r="B170" s="493" t="s">
        <v>631</v>
      </c>
      <c r="C170" s="86" t="s">
        <v>632</v>
      </c>
      <c r="D170" s="89">
        <v>0.1031</v>
      </c>
      <c r="E170" s="82">
        <f t="shared" si="5"/>
        <v>7000.6472999999996</v>
      </c>
      <c r="F170" s="89">
        <v>0.1031</v>
      </c>
      <c r="G170" s="82">
        <f t="shared" si="6"/>
        <v>7095.8743999999997</v>
      </c>
    </row>
    <row r="171" spans="2:9">
      <c r="B171" s="493" t="s">
        <v>633</v>
      </c>
      <c r="C171" s="86" t="s">
        <v>634</v>
      </c>
      <c r="D171" s="89">
        <v>8.1900000000000001E-2</v>
      </c>
      <c r="E171" s="82">
        <f t="shared" si="5"/>
        <v>6916.2076999999999</v>
      </c>
      <c r="F171" s="89">
        <v>8.1900000000000001E-2</v>
      </c>
      <c r="G171" s="82">
        <f t="shared" si="6"/>
        <v>7010.5655999999999</v>
      </c>
    </row>
    <row r="172" spans="2:9">
      <c r="B172" s="493" t="s">
        <v>635</v>
      </c>
      <c r="C172" s="86" t="s">
        <v>636</v>
      </c>
      <c r="D172" s="89">
        <v>5.9299999999999999E-2</v>
      </c>
      <c r="E172" s="82">
        <f t="shared" si="5"/>
        <v>6826.1918999999998</v>
      </c>
      <c r="F172" s="89">
        <v>5.9299999999999999E-2</v>
      </c>
      <c r="G172" s="82">
        <f t="shared" si="6"/>
        <v>6919.6232</v>
      </c>
    </row>
    <row r="173" spans="2:9">
      <c r="B173" s="493" t="s">
        <v>637</v>
      </c>
      <c r="C173" s="86" t="s">
        <v>638</v>
      </c>
      <c r="D173" s="89">
        <v>0.16400000000000001</v>
      </c>
      <c r="E173" s="82">
        <f t="shared" si="5"/>
        <v>7243.2119999999995</v>
      </c>
      <c r="F173" s="89">
        <v>0.16400000000000001</v>
      </c>
      <c r="G173" s="82">
        <f t="shared" si="6"/>
        <v>7340.9359999999997</v>
      </c>
    </row>
    <row r="174" spans="2:9">
      <c r="B174" s="493" t="s">
        <v>639</v>
      </c>
      <c r="C174" s="86" t="s">
        <v>640</v>
      </c>
      <c r="D174" s="89">
        <v>0.21099999999999999</v>
      </c>
      <c r="E174" s="82">
        <f t="shared" si="5"/>
        <v>7430.4130000000005</v>
      </c>
      <c r="F174" s="89">
        <v>0.21099999999999999</v>
      </c>
      <c r="G174" s="82">
        <f t="shared" si="6"/>
        <v>7530.0640000000003</v>
      </c>
    </row>
    <row r="175" spans="2:9">
      <c r="B175" s="493" t="s">
        <v>641</v>
      </c>
      <c r="C175" s="86" t="s">
        <v>642</v>
      </c>
      <c r="D175" s="89">
        <v>0.1101</v>
      </c>
      <c r="E175" s="82">
        <f t="shared" si="5"/>
        <v>7028.5282999999999</v>
      </c>
      <c r="F175" s="89">
        <v>0.1101</v>
      </c>
      <c r="G175" s="82">
        <f t="shared" si="6"/>
        <v>7124.0424000000003</v>
      </c>
    </row>
    <row r="176" spans="2:9">
      <c r="B176" s="493" t="s">
        <v>643</v>
      </c>
      <c r="C176" s="86" t="s">
        <v>644</v>
      </c>
      <c r="D176" s="89">
        <v>0.1845</v>
      </c>
      <c r="E176" s="82">
        <f t="shared" si="5"/>
        <v>7324.8635000000004</v>
      </c>
      <c r="F176" s="89">
        <v>0.1845</v>
      </c>
      <c r="G176" s="82">
        <f t="shared" si="6"/>
        <v>7423.4279999999999</v>
      </c>
    </row>
    <row r="177" spans="2:7">
      <c r="B177" s="493" t="s">
        <v>645</v>
      </c>
      <c r="C177" s="86" t="s">
        <v>646</v>
      </c>
      <c r="D177" s="89">
        <v>0.11</v>
      </c>
      <c r="E177" s="82">
        <f t="shared" si="5"/>
        <v>7028.13</v>
      </c>
      <c r="F177" s="89">
        <v>0.11</v>
      </c>
      <c r="G177" s="82">
        <f t="shared" si="6"/>
        <v>7123.64</v>
      </c>
    </row>
    <row r="178" spans="2:7">
      <c r="B178" s="493" t="s">
        <v>647</v>
      </c>
      <c r="C178" s="86" t="s">
        <v>648</v>
      </c>
      <c r="D178" s="89">
        <v>0.21079999999999999</v>
      </c>
      <c r="E178" s="82">
        <f t="shared" si="5"/>
        <v>7429.6163999999999</v>
      </c>
      <c r="F178" s="89">
        <v>0.21079999999999999</v>
      </c>
      <c r="G178" s="82">
        <f t="shared" si="6"/>
        <v>7529.2592000000004</v>
      </c>
    </row>
    <row r="179" spans="2:7">
      <c r="B179" s="493" t="s">
        <v>649</v>
      </c>
      <c r="C179" s="86" t="s">
        <v>650</v>
      </c>
      <c r="D179" s="89">
        <v>0.182</v>
      </c>
      <c r="E179" s="82">
        <f t="shared" si="5"/>
        <v>7314.9059999999999</v>
      </c>
      <c r="F179" s="89">
        <v>0.182</v>
      </c>
      <c r="G179" s="82">
        <f t="shared" si="6"/>
        <v>7413.3680000000004</v>
      </c>
    </row>
    <row r="180" spans="2:7">
      <c r="B180" s="493" t="s">
        <v>651</v>
      </c>
      <c r="C180" s="86" t="s">
        <v>652</v>
      </c>
      <c r="D180" s="89">
        <v>0.1323</v>
      </c>
      <c r="E180" s="82">
        <f t="shared" si="5"/>
        <v>7116.9508999999998</v>
      </c>
      <c r="F180" s="89">
        <v>0.1323</v>
      </c>
      <c r="G180" s="82">
        <f t="shared" si="6"/>
        <v>7213.3752000000004</v>
      </c>
    </row>
    <row r="181" spans="2:7">
      <c r="B181" s="493" t="s">
        <v>653</v>
      </c>
      <c r="C181" s="87" t="s">
        <v>654</v>
      </c>
      <c r="D181" s="89">
        <v>0.14249999999999999</v>
      </c>
      <c r="E181" s="82">
        <f t="shared" si="5"/>
        <v>7157.5775000000003</v>
      </c>
      <c r="F181" s="89">
        <v>0.14249999999999999</v>
      </c>
      <c r="G181" s="82">
        <f t="shared" si="6"/>
        <v>7254.42</v>
      </c>
    </row>
    <row r="182" spans="2:7">
      <c r="B182" s="493" t="s">
        <v>655</v>
      </c>
      <c r="C182" s="86" t="s">
        <v>656</v>
      </c>
      <c r="D182" s="89">
        <v>0.1177</v>
      </c>
      <c r="E182" s="82">
        <f t="shared" si="5"/>
        <v>7058.7991000000002</v>
      </c>
      <c r="F182" s="89">
        <v>0.1177</v>
      </c>
      <c r="G182" s="82">
        <f t="shared" si="6"/>
        <v>7154.6247999999996</v>
      </c>
    </row>
    <row r="183" spans="2:7">
      <c r="B183" s="493" t="s">
        <v>657</v>
      </c>
      <c r="C183" s="86" t="s">
        <v>658</v>
      </c>
      <c r="D183" s="89">
        <v>0.1457</v>
      </c>
      <c r="E183" s="82">
        <f t="shared" si="5"/>
        <v>7170.3230999999996</v>
      </c>
      <c r="F183" s="89">
        <v>0.1457</v>
      </c>
      <c r="G183" s="82">
        <f t="shared" si="6"/>
        <v>7267.2968000000001</v>
      </c>
    </row>
    <row r="184" spans="2:7">
      <c r="B184" s="493" t="s">
        <v>659</v>
      </c>
      <c r="C184" s="86" t="s">
        <v>660</v>
      </c>
      <c r="D184" s="89">
        <v>0.12189999999999999</v>
      </c>
      <c r="E184" s="82">
        <f t="shared" si="5"/>
        <v>7075.5276999999996</v>
      </c>
      <c r="F184" s="89">
        <v>0.12189999999999999</v>
      </c>
      <c r="G184" s="82">
        <f t="shared" si="6"/>
        <v>7171.5255999999999</v>
      </c>
    </row>
    <row r="185" spans="2:7">
      <c r="B185" s="493" t="s">
        <v>661</v>
      </c>
      <c r="C185" s="86" t="s">
        <v>662</v>
      </c>
      <c r="D185" s="89">
        <v>9.2399999999999996E-2</v>
      </c>
      <c r="E185" s="82">
        <f t="shared" si="5"/>
        <v>6958.0291999999999</v>
      </c>
      <c r="F185" s="89">
        <v>9.2399999999999996E-2</v>
      </c>
      <c r="G185" s="82">
        <f t="shared" si="6"/>
        <v>7052.8176000000003</v>
      </c>
    </row>
    <row r="186" spans="2:7">
      <c r="B186" s="493" t="s">
        <v>663</v>
      </c>
      <c r="C186" s="86" t="s">
        <v>664</v>
      </c>
      <c r="D186" s="89">
        <v>0.1605</v>
      </c>
      <c r="E186" s="82">
        <f t="shared" si="5"/>
        <v>7229.2714999999998</v>
      </c>
      <c r="F186" s="89">
        <v>0.1605</v>
      </c>
      <c r="G186" s="82">
        <f t="shared" si="6"/>
        <v>7326.8519999999999</v>
      </c>
    </row>
    <row r="187" spans="2:7">
      <c r="B187" s="493" t="s">
        <v>665</v>
      </c>
      <c r="C187" s="86" t="s">
        <v>666</v>
      </c>
      <c r="D187" s="89">
        <v>3.9199999999999999E-2</v>
      </c>
      <c r="E187" s="82">
        <f t="shared" si="5"/>
        <v>6746.1336000000001</v>
      </c>
      <c r="F187" s="89">
        <v>3.9199999999999999E-2</v>
      </c>
      <c r="G187" s="82">
        <f t="shared" si="6"/>
        <v>6838.7407999999996</v>
      </c>
    </row>
    <row r="188" spans="2:7">
      <c r="B188" s="493" t="s">
        <v>667</v>
      </c>
      <c r="C188" s="86" t="s">
        <v>668</v>
      </c>
      <c r="D188" s="89">
        <v>0.19700000000000001</v>
      </c>
      <c r="E188" s="82">
        <f t="shared" si="5"/>
        <v>7374.6509999999998</v>
      </c>
      <c r="F188" s="89">
        <v>0.19700000000000001</v>
      </c>
      <c r="G188" s="82">
        <f t="shared" si="6"/>
        <v>7473.7280000000001</v>
      </c>
    </row>
    <row r="189" spans="2:7">
      <c r="B189" s="493" t="s">
        <v>669</v>
      </c>
      <c r="C189" s="86" t="s">
        <v>670</v>
      </c>
      <c r="D189" s="89">
        <v>4.65E-2</v>
      </c>
      <c r="E189" s="82">
        <f t="shared" si="5"/>
        <v>6775.2094999999999</v>
      </c>
      <c r="F189" s="89">
        <v>4.65E-2</v>
      </c>
      <c r="G189" s="82">
        <f t="shared" si="6"/>
        <v>6868.116</v>
      </c>
    </row>
    <row r="190" spans="2:7">
      <c r="B190" s="493" t="s">
        <v>671</v>
      </c>
      <c r="C190" s="87" t="s">
        <v>672</v>
      </c>
      <c r="D190" s="89">
        <v>0.2077</v>
      </c>
      <c r="E190" s="82">
        <f t="shared" si="5"/>
        <v>7417.2690999999995</v>
      </c>
      <c r="F190" s="89">
        <v>0.2077</v>
      </c>
      <c r="G190" s="82">
        <f t="shared" si="6"/>
        <v>7516.7848000000004</v>
      </c>
    </row>
    <row r="191" spans="2:7">
      <c r="B191" s="493" t="s">
        <v>673</v>
      </c>
      <c r="C191" s="86" t="s">
        <v>674</v>
      </c>
      <c r="D191" s="89">
        <v>0.13109999999999999</v>
      </c>
      <c r="E191" s="82">
        <f t="shared" si="5"/>
        <v>7112.1713</v>
      </c>
      <c r="F191" s="89">
        <v>0.13109999999999999</v>
      </c>
      <c r="G191" s="82">
        <f t="shared" si="6"/>
        <v>7208.5464000000002</v>
      </c>
    </row>
    <row r="192" spans="2:7">
      <c r="B192" s="493" t="s">
        <v>675</v>
      </c>
      <c r="C192" s="86" t="s">
        <v>676</v>
      </c>
      <c r="D192" s="89">
        <v>6.1199999999999997E-2</v>
      </c>
      <c r="E192" s="82">
        <f t="shared" si="5"/>
        <v>6833.7596000000003</v>
      </c>
      <c r="F192" s="89">
        <v>6.1199999999999997E-2</v>
      </c>
      <c r="G192" s="82">
        <f t="shared" si="6"/>
        <v>6927.2687999999998</v>
      </c>
    </row>
    <row r="193" spans="2:7">
      <c r="B193" s="493" t="s">
        <v>677</v>
      </c>
      <c r="C193" s="86" t="s">
        <v>678</v>
      </c>
      <c r="D193" s="89">
        <v>4.07E-2</v>
      </c>
      <c r="E193" s="82">
        <f t="shared" si="5"/>
        <v>6752.1081000000004</v>
      </c>
      <c r="F193" s="89">
        <v>4.07E-2</v>
      </c>
      <c r="G193" s="82">
        <f t="shared" si="6"/>
        <v>6844.7767999999996</v>
      </c>
    </row>
    <row r="194" spans="2:7">
      <c r="B194" s="493" t="s">
        <v>679</v>
      </c>
      <c r="C194" s="86" t="s">
        <v>680</v>
      </c>
      <c r="D194" s="89">
        <v>8.48E-2</v>
      </c>
      <c r="E194" s="82">
        <f t="shared" si="5"/>
        <v>6927.7583999999997</v>
      </c>
      <c r="F194" s="89">
        <v>8.48E-2</v>
      </c>
      <c r="G194" s="82">
        <f t="shared" si="6"/>
        <v>7022.2352000000001</v>
      </c>
    </row>
    <row r="195" spans="2:7">
      <c r="B195" s="493" t="s">
        <v>681</v>
      </c>
      <c r="C195" s="86" t="s">
        <v>682</v>
      </c>
      <c r="D195" s="89">
        <v>9.2899999999999996E-2</v>
      </c>
      <c r="E195" s="82">
        <f t="shared" si="5"/>
        <v>6960.0207</v>
      </c>
      <c r="F195" s="89">
        <v>9.2899999999999996E-2</v>
      </c>
      <c r="G195" s="82">
        <f t="shared" si="6"/>
        <v>7054.8296</v>
      </c>
    </row>
    <row r="196" spans="2:7">
      <c r="B196" s="493" t="s">
        <v>683</v>
      </c>
      <c r="C196" s="86" t="s">
        <v>684</v>
      </c>
      <c r="D196" s="89">
        <v>0.1305</v>
      </c>
      <c r="E196" s="82">
        <f t="shared" si="5"/>
        <v>7109.7815000000001</v>
      </c>
      <c r="F196" s="89">
        <v>0.1305</v>
      </c>
      <c r="G196" s="82">
        <f t="shared" si="6"/>
        <v>7206.1319999999996</v>
      </c>
    </row>
    <row r="197" spans="2:7">
      <c r="B197" s="493" t="s">
        <v>685</v>
      </c>
      <c r="C197" s="87" t="s">
        <v>686</v>
      </c>
      <c r="D197" s="89">
        <v>0.2306</v>
      </c>
      <c r="E197" s="82">
        <f t="shared" si="5"/>
        <v>7508.4798000000001</v>
      </c>
      <c r="F197" s="89">
        <v>0.2306</v>
      </c>
      <c r="G197" s="82">
        <f t="shared" si="6"/>
        <v>7608.9344000000001</v>
      </c>
    </row>
    <row r="198" spans="2:7">
      <c r="B198" s="493" t="s">
        <v>687</v>
      </c>
      <c r="C198" s="87" t="s">
        <v>688</v>
      </c>
      <c r="D198" s="89">
        <v>0.14369999999999999</v>
      </c>
      <c r="E198" s="82">
        <f t="shared" si="5"/>
        <v>7162.3571000000002</v>
      </c>
      <c r="F198" s="89">
        <v>0.14369999999999999</v>
      </c>
      <c r="G198" s="82">
        <f t="shared" si="6"/>
        <v>7259.2488000000003</v>
      </c>
    </row>
    <row r="199" spans="2:7">
      <c r="B199" s="493" t="s">
        <v>689</v>
      </c>
      <c r="C199" s="86" t="s">
        <v>690</v>
      </c>
      <c r="D199" s="89">
        <v>0.1522</v>
      </c>
      <c r="E199" s="82">
        <f t="shared" si="5"/>
        <v>7196.2125999999998</v>
      </c>
      <c r="F199" s="89">
        <v>0.1522</v>
      </c>
      <c r="G199" s="82">
        <f t="shared" si="6"/>
        <v>7293.4528</v>
      </c>
    </row>
    <row r="200" spans="2:7">
      <c r="B200" s="493" t="s">
        <v>691</v>
      </c>
      <c r="C200" s="86" t="s">
        <v>692</v>
      </c>
      <c r="D200" s="89">
        <v>7.1800000000000003E-2</v>
      </c>
      <c r="E200" s="82">
        <f t="shared" si="5"/>
        <v>6875.9794000000002</v>
      </c>
      <c r="F200" s="89">
        <v>7.1800000000000003E-2</v>
      </c>
      <c r="G200" s="82">
        <f t="shared" si="6"/>
        <v>6969.9232000000002</v>
      </c>
    </row>
    <row r="201" spans="2:7">
      <c r="B201" s="493" t="s">
        <v>693</v>
      </c>
      <c r="C201" s="86" t="s">
        <v>694</v>
      </c>
      <c r="D201" s="89">
        <v>0.1202</v>
      </c>
      <c r="E201" s="82">
        <f t="shared" si="5"/>
        <v>7068.7565999999997</v>
      </c>
      <c r="F201" s="89">
        <v>0.1202</v>
      </c>
      <c r="G201" s="82">
        <f t="shared" si="6"/>
        <v>7164.6848</v>
      </c>
    </row>
    <row r="202" spans="2:7">
      <c r="B202" s="493" t="s">
        <v>695</v>
      </c>
      <c r="C202" s="86" t="s">
        <v>696</v>
      </c>
      <c r="D202" s="89">
        <v>0.28860000000000002</v>
      </c>
      <c r="E202" s="82">
        <f t="shared" si="5"/>
        <v>7739.4938000000002</v>
      </c>
      <c r="F202" s="89">
        <v>0.28860000000000002</v>
      </c>
      <c r="G202" s="82">
        <f t="shared" si="6"/>
        <v>7842.3263999999999</v>
      </c>
    </row>
    <row r="203" spans="2:7">
      <c r="B203" s="493" t="s">
        <v>697</v>
      </c>
      <c r="C203" s="86" t="s">
        <v>698</v>
      </c>
      <c r="D203" s="89">
        <v>0.157</v>
      </c>
      <c r="E203" s="82">
        <f t="shared" si="5"/>
        <v>7215.3310000000001</v>
      </c>
      <c r="F203" s="89">
        <v>0.157</v>
      </c>
      <c r="G203" s="82">
        <f t="shared" si="6"/>
        <v>7312.768</v>
      </c>
    </row>
    <row r="204" spans="2:7">
      <c r="B204" s="493" t="s">
        <v>699</v>
      </c>
      <c r="C204" s="86" t="s">
        <v>700</v>
      </c>
      <c r="D204" s="89">
        <v>0.12909999999999999</v>
      </c>
      <c r="E204" s="82">
        <f t="shared" si="5"/>
        <v>7104.2052999999996</v>
      </c>
      <c r="F204" s="89">
        <v>0.12909999999999999</v>
      </c>
      <c r="G204" s="82">
        <f t="shared" si="6"/>
        <v>7200.4984000000004</v>
      </c>
    </row>
    <row r="205" spans="2:7">
      <c r="B205" s="493" t="s">
        <v>701</v>
      </c>
      <c r="C205" s="86" t="s">
        <v>702</v>
      </c>
      <c r="D205" s="89">
        <v>8.09E-2</v>
      </c>
      <c r="E205" s="82">
        <f t="shared" si="5"/>
        <v>6912.2246999999998</v>
      </c>
      <c r="F205" s="89">
        <v>8.09E-2</v>
      </c>
      <c r="G205" s="82">
        <f t="shared" si="6"/>
        <v>7006.5416000000005</v>
      </c>
    </row>
    <row r="206" spans="2:7">
      <c r="B206" s="493" t="s">
        <v>703</v>
      </c>
      <c r="C206" s="86" t="s">
        <v>704</v>
      </c>
      <c r="D206" s="89">
        <v>0.121</v>
      </c>
      <c r="E206" s="82">
        <f t="shared" si="5"/>
        <v>7071.9430000000002</v>
      </c>
      <c r="F206" s="89">
        <v>0.121</v>
      </c>
      <c r="G206" s="82">
        <f t="shared" si="6"/>
        <v>7167.9040000000005</v>
      </c>
    </row>
    <row r="207" spans="2:7">
      <c r="B207" s="493" t="s">
        <v>705</v>
      </c>
      <c r="C207" s="86" t="s">
        <v>706</v>
      </c>
      <c r="D207" s="89">
        <v>0.19009999999999999</v>
      </c>
      <c r="E207" s="82">
        <f t="shared" si="5"/>
        <v>7347.1683000000003</v>
      </c>
      <c r="F207" s="89">
        <v>0.19009999999999999</v>
      </c>
      <c r="G207" s="82">
        <f t="shared" si="6"/>
        <v>7445.9624000000003</v>
      </c>
    </row>
    <row r="208" spans="2:7">
      <c r="B208" s="493" t="s">
        <v>707</v>
      </c>
      <c r="C208" s="86" t="s">
        <v>708</v>
      </c>
      <c r="D208" s="89">
        <v>5.5199999999999999E-2</v>
      </c>
      <c r="E208" s="82">
        <f t="shared" si="5"/>
        <v>6809.8616000000002</v>
      </c>
      <c r="F208" s="89">
        <v>5.5199999999999999E-2</v>
      </c>
      <c r="G208" s="82">
        <f t="shared" si="6"/>
        <v>6903.1247999999996</v>
      </c>
    </row>
    <row r="209" spans="2:7">
      <c r="B209" s="493" t="s">
        <v>709</v>
      </c>
      <c r="C209" s="88" t="s">
        <v>710</v>
      </c>
      <c r="D209" s="89">
        <v>0.11600000000000001</v>
      </c>
      <c r="E209" s="82">
        <f t="shared" ref="E209:E273" si="7">(D209*$J$18)+$J$17</f>
        <v>7052.0280000000002</v>
      </c>
      <c r="F209" s="89">
        <v>0.11600000000000001</v>
      </c>
      <c r="G209" s="82">
        <f t="shared" si="6"/>
        <v>7147.7839999999997</v>
      </c>
    </row>
    <row r="210" spans="2:7">
      <c r="B210" s="493" t="s">
        <v>711</v>
      </c>
      <c r="C210" s="86" t="s">
        <v>712</v>
      </c>
      <c r="D210" s="89">
        <v>0.16159999999999999</v>
      </c>
      <c r="E210" s="82">
        <f t="shared" si="7"/>
        <v>7233.6527999999998</v>
      </c>
      <c r="F210" s="89">
        <v>0.16159999999999999</v>
      </c>
      <c r="G210" s="82">
        <f t="shared" si="6"/>
        <v>7331.2784000000001</v>
      </c>
    </row>
    <row r="211" spans="2:7">
      <c r="B211" s="493" t="s">
        <v>713</v>
      </c>
      <c r="C211" s="86" t="s">
        <v>714</v>
      </c>
      <c r="D211" s="89">
        <v>0.25</v>
      </c>
      <c r="E211" s="82">
        <f t="shared" si="7"/>
        <v>7585.75</v>
      </c>
      <c r="F211" s="89">
        <v>0.25</v>
      </c>
      <c r="G211" s="82">
        <f t="shared" ref="G211:G275" si="8">(F211*$K$18)+$K$17</f>
        <v>7687</v>
      </c>
    </row>
    <row r="212" spans="2:7">
      <c r="B212" s="493" t="s">
        <v>715</v>
      </c>
      <c r="C212" s="87" t="s">
        <v>716</v>
      </c>
      <c r="D212" s="89">
        <v>0.20419999999999999</v>
      </c>
      <c r="E212" s="82">
        <f t="shared" si="7"/>
        <v>7403.3285999999998</v>
      </c>
      <c r="F212" s="89">
        <v>0.20419999999999999</v>
      </c>
      <c r="G212" s="82">
        <f t="shared" si="8"/>
        <v>7502.7007999999996</v>
      </c>
    </row>
    <row r="213" spans="2:7">
      <c r="B213" s="493" t="s">
        <v>717</v>
      </c>
      <c r="C213" s="86" t="s">
        <v>718</v>
      </c>
      <c r="D213" s="89">
        <v>0.16</v>
      </c>
      <c r="E213" s="82">
        <f t="shared" si="7"/>
        <v>7227.28</v>
      </c>
      <c r="F213" s="89">
        <v>0.16</v>
      </c>
      <c r="G213" s="82">
        <f t="shared" si="8"/>
        <v>7324.84</v>
      </c>
    </row>
    <row r="214" spans="2:7">
      <c r="B214" s="493" t="s">
        <v>719</v>
      </c>
      <c r="C214" s="86" t="s">
        <v>720</v>
      </c>
      <c r="D214" s="89">
        <v>9.7600000000000006E-2</v>
      </c>
      <c r="E214" s="82">
        <f t="shared" si="7"/>
        <v>6978.7407999999996</v>
      </c>
      <c r="F214" s="89">
        <v>9.7600000000000006E-2</v>
      </c>
      <c r="G214" s="82">
        <f t="shared" si="8"/>
        <v>7073.7424000000001</v>
      </c>
    </row>
    <row r="215" spans="2:7">
      <c r="B215" s="493" t="s">
        <v>721</v>
      </c>
      <c r="C215" s="86" t="s">
        <v>722</v>
      </c>
      <c r="D215" s="89">
        <v>0.34420000000000001</v>
      </c>
      <c r="E215" s="82">
        <f t="shared" si="7"/>
        <v>7960.9485999999997</v>
      </c>
      <c r="F215" s="89">
        <v>0.34420000000000001</v>
      </c>
      <c r="G215" s="82">
        <f t="shared" si="8"/>
        <v>8066.0608000000002</v>
      </c>
    </row>
    <row r="216" spans="2:7">
      <c r="B216" s="493" t="s">
        <v>723</v>
      </c>
      <c r="C216" s="86" t="s">
        <v>724</v>
      </c>
      <c r="D216" s="89">
        <v>0.14549999999999999</v>
      </c>
      <c r="E216" s="82">
        <f t="shared" si="7"/>
        <v>7169.5264999999999</v>
      </c>
      <c r="F216" s="89">
        <v>0.14549999999999999</v>
      </c>
      <c r="G216" s="82">
        <f t="shared" si="8"/>
        <v>7266.4920000000002</v>
      </c>
    </row>
    <row r="217" spans="2:7">
      <c r="B217" s="493" t="s">
        <v>725</v>
      </c>
      <c r="C217" s="88" t="s">
        <v>726</v>
      </c>
      <c r="D217" s="89">
        <v>0.36249999999999999</v>
      </c>
      <c r="E217" s="82">
        <f t="shared" si="7"/>
        <v>8033.8374999999996</v>
      </c>
      <c r="F217" s="89">
        <v>0.36249999999999999</v>
      </c>
      <c r="G217" s="82">
        <f t="shared" si="8"/>
        <v>8139.7</v>
      </c>
    </row>
    <row r="218" spans="2:7">
      <c r="B218" s="493" t="s">
        <v>727</v>
      </c>
      <c r="C218" s="86" t="s">
        <v>728</v>
      </c>
      <c r="D218" s="89">
        <v>0.1472</v>
      </c>
      <c r="E218" s="82">
        <f t="shared" si="7"/>
        <v>7176.2975999999999</v>
      </c>
      <c r="F218" s="89">
        <v>0.1472</v>
      </c>
      <c r="G218" s="82">
        <f t="shared" si="8"/>
        <v>7273.3328000000001</v>
      </c>
    </row>
    <row r="219" spans="2:7">
      <c r="B219" s="493" t="s">
        <v>729</v>
      </c>
      <c r="C219" s="86" t="s">
        <v>730</v>
      </c>
      <c r="D219" s="89">
        <v>7.5899999999999995E-2</v>
      </c>
      <c r="E219" s="82">
        <f t="shared" si="7"/>
        <v>6892.3096999999998</v>
      </c>
      <c r="F219" s="89">
        <v>7.5899999999999995E-2</v>
      </c>
      <c r="G219" s="82">
        <f t="shared" si="8"/>
        <v>6986.4215999999997</v>
      </c>
    </row>
    <row r="220" spans="2:7">
      <c r="B220" s="493" t="s">
        <v>731</v>
      </c>
      <c r="C220" s="86" t="s">
        <v>732</v>
      </c>
      <c r="D220" s="89">
        <v>0.1663</v>
      </c>
      <c r="E220" s="82">
        <f t="shared" si="7"/>
        <v>7252.3729000000003</v>
      </c>
      <c r="F220" s="89">
        <v>0.1663</v>
      </c>
      <c r="G220" s="82">
        <f t="shared" si="8"/>
        <v>7350.1912000000002</v>
      </c>
    </row>
    <row r="221" spans="2:7">
      <c r="B221" s="493" t="s">
        <v>733</v>
      </c>
      <c r="C221" s="86" t="s">
        <v>734</v>
      </c>
      <c r="D221" s="89">
        <v>0.1784</v>
      </c>
      <c r="E221" s="82">
        <f t="shared" si="7"/>
        <v>7300.5671999999995</v>
      </c>
      <c r="F221" s="89">
        <v>0.1784</v>
      </c>
      <c r="G221" s="82">
        <f t="shared" si="8"/>
        <v>7398.8815999999997</v>
      </c>
    </row>
    <row r="222" spans="2:7">
      <c r="B222" s="493" t="s">
        <v>735</v>
      </c>
      <c r="C222" s="88" t="s">
        <v>736</v>
      </c>
      <c r="D222" s="89">
        <v>0.4607</v>
      </c>
      <c r="E222" s="82">
        <f t="shared" si="7"/>
        <v>8424.9681</v>
      </c>
      <c r="F222" s="89">
        <v>0.4607</v>
      </c>
      <c r="G222" s="82">
        <f t="shared" si="8"/>
        <v>8534.8567999999996</v>
      </c>
    </row>
    <row r="223" spans="2:7">
      <c r="B223" s="493" t="s">
        <v>737</v>
      </c>
      <c r="C223" s="88" t="s">
        <v>738</v>
      </c>
      <c r="D223" s="89">
        <v>0.34520000000000001</v>
      </c>
      <c r="E223" s="82">
        <f t="shared" si="7"/>
        <v>7964.9315999999999</v>
      </c>
      <c r="F223" s="89">
        <v>0.34520000000000001</v>
      </c>
      <c r="G223" s="82">
        <f t="shared" si="8"/>
        <v>8070.0848000000005</v>
      </c>
    </row>
    <row r="224" spans="2:7">
      <c r="B224" s="493" t="s">
        <v>739</v>
      </c>
      <c r="C224" s="86" t="s">
        <v>740</v>
      </c>
      <c r="D224" s="89">
        <v>0.16250000000000001</v>
      </c>
      <c r="E224" s="82">
        <f t="shared" si="7"/>
        <v>7237.2375000000002</v>
      </c>
      <c r="F224" s="89">
        <v>0.16250000000000001</v>
      </c>
      <c r="G224" s="82">
        <f t="shared" si="8"/>
        <v>7334.9</v>
      </c>
    </row>
    <row r="225" spans="2:7">
      <c r="B225" s="493" t="s">
        <v>741</v>
      </c>
      <c r="C225" s="86" t="s">
        <v>742</v>
      </c>
      <c r="D225" s="89">
        <v>0.26350000000000001</v>
      </c>
      <c r="E225" s="82">
        <f t="shared" si="7"/>
        <v>7639.5205000000005</v>
      </c>
      <c r="F225" s="89">
        <v>0.26350000000000001</v>
      </c>
      <c r="G225" s="82">
        <f t="shared" si="8"/>
        <v>7741.3240000000005</v>
      </c>
    </row>
    <row r="226" spans="2:7">
      <c r="B226" s="493" t="s">
        <v>743</v>
      </c>
      <c r="C226" s="86" t="s">
        <v>744</v>
      </c>
      <c r="D226" s="89">
        <v>0.1384</v>
      </c>
      <c r="E226" s="82">
        <f t="shared" si="7"/>
        <v>7141.2471999999998</v>
      </c>
      <c r="F226" s="89">
        <v>0.1384</v>
      </c>
      <c r="G226" s="82">
        <f t="shared" si="8"/>
        <v>7237.9215999999997</v>
      </c>
    </row>
    <row r="227" spans="2:7">
      <c r="B227" s="493" t="s">
        <v>745</v>
      </c>
      <c r="C227" s="86" t="s">
        <v>746</v>
      </c>
      <c r="D227" s="89">
        <v>5.1299999999999998E-2</v>
      </c>
      <c r="E227" s="82">
        <f t="shared" si="7"/>
        <v>6794.3279000000002</v>
      </c>
      <c r="F227" s="89">
        <v>5.1299999999999998E-2</v>
      </c>
      <c r="G227" s="82">
        <f t="shared" si="8"/>
        <v>6887.4312</v>
      </c>
    </row>
    <row r="228" spans="2:7">
      <c r="B228" s="493" t="s">
        <v>747</v>
      </c>
      <c r="C228" s="86" t="s">
        <v>748</v>
      </c>
      <c r="D228" s="89">
        <v>0.1457</v>
      </c>
      <c r="E228" s="82">
        <f t="shared" si="7"/>
        <v>7170.3230999999996</v>
      </c>
      <c r="F228" s="89">
        <v>0.1457</v>
      </c>
      <c r="G228" s="82">
        <f t="shared" si="8"/>
        <v>7267.2968000000001</v>
      </c>
    </row>
    <row r="229" spans="2:7">
      <c r="B229" s="493" t="s">
        <v>749</v>
      </c>
      <c r="C229" s="86" t="s">
        <v>750</v>
      </c>
      <c r="D229" s="89">
        <v>0.183</v>
      </c>
      <c r="E229" s="82">
        <f t="shared" si="7"/>
        <v>7318.8890000000001</v>
      </c>
      <c r="F229" s="89">
        <v>0.183</v>
      </c>
      <c r="G229" s="82">
        <f t="shared" si="8"/>
        <v>7417.3919999999998</v>
      </c>
    </row>
    <row r="230" spans="2:7">
      <c r="B230" s="493" t="s">
        <v>751</v>
      </c>
      <c r="C230" s="86" t="s">
        <v>752</v>
      </c>
      <c r="D230" s="89">
        <v>0.16569999999999999</v>
      </c>
      <c r="E230" s="82">
        <f t="shared" si="7"/>
        <v>7249.9830999999995</v>
      </c>
      <c r="F230" s="89">
        <v>0.16569999999999999</v>
      </c>
      <c r="G230" s="82">
        <f t="shared" si="8"/>
        <v>7347.7767999999996</v>
      </c>
    </row>
    <row r="231" spans="2:7">
      <c r="B231" s="493" t="s">
        <v>753</v>
      </c>
      <c r="C231" s="86" t="s">
        <v>754</v>
      </c>
      <c r="D231" s="89">
        <v>0.14019999999999999</v>
      </c>
      <c r="E231" s="82">
        <f t="shared" si="7"/>
        <v>7148.4166000000005</v>
      </c>
      <c r="F231" s="89">
        <v>0.14019999999999999</v>
      </c>
      <c r="G231" s="82">
        <f t="shared" si="8"/>
        <v>7245.1648000000005</v>
      </c>
    </row>
    <row r="232" spans="2:7">
      <c r="B232" s="493" t="s">
        <v>755</v>
      </c>
      <c r="C232" s="86" t="s">
        <v>756</v>
      </c>
      <c r="D232" s="89">
        <v>0.1246</v>
      </c>
      <c r="E232" s="82">
        <f t="shared" si="7"/>
        <v>7086.2817999999997</v>
      </c>
      <c r="F232" s="89">
        <v>0.1246</v>
      </c>
      <c r="G232" s="82">
        <f t="shared" si="8"/>
        <v>7182.3904000000002</v>
      </c>
    </row>
    <row r="233" spans="2:7">
      <c r="B233" s="493" t="s">
        <v>757</v>
      </c>
      <c r="C233" s="86" t="s">
        <v>758</v>
      </c>
      <c r="D233" s="89">
        <v>0.16059999999999999</v>
      </c>
      <c r="E233" s="82">
        <f t="shared" si="7"/>
        <v>7229.6697999999997</v>
      </c>
      <c r="F233" s="89">
        <v>0.16059999999999999</v>
      </c>
      <c r="G233" s="82">
        <f t="shared" si="8"/>
        <v>7327.2543999999998</v>
      </c>
    </row>
    <row r="234" spans="2:7">
      <c r="B234" s="493" t="s">
        <v>759</v>
      </c>
      <c r="C234" s="86" t="s">
        <v>760</v>
      </c>
      <c r="D234" s="89">
        <v>0.11459999999999999</v>
      </c>
      <c r="E234" s="82">
        <f t="shared" si="7"/>
        <v>7046.4517999999998</v>
      </c>
      <c r="F234" s="89">
        <v>0.11459999999999999</v>
      </c>
      <c r="G234" s="82">
        <f t="shared" si="8"/>
        <v>7142.1504000000004</v>
      </c>
    </row>
    <row r="235" spans="2:7">
      <c r="B235" s="493" t="s">
        <v>761</v>
      </c>
      <c r="C235" s="86" t="s">
        <v>762</v>
      </c>
      <c r="D235" s="89">
        <v>0.108</v>
      </c>
      <c r="E235" s="82">
        <f t="shared" si="7"/>
        <v>7020.1639999999998</v>
      </c>
      <c r="F235" s="89">
        <v>0.108</v>
      </c>
      <c r="G235" s="82">
        <f t="shared" si="8"/>
        <v>7115.5919999999996</v>
      </c>
    </row>
    <row r="236" spans="2:7">
      <c r="B236" s="493" t="s">
        <v>763</v>
      </c>
      <c r="C236" s="86" t="s">
        <v>764</v>
      </c>
      <c r="D236" s="89">
        <v>0.15279999999999999</v>
      </c>
      <c r="E236" s="82">
        <f t="shared" si="7"/>
        <v>7198.6023999999998</v>
      </c>
      <c r="F236" s="89">
        <v>0.15279999999999999</v>
      </c>
      <c r="G236" s="82">
        <f t="shared" si="8"/>
        <v>7295.8671999999997</v>
      </c>
    </row>
    <row r="237" spans="2:7">
      <c r="B237" s="493" t="s">
        <v>765</v>
      </c>
      <c r="C237" s="86" t="s">
        <v>766</v>
      </c>
      <c r="D237" s="89">
        <v>6.83E-2</v>
      </c>
      <c r="E237" s="82">
        <f>(D237*$J$18)+$J$17</f>
        <v>6862.0388999999996</v>
      </c>
      <c r="F237" s="89">
        <v>6.83E-2</v>
      </c>
      <c r="G237" s="82">
        <f>(F237*$K$18)+$K$17</f>
        <v>6955.8392000000003</v>
      </c>
    </row>
    <row r="238" spans="2:7">
      <c r="B238" s="493" t="s">
        <v>767</v>
      </c>
      <c r="C238" s="86" t="s">
        <v>768</v>
      </c>
      <c r="D238" s="89">
        <v>4.9700000000000001E-2</v>
      </c>
      <c r="E238" s="82">
        <f t="shared" si="7"/>
        <v>6787.9551000000001</v>
      </c>
      <c r="F238" s="89">
        <v>4.9700000000000001E-2</v>
      </c>
      <c r="G238" s="82">
        <f t="shared" si="8"/>
        <v>6880.9928</v>
      </c>
    </row>
    <row r="239" spans="2:7">
      <c r="B239" s="493" t="s">
        <v>769</v>
      </c>
      <c r="C239" s="86" t="s">
        <v>770</v>
      </c>
      <c r="D239" s="89">
        <v>0.1298</v>
      </c>
      <c r="E239" s="82">
        <f t="shared" si="7"/>
        <v>7106.9934000000003</v>
      </c>
      <c r="F239" s="89">
        <v>0.1298</v>
      </c>
      <c r="G239" s="82">
        <f t="shared" si="8"/>
        <v>7203.3152</v>
      </c>
    </row>
    <row r="240" spans="2:7">
      <c r="B240" s="493" t="s">
        <v>771</v>
      </c>
      <c r="C240" s="86" t="s">
        <v>772</v>
      </c>
      <c r="D240" s="89">
        <v>0.34439999999999998</v>
      </c>
      <c r="E240" s="82">
        <f t="shared" si="7"/>
        <v>7961.7451999999994</v>
      </c>
      <c r="F240" s="89">
        <v>0.34439999999999998</v>
      </c>
      <c r="G240" s="82">
        <f t="shared" si="8"/>
        <v>8066.8656000000001</v>
      </c>
    </row>
    <row r="241" spans="2:7">
      <c r="B241" s="493" t="s">
        <v>773</v>
      </c>
      <c r="C241" s="87" t="s">
        <v>774</v>
      </c>
      <c r="D241" s="89">
        <v>9.8900000000000002E-2</v>
      </c>
      <c r="E241" s="82">
        <f t="shared" si="7"/>
        <v>6983.9187000000002</v>
      </c>
      <c r="F241" s="89">
        <v>9.8900000000000002E-2</v>
      </c>
      <c r="G241" s="82">
        <f t="shared" si="8"/>
        <v>7078.9736000000003</v>
      </c>
    </row>
    <row r="242" spans="2:7">
      <c r="B242" s="493" t="s">
        <v>775</v>
      </c>
      <c r="C242" s="86" t="s">
        <v>776</v>
      </c>
      <c r="D242" s="89">
        <v>0.18490000000000001</v>
      </c>
      <c r="E242" s="82">
        <f t="shared" si="7"/>
        <v>7326.4566999999997</v>
      </c>
      <c r="F242" s="89">
        <v>0.18490000000000001</v>
      </c>
      <c r="G242" s="82">
        <f t="shared" si="8"/>
        <v>7425.0375999999997</v>
      </c>
    </row>
    <row r="243" spans="2:7">
      <c r="B243" s="493" t="s">
        <v>777</v>
      </c>
      <c r="C243" s="86" t="s">
        <v>778</v>
      </c>
      <c r="D243" s="89">
        <v>7.4999999999999997E-2</v>
      </c>
      <c r="E243" s="82">
        <f t="shared" si="7"/>
        <v>6888.7250000000004</v>
      </c>
      <c r="F243" s="89">
        <v>7.4999999999999997E-2</v>
      </c>
      <c r="G243" s="82">
        <f t="shared" si="8"/>
        <v>6982.8</v>
      </c>
    </row>
    <row r="244" spans="2:7">
      <c r="B244" s="493" t="s">
        <v>779</v>
      </c>
      <c r="C244" s="86" t="s">
        <v>780</v>
      </c>
      <c r="D244" s="89">
        <v>0.13400000000000001</v>
      </c>
      <c r="E244" s="82">
        <f t="shared" si="7"/>
        <v>7123.7219999999998</v>
      </c>
      <c r="F244" s="89">
        <v>0.13400000000000001</v>
      </c>
      <c r="G244" s="82">
        <f t="shared" si="8"/>
        <v>7220.2160000000003</v>
      </c>
    </row>
    <row r="245" spans="2:7">
      <c r="B245" s="493" t="s">
        <v>781</v>
      </c>
      <c r="C245" s="86" t="s">
        <v>782</v>
      </c>
      <c r="D245" s="89">
        <v>0.1396</v>
      </c>
      <c r="E245" s="82">
        <f t="shared" si="7"/>
        <v>7146.0267999999996</v>
      </c>
      <c r="F245" s="89">
        <v>0.1396</v>
      </c>
      <c r="G245" s="82">
        <f t="shared" si="8"/>
        <v>7242.7503999999999</v>
      </c>
    </row>
    <row r="246" spans="2:7">
      <c r="B246" s="493" t="s">
        <v>783</v>
      </c>
      <c r="C246" s="86" t="s">
        <v>784</v>
      </c>
      <c r="D246" s="89">
        <v>8.5000000000000006E-2</v>
      </c>
      <c r="E246" s="82">
        <f t="shared" si="7"/>
        <v>6928.5550000000003</v>
      </c>
      <c r="F246" s="89">
        <v>8.5000000000000006E-2</v>
      </c>
      <c r="G246" s="82">
        <f t="shared" si="8"/>
        <v>7023.04</v>
      </c>
    </row>
    <row r="247" spans="2:7">
      <c r="B247" s="493" t="s">
        <v>785</v>
      </c>
      <c r="C247" s="86" t="s">
        <v>786</v>
      </c>
      <c r="D247" s="89">
        <v>9.3799999999999994E-2</v>
      </c>
      <c r="E247" s="82">
        <f t="shared" si="7"/>
        <v>6963.6054000000004</v>
      </c>
      <c r="F247" s="89">
        <v>9.3799999999999994E-2</v>
      </c>
      <c r="G247" s="82">
        <f t="shared" si="8"/>
        <v>7058.4511999999995</v>
      </c>
    </row>
    <row r="248" spans="2:7">
      <c r="B248" s="493" t="s">
        <v>787</v>
      </c>
      <c r="C248" s="86" t="s">
        <v>788</v>
      </c>
      <c r="D248" s="89">
        <v>0.1099</v>
      </c>
      <c r="E248" s="82">
        <f t="shared" si="7"/>
        <v>7027.7317000000003</v>
      </c>
      <c r="F248" s="89">
        <v>0.1099</v>
      </c>
      <c r="G248" s="82">
        <f t="shared" si="8"/>
        <v>7123.2376000000004</v>
      </c>
    </row>
    <row r="249" spans="2:7">
      <c r="B249" s="493" t="s">
        <v>789</v>
      </c>
      <c r="C249" s="86" t="s">
        <v>790</v>
      </c>
      <c r="D249" s="89">
        <v>0.2359</v>
      </c>
      <c r="E249" s="82">
        <f t="shared" si="7"/>
        <v>7529.5897000000004</v>
      </c>
      <c r="F249" s="89">
        <v>0.2359</v>
      </c>
      <c r="G249" s="82">
        <f t="shared" si="8"/>
        <v>7630.2615999999998</v>
      </c>
    </row>
    <row r="250" spans="2:7">
      <c r="B250" s="493" t="s">
        <v>791</v>
      </c>
      <c r="C250" s="86" t="s">
        <v>792</v>
      </c>
      <c r="D250" s="89">
        <v>0.10340000000000001</v>
      </c>
      <c r="E250" s="82">
        <f t="shared" si="7"/>
        <v>7001.8422</v>
      </c>
      <c r="F250" s="89">
        <v>0.10340000000000001</v>
      </c>
      <c r="G250" s="82">
        <f t="shared" si="8"/>
        <v>7097.0816000000004</v>
      </c>
    </row>
    <row r="251" spans="2:7">
      <c r="B251" s="493" t="s">
        <v>793</v>
      </c>
      <c r="C251" s="86" t="s">
        <v>794</v>
      </c>
      <c r="D251" s="89">
        <v>0.1961</v>
      </c>
      <c r="E251" s="82">
        <f t="shared" si="7"/>
        <v>7371.0663000000004</v>
      </c>
      <c r="F251" s="89">
        <v>0.1961</v>
      </c>
      <c r="G251" s="82">
        <f t="shared" si="8"/>
        <v>7470.1063999999997</v>
      </c>
    </row>
    <row r="252" spans="2:7">
      <c r="B252" s="493" t="s">
        <v>795</v>
      </c>
      <c r="C252" s="86" t="s">
        <v>796</v>
      </c>
      <c r="D252" s="89">
        <v>0.1671</v>
      </c>
      <c r="E252" s="82">
        <f t="shared" si="7"/>
        <v>7255.5592999999999</v>
      </c>
      <c r="F252" s="89">
        <v>0.1671</v>
      </c>
      <c r="G252" s="82">
        <f t="shared" si="8"/>
        <v>7353.4103999999998</v>
      </c>
    </row>
    <row r="253" spans="2:7">
      <c r="B253" s="493" t="s">
        <v>797</v>
      </c>
      <c r="C253" s="86" t="s">
        <v>798</v>
      </c>
      <c r="D253" s="89">
        <v>0.22020000000000001</v>
      </c>
      <c r="E253" s="82">
        <f t="shared" si="7"/>
        <v>7467.0565999999999</v>
      </c>
      <c r="F253" s="89">
        <v>0.22020000000000001</v>
      </c>
      <c r="G253" s="82">
        <f t="shared" si="8"/>
        <v>7567.0847999999996</v>
      </c>
    </row>
    <row r="254" spans="2:7">
      <c r="B254" s="493" t="s">
        <v>799</v>
      </c>
      <c r="C254" s="86" t="s">
        <v>800</v>
      </c>
      <c r="D254" s="89">
        <v>4.7399999999999998E-2</v>
      </c>
      <c r="E254" s="82">
        <f t="shared" si="7"/>
        <v>6778.7942000000003</v>
      </c>
      <c r="F254" s="89">
        <v>4.7399999999999998E-2</v>
      </c>
      <c r="G254" s="82">
        <f t="shared" si="8"/>
        <v>6871.7376000000004</v>
      </c>
    </row>
    <row r="255" spans="2:7">
      <c r="B255" s="493" t="s">
        <v>801</v>
      </c>
      <c r="C255" s="86" t="s">
        <v>802</v>
      </c>
      <c r="D255" s="89">
        <v>0.14149999999999999</v>
      </c>
      <c r="E255" s="82">
        <f t="shared" si="7"/>
        <v>7153.5945000000002</v>
      </c>
      <c r="F255" s="89">
        <v>0.14149999999999999</v>
      </c>
      <c r="G255" s="82">
        <f t="shared" si="8"/>
        <v>7250.3959999999997</v>
      </c>
    </row>
    <row r="256" spans="2:7">
      <c r="B256" s="493" t="s">
        <v>803</v>
      </c>
      <c r="C256" s="86" t="s">
        <v>804</v>
      </c>
      <c r="D256" s="89">
        <v>5.96E-2</v>
      </c>
      <c r="E256" s="82">
        <f t="shared" si="7"/>
        <v>6827.3868000000002</v>
      </c>
      <c r="F256" s="89">
        <v>5.96E-2</v>
      </c>
      <c r="G256" s="82">
        <f t="shared" si="8"/>
        <v>6920.8303999999998</v>
      </c>
    </row>
    <row r="257" spans="2:7">
      <c r="B257" s="493" t="s">
        <v>805</v>
      </c>
      <c r="C257" s="86" t="s">
        <v>806</v>
      </c>
      <c r="D257" s="89">
        <v>9.2299999999999993E-2</v>
      </c>
      <c r="E257" s="82">
        <f t="shared" si="7"/>
        <v>6957.6309000000001</v>
      </c>
      <c r="F257" s="89">
        <v>9.2299999999999993E-2</v>
      </c>
      <c r="G257" s="82">
        <f t="shared" si="8"/>
        <v>7052.4152000000004</v>
      </c>
    </row>
    <row r="258" spans="2:7">
      <c r="B258" s="493" t="s">
        <v>807</v>
      </c>
      <c r="C258" s="86" t="s">
        <v>808</v>
      </c>
      <c r="D258" s="89">
        <v>1.24E-2</v>
      </c>
      <c r="E258" s="82">
        <f t="shared" si="7"/>
        <v>6639.3891999999996</v>
      </c>
      <c r="F258" s="89">
        <v>1.24E-2</v>
      </c>
      <c r="G258" s="82">
        <f t="shared" si="8"/>
        <v>6730.8976000000002</v>
      </c>
    </row>
    <row r="259" spans="2:7">
      <c r="B259" s="493" t="s">
        <v>809</v>
      </c>
      <c r="C259" s="86" t="s">
        <v>810</v>
      </c>
      <c r="D259" s="89">
        <v>0.1885</v>
      </c>
      <c r="E259" s="82">
        <f t="shared" si="7"/>
        <v>7340.7955000000002</v>
      </c>
      <c r="F259" s="89">
        <v>0.1885</v>
      </c>
      <c r="G259" s="82">
        <f t="shared" si="8"/>
        <v>7439.5240000000003</v>
      </c>
    </row>
    <row r="260" spans="2:7">
      <c r="B260" s="493" t="s">
        <v>811</v>
      </c>
      <c r="C260" s="86" t="s">
        <v>812</v>
      </c>
      <c r="D260" s="89">
        <v>0.1462</v>
      </c>
      <c r="E260" s="82">
        <f t="shared" si="7"/>
        <v>7172.3145999999997</v>
      </c>
      <c r="F260" s="89">
        <v>0.1462</v>
      </c>
      <c r="G260" s="82">
        <f t="shared" si="8"/>
        <v>7269.3087999999998</v>
      </c>
    </row>
    <row r="261" spans="2:7">
      <c r="B261" s="493" t="s">
        <v>813</v>
      </c>
      <c r="C261" s="87" t="s">
        <v>814</v>
      </c>
      <c r="D261" s="89">
        <v>0.1358</v>
      </c>
      <c r="E261" s="82">
        <f t="shared" si="7"/>
        <v>7130.8914000000004</v>
      </c>
      <c r="F261" s="89">
        <v>0.1358</v>
      </c>
      <c r="G261" s="82">
        <f t="shared" si="8"/>
        <v>7227.4592000000002</v>
      </c>
    </row>
    <row r="262" spans="2:7">
      <c r="B262" s="493" t="s">
        <v>815</v>
      </c>
      <c r="C262" s="86" t="s">
        <v>816</v>
      </c>
      <c r="D262" s="89">
        <v>0.1701</v>
      </c>
      <c r="E262" s="82">
        <f t="shared" si="7"/>
        <v>7267.5082999999995</v>
      </c>
      <c r="F262" s="89">
        <v>0.1701</v>
      </c>
      <c r="G262" s="82">
        <f t="shared" si="8"/>
        <v>7365.4823999999999</v>
      </c>
    </row>
    <row r="263" spans="2:7">
      <c r="B263" s="493" t="s">
        <v>817</v>
      </c>
      <c r="C263" s="86" t="s">
        <v>818</v>
      </c>
      <c r="D263" s="89">
        <v>0.1923</v>
      </c>
      <c r="E263" s="82">
        <f t="shared" si="7"/>
        <v>7355.9309000000003</v>
      </c>
      <c r="F263" s="89">
        <v>0.1923</v>
      </c>
      <c r="G263" s="82">
        <f t="shared" si="8"/>
        <v>7454.8152</v>
      </c>
    </row>
    <row r="264" spans="2:7">
      <c r="B264" s="493" t="s">
        <v>819</v>
      </c>
      <c r="C264" s="87" t="s">
        <v>820</v>
      </c>
      <c r="D264" s="89">
        <v>0.1273</v>
      </c>
      <c r="E264" s="82">
        <f t="shared" si="7"/>
        <v>7097.0358999999999</v>
      </c>
      <c r="F264" s="89">
        <v>0.1273</v>
      </c>
      <c r="G264" s="82">
        <f t="shared" si="8"/>
        <v>7193.2551999999996</v>
      </c>
    </row>
    <row r="265" spans="2:7">
      <c r="B265" s="493" t="s">
        <v>821</v>
      </c>
      <c r="C265" s="86" t="s">
        <v>822</v>
      </c>
      <c r="D265" s="89">
        <v>5.1200000000000002E-2</v>
      </c>
      <c r="E265" s="82">
        <f t="shared" si="7"/>
        <v>6793.9296000000004</v>
      </c>
      <c r="F265" s="89">
        <v>5.1200000000000002E-2</v>
      </c>
      <c r="G265" s="82">
        <f t="shared" si="8"/>
        <v>6887.0288</v>
      </c>
    </row>
    <row r="266" spans="2:7">
      <c r="B266" s="493" t="s">
        <v>823</v>
      </c>
      <c r="C266" s="86" t="s">
        <v>824</v>
      </c>
      <c r="D266" s="89">
        <v>0.18990000000000001</v>
      </c>
      <c r="E266" s="82">
        <f t="shared" si="7"/>
        <v>7346.3716999999997</v>
      </c>
      <c r="F266" s="89">
        <v>0.18990000000000001</v>
      </c>
      <c r="G266" s="82">
        <f t="shared" si="8"/>
        <v>7445.1576000000005</v>
      </c>
    </row>
    <row r="267" spans="2:7">
      <c r="B267" s="493" t="s">
        <v>825</v>
      </c>
      <c r="C267" s="86" t="s">
        <v>826</v>
      </c>
      <c r="D267" s="89">
        <v>0.32379999999999998</v>
      </c>
      <c r="E267" s="82">
        <f t="shared" si="7"/>
        <v>7879.6953999999996</v>
      </c>
      <c r="F267" s="89">
        <v>0.32379999999999998</v>
      </c>
      <c r="G267" s="82">
        <f t="shared" si="8"/>
        <v>7983.9712</v>
      </c>
    </row>
    <row r="268" spans="2:7">
      <c r="B268" s="493" t="s">
        <v>827</v>
      </c>
      <c r="C268" s="86" t="s">
        <v>828</v>
      </c>
      <c r="D268" s="89">
        <v>0.16639999999999999</v>
      </c>
      <c r="E268" s="82">
        <f t="shared" si="7"/>
        <v>7252.7712000000001</v>
      </c>
      <c r="F268" s="89">
        <v>0.16639999999999999</v>
      </c>
      <c r="G268" s="82">
        <f t="shared" si="8"/>
        <v>7350.5936000000002</v>
      </c>
    </row>
    <row r="269" spans="2:7">
      <c r="B269" s="493" t="s">
        <v>829</v>
      </c>
      <c r="C269" s="86" t="s">
        <v>830</v>
      </c>
      <c r="D269" s="89">
        <v>0.1172</v>
      </c>
      <c r="E269" s="82">
        <f t="shared" si="7"/>
        <v>7056.8076000000001</v>
      </c>
      <c r="F269" s="89">
        <v>0.1172</v>
      </c>
      <c r="G269" s="82">
        <f t="shared" si="8"/>
        <v>7152.6127999999999</v>
      </c>
    </row>
    <row r="270" spans="2:7">
      <c r="B270" s="493" t="s">
        <v>831</v>
      </c>
      <c r="C270" s="86" t="s">
        <v>832</v>
      </c>
      <c r="D270" s="89">
        <v>0.1197</v>
      </c>
      <c r="E270" s="82">
        <f t="shared" si="7"/>
        <v>7066.7650999999996</v>
      </c>
      <c r="F270" s="89">
        <v>0.1197</v>
      </c>
      <c r="G270" s="82">
        <f t="shared" si="8"/>
        <v>7162.6728000000003</v>
      </c>
    </row>
    <row r="271" spans="2:7">
      <c r="B271" s="493" t="s">
        <v>833</v>
      </c>
      <c r="C271" s="86" t="s">
        <v>834</v>
      </c>
      <c r="D271" s="89">
        <v>0.11840000000000001</v>
      </c>
      <c r="E271" s="82">
        <f t="shared" si="7"/>
        <v>7061.5871999999999</v>
      </c>
      <c r="F271" s="89">
        <v>0.11840000000000001</v>
      </c>
      <c r="G271" s="82">
        <f t="shared" si="8"/>
        <v>7157.4416000000001</v>
      </c>
    </row>
    <row r="272" spans="2:7">
      <c r="B272" s="493" t="s">
        <v>835</v>
      </c>
      <c r="C272" s="86" t="s">
        <v>836</v>
      </c>
      <c r="D272" s="89">
        <v>0.13</v>
      </c>
      <c r="E272" s="82">
        <f t="shared" si="7"/>
        <v>7107.79</v>
      </c>
      <c r="F272" s="89">
        <v>0.13</v>
      </c>
      <c r="G272" s="82">
        <f t="shared" si="8"/>
        <v>7204.12</v>
      </c>
    </row>
    <row r="273" spans="2:7">
      <c r="B273" s="493" t="s">
        <v>837</v>
      </c>
      <c r="C273" s="86" t="s">
        <v>838</v>
      </c>
      <c r="D273" s="89">
        <v>0.1019</v>
      </c>
      <c r="E273" s="82">
        <f t="shared" si="7"/>
        <v>6995.8676999999998</v>
      </c>
      <c r="F273" s="89">
        <v>0.1019</v>
      </c>
      <c r="G273" s="82">
        <f t="shared" si="8"/>
        <v>7091.0456000000004</v>
      </c>
    </row>
    <row r="274" spans="2:7">
      <c r="B274" s="493" t="s">
        <v>839</v>
      </c>
      <c r="C274" s="88" t="s">
        <v>840</v>
      </c>
      <c r="D274" s="89">
        <v>8.0799999999999997E-2</v>
      </c>
      <c r="E274" s="82">
        <f t="shared" ref="E274:E306" si="9">(D274*$J$18)+$J$17</f>
        <v>6911.8263999999999</v>
      </c>
      <c r="F274" s="89">
        <v>8.0799999999999997E-2</v>
      </c>
      <c r="G274" s="82">
        <f t="shared" si="8"/>
        <v>7006.1391999999996</v>
      </c>
    </row>
    <row r="275" spans="2:7">
      <c r="B275" s="493" t="s">
        <v>841</v>
      </c>
      <c r="C275" s="87" t="s">
        <v>842</v>
      </c>
      <c r="D275" s="89">
        <v>9.7100000000000006E-2</v>
      </c>
      <c r="E275" s="82">
        <f t="shared" si="9"/>
        <v>6976.7493000000004</v>
      </c>
      <c r="F275" s="89">
        <v>9.7100000000000006E-2</v>
      </c>
      <c r="G275" s="82">
        <f t="shared" si="8"/>
        <v>7071.7304000000004</v>
      </c>
    </row>
    <row r="276" spans="2:7">
      <c r="B276" s="493" t="s">
        <v>843</v>
      </c>
      <c r="C276" s="87" t="s">
        <v>844</v>
      </c>
      <c r="D276" s="89">
        <v>0.1396</v>
      </c>
      <c r="E276" s="82">
        <f t="shared" si="9"/>
        <v>7146.0267999999996</v>
      </c>
      <c r="F276" s="89">
        <v>0.1396</v>
      </c>
      <c r="G276" s="82">
        <f t="shared" ref="G276:G306" si="10">(F276*$K$18)+$K$17</f>
        <v>7242.7503999999999</v>
      </c>
    </row>
    <row r="277" spans="2:7">
      <c r="B277" s="493" t="s">
        <v>845</v>
      </c>
      <c r="C277" s="86" t="s">
        <v>846</v>
      </c>
      <c r="D277" s="89">
        <v>0.1331</v>
      </c>
      <c r="E277" s="82">
        <f t="shared" si="9"/>
        <v>7120.1373000000003</v>
      </c>
      <c r="F277" s="89">
        <v>0.1331</v>
      </c>
      <c r="G277" s="82">
        <f t="shared" si="10"/>
        <v>7216.5944</v>
      </c>
    </row>
    <row r="278" spans="2:7">
      <c r="B278" s="493" t="s">
        <v>847</v>
      </c>
      <c r="C278" s="86" t="s">
        <v>848</v>
      </c>
      <c r="D278" s="89">
        <v>0.1399</v>
      </c>
      <c r="E278" s="82">
        <f t="shared" si="9"/>
        <v>7147.2217000000001</v>
      </c>
      <c r="F278" s="89">
        <v>0.1399</v>
      </c>
      <c r="G278" s="82">
        <f t="shared" si="10"/>
        <v>7243.9575999999997</v>
      </c>
    </row>
    <row r="279" spans="2:7">
      <c r="B279" s="493" t="s">
        <v>849</v>
      </c>
      <c r="C279" s="86" t="s">
        <v>850</v>
      </c>
      <c r="D279" s="89">
        <v>0.3241</v>
      </c>
      <c r="E279" s="82">
        <f t="shared" si="9"/>
        <v>7880.8903</v>
      </c>
      <c r="F279" s="89">
        <v>0.3241</v>
      </c>
      <c r="G279" s="82">
        <f t="shared" si="10"/>
        <v>7985.1783999999998</v>
      </c>
    </row>
    <row r="280" spans="2:7">
      <c r="B280" s="493" t="s">
        <v>851</v>
      </c>
      <c r="C280" s="86" t="s">
        <v>852</v>
      </c>
      <c r="D280" s="89">
        <v>6.0999999999999999E-2</v>
      </c>
      <c r="E280" s="82">
        <f t="shared" si="9"/>
        <v>6832.9629999999997</v>
      </c>
      <c r="F280" s="89">
        <v>6.0999999999999999E-2</v>
      </c>
      <c r="G280" s="82">
        <f t="shared" si="10"/>
        <v>6926.4639999999999</v>
      </c>
    </row>
    <row r="281" spans="2:7">
      <c r="B281" s="493" t="s">
        <v>853</v>
      </c>
      <c r="C281" s="86" t="s">
        <v>854</v>
      </c>
      <c r="D281" s="89">
        <v>0.1187</v>
      </c>
      <c r="E281" s="82">
        <f t="shared" si="9"/>
        <v>7062.7821000000004</v>
      </c>
      <c r="F281" s="89">
        <v>0.1187</v>
      </c>
      <c r="G281" s="82">
        <f t="shared" si="10"/>
        <v>7158.6487999999999</v>
      </c>
    </row>
    <row r="282" spans="2:7">
      <c r="B282" s="493" t="s">
        <v>855</v>
      </c>
      <c r="C282" s="86" t="s">
        <v>856</v>
      </c>
      <c r="D282" s="89">
        <v>9.1999999999999998E-2</v>
      </c>
      <c r="E282" s="82">
        <f t="shared" si="9"/>
        <v>6956.4359999999997</v>
      </c>
      <c r="F282" s="89">
        <v>9.1999999999999998E-2</v>
      </c>
      <c r="G282" s="82">
        <f t="shared" si="10"/>
        <v>7051.2079999999996</v>
      </c>
    </row>
    <row r="283" spans="2:7">
      <c r="B283" s="493" t="s">
        <v>857</v>
      </c>
      <c r="C283" s="86" t="s">
        <v>858</v>
      </c>
      <c r="D283" s="89">
        <v>0.26619999999999999</v>
      </c>
      <c r="E283" s="82">
        <f t="shared" si="9"/>
        <v>7650.2745999999997</v>
      </c>
      <c r="F283" s="89">
        <v>0.26619999999999999</v>
      </c>
      <c r="G283" s="82">
        <f t="shared" si="10"/>
        <v>7752.1887999999999</v>
      </c>
    </row>
    <row r="284" spans="2:7">
      <c r="B284" s="493" t="s">
        <v>859</v>
      </c>
      <c r="C284" s="86" t="s">
        <v>860</v>
      </c>
      <c r="D284" s="89">
        <v>0.26069999999999999</v>
      </c>
      <c r="E284" s="82">
        <f t="shared" si="9"/>
        <v>7628.3680999999997</v>
      </c>
      <c r="F284" s="89">
        <v>0.26069999999999999</v>
      </c>
      <c r="G284" s="82">
        <f t="shared" si="10"/>
        <v>7730.0568000000003</v>
      </c>
    </row>
    <row r="285" spans="2:7">
      <c r="B285" s="493" t="s">
        <v>861</v>
      </c>
      <c r="C285" s="86" t="s">
        <v>862</v>
      </c>
      <c r="D285" s="89">
        <v>0.19570000000000001</v>
      </c>
      <c r="E285" s="82">
        <f t="shared" si="9"/>
        <v>7369.4731000000002</v>
      </c>
      <c r="F285" s="89">
        <v>0.19570000000000001</v>
      </c>
      <c r="G285" s="82">
        <f t="shared" si="10"/>
        <v>7468.4967999999999</v>
      </c>
    </row>
    <row r="286" spans="2:7">
      <c r="B286" s="493" t="s">
        <v>863</v>
      </c>
      <c r="C286" s="86" t="s">
        <v>864</v>
      </c>
      <c r="D286" s="89">
        <v>6.9199999999999998E-2</v>
      </c>
      <c r="E286" s="82">
        <f t="shared" si="9"/>
        <v>6865.6235999999999</v>
      </c>
      <c r="F286" s="89">
        <v>6.9199999999999998E-2</v>
      </c>
      <c r="G286" s="82">
        <f t="shared" si="10"/>
        <v>6959.4607999999998</v>
      </c>
    </row>
    <row r="287" spans="2:7">
      <c r="B287" s="493" t="s">
        <v>865</v>
      </c>
      <c r="C287" s="86" t="s">
        <v>866</v>
      </c>
      <c r="D287" s="89">
        <v>7.4700000000000003E-2</v>
      </c>
      <c r="E287" s="82">
        <f t="shared" si="9"/>
        <v>6887.5300999999999</v>
      </c>
      <c r="F287" s="89">
        <v>7.4700000000000003E-2</v>
      </c>
      <c r="G287" s="82">
        <f t="shared" si="10"/>
        <v>6981.5928000000004</v>
      </c>
    </row>
    <row r="288" spans="2:7">
      <c r="B288" s="493" t="s">
        <v>867</v>
      </c>
      <c r="C288" s="86" t="s">
        <v>868</v>
      </c>
      <c r="D288" s="89">
        <v>0.1135</v>
      </c>
      <c r="E288" s="82">
        <f t="shared" si="9"/>
        <v>7042.0704999999998</v>
      </c>
      <c r="F288" s="89">
        <v>0.1135</v>
      </c>
      <c r="G288" s="82">
        <f t="shared" si="10"/>
        <v>7137.7240000000002</v>
      </c>
    </row>
    <row r="289" spans="2:7">
      <c r="B289" s="493" t="s">
        <v>869</v>
      </c>
      <c r="C289" s="86" t="s">
        <v>870</v>
      </c>
      <c r="D289" s="89">
        <v>0.1993</v>
      </c>
      <c r="E289" s="82">
        <f t="shared" si="9"/>
        <v>7383.8118999999997</v>
      </c>
      <c r="F289" s="89">
        <v>0.1993</v>
      </c>
      <c r="G289" s="82">
        <f t="shared" si="10"/>
        <v>7482.9831999999997</v>
      </c>
    </row>
    <row r="290" spans="2:7">
      <c r="B290" s="493" t="s">
        <v>871</v>
      </c>
      <c r="C290" s="86" t="s">
        <v>872</v>
      </c>
      <c r="D290" s="89">
        <v>0.11650000000000001</v>
      </c>
      <c r="E290" s="82">
        <f t="shared" si="9"/>
        <v>7054.0195000000003</v>
      </c>
      <c r="F290" s="89">
        <v>0.11650000000000001</v>
      </c>
      <c r="G290" s="82">
        <f t="shared" si="10"/>
        <v>7149.7960000000003</v>
      </c>
    </row>
    <row r="291" spans="2:7">
      <c r="B291" s="493" t="s">
        <v>873</v>
      </c>
      <c r="C291" s="86" t="s">
        <v>874</v>
      </c>
      <c r="D291" s="89">
        <v>0.19370000000000001</v>
      </c>
      <c r="E291" s="82">
        <f t="shared" si="9"/>
        <v>7361.5070999999998</v>
      </c>
      <c r="F291" s="89">
        <v>0.19370000000000001</v>
      </c>
      <c r="G291" s="82">
        <f t="shared" si="10"/>
        <v>7460.4488000000001</v>
      </c>
    </row>
    <row r="292" spans="2:7">
      <c r="B292" s="493" t="s">
        <v>875</v>
      </c>
      <c r="C292" s="87" t="s">
        <v>876</v>
      </c>
      <c r="D292" s="89">
        <v>0.1714</v>
      </c>
      <c r="E292" s="82">
        <f t="shared" si="9"/>
        <v>7272.6862000000001</v>
      </c>
      <c r="F292" s="89">
        <v>0.1714</v>
      </c>
      <c r="G292" s="82">
        <f t="shared" si="10"/>
        <v>7370.7136</v>
      </c>
    </row>
    <row r="293" spans="2:7">
      <c r="B293" s="493" t="s">
        <v>877</v>
      </c>
      <c r="C293" s="86" t="s">
        <v>878</v>
      </c>
      <c r="D293" s="89">
        <v>7.9200000000000007E-2</v>
      </c>
      <c r="E293" s="82">
        <f t="shared" si="9"/>
        <v>6905.4535999999998</v>
      </c>
      <c r="F293" s="89">
        <v>7.9200000000000007E-2</v>
      </c>
      <c r="G293" s="82">
        <f t="shared" si="10"/>
        <v>6999.7007999999996</v>
      </c>
    </row>
    <row r="294" spans="2:7">
      <c r="B294" s="493" t="s">
        <v>432</v>
      </c>
      <c r="C294" s="86" t="s">
        <v>879</v>
      </c>
      <c r="D294" s="89">
        <v>7.0499999999999993E-2</v>
      </c>
      <c r="E294" s="82">
        <f t="shared" si="9"/>
        <v>6870.8014999999996</v>
      </c>
      <c r="F294" s="89">
        <v>7.0499999999999993E-2</v>
      </c>
      <c r="G294" s="82">
        <f t="shared" si="10"/>
        <v>6964.692</v>
      </c>
    </row>
    <row r="295" spans="2:7">
      <c r="B295" s="493" t="s">
        <v>880</v>
      </c>
      <c r="C295" s="86" t="s">
        <v>881</v>
      </c>
      <c r="D295" s="89">
        <v>0.16189999999999999</v>
      </c>
      <c r="E295" s="82">
        <f t="shared" si="9"/>
        <v>7234.8477000000003</v>
      </c>
      <c r="F295" s="89">
        <v>0.16189999999999999</v>
      </c>
      <c r="G295" s="82">
        <f t="shared" si="10"/>
        <v>7332.4856</v>
      </c>
    </row>
    <row r="296" spans="2:7">
      <c r="B296" s="493" t="s">
        <v>882</v>
      </c>
      <c r="C296" s="86" t="s">
        <v>883</v>
      </c>
      <c r="D296" s="89">
        <v>7.5600000000000001E-2</v>
      </c>
      <c r="E296" s="82">
        <f t="shared" si="9"/>
        <v>6891.1148000000003</v>
      </c>
      <c r="F296" s="89">
        <v>7.5600000000000001E-2</v>
      </c>
      <c r="G296" s="82">
        <f t="shared" si="10"/>
        <v>6985.2143999999998</v>
      </c>
    </row>
    <row r="297" spans="2:7">
      <c r="B297" s="493" t="s">
        <v>884</v>
      </c>
      <c r="C297" s="86" t="s">
        <v>885</v>
      </c>
      <c r="D297" s="89">
        <v>0.1239</v>
      </c>
      <c r="E297" s="82">
        <f t="shared" si="9"/>
        <v>7083.4937</v>
      </c>
      <c r="F297" s="89">
        <v>0.1239</v>
      </c>
      <c r="G297" s="82">
        <f t="shared" si="10"/>
        <v>7179.5735999999997</v>
      </c>
    </row>
    <row r="298" spans="2:7">
      <c r="B298" s="493" t="s">
        <v>886</v>
      </c>
      <c r="C298" s="86" t="s">
        <v>887</v>
      </c>
      <c r="D298" s="89">
        <v>0.18079999999999999</v>
      </c>
      <c r="E298" s="82">
        <f t="shared" si="9"/>
        <v>7310.1264000000001</v>
      </c>
      <c r="F298" s="89">
        <v>0.18079999999999999</v>
      </c>
      <c r="G298" s="82">
        <f t="shared" si="10"/>
        <v>7408.5392000000002</v>
      </c>
    </row>
    <row r="299" spans="2:7">
      <c r="B299" s="493" t="s">
        <v>888</v>
      </c>
      <c r="C299" s="86" t="s">
        <v>889</v>
      </c>
      <c r="D299" s="89">
        <v>4.48E-2</v>
      </c>
      <c r="E299" s="82">
        <f t="shared" si="9"/>
        <v>6768.4384</v>
      </c>
      <c r="F299" s="89">
        <v>4.48E-2</v>
      </c>
      <c r="G299" s="82">
        <f t="shared" si="10"/>
        <v>6861.2752</v>
      </c>
    </row>
    <row r="300" spans="2:7">
      <c r="B300" s="493" t="s">
        <v>890</v>
      </c>
      <c r="C300" s="88" t="s">
        <v>891</v>
      </c>
      <c r="D300" s="89">
        <v>5.6300000000000003E-2</v>
      </c>
      <c r="E300" s="82">
        <f t="shared" si="9"/>
        <v>6814.2429000000002</v>
      </c>
      <c r="F300" s="89">
        <v>5.6300000000000003E-2</v>
      </c>
      <c r="G300" s="82">
        <f t="shared" si="10"/>
        <v>6907.5511999999999</v>
      </c>
    </row>
    <row r="301" spans="2:7">
      <c r="B301" s="493" t="s">
        <v>892</v>
      </c>
      <c r="C301" s="86" t="s">
        <v>893</v>
      </c>
      <c r="D301" s="89">
        <v>0.21640000000000001</v>
      </c>
      <c r="E301" s="82">
        <f t="shared" si="9"/>
        <v>7451.9211999999998</v>
      </c>
      <c r="F301" s="89">
        <v>0.21640000000000001</v>
      </c>
      <c r="G301" s="82">
        <f t="shared" si="10"/>
        <v>7551.7936</v>
      </c>
    </row>
    <row r="302" spans="2:7">
      <c r="B302" s="493" t="s">
        <v>894</v>
      </c>
      <c r="C302" s="86" t="s">
        <v>895</v>
      </c>
      <c r="D302" s="89">
        <v>0.21890000000000001</v>
      </c>
      <c r="E302" s="82">
        <f t="shared" si="9"/>
        <v>7461.8787000000002</v>
      </c>
      <c r="F302" s="89">
        <v>0.21890000000000001</v>
      </c>
      <c r="G302" s="82">
        <f t="shared" si="10"/>
        <v>7561.8536000000004</v>
      </c>
    </row>
    <row r="303" spans="2:7">
      <c r="B303" s="493" t="s">
        <v>896</v>
      </c>
      <c r="C303" s="88" t="s">
        <v>897</v>
      </c>
      <c r="D303" s="89">
        <v>0.12039999999999999</v>
      </c>
      <c r="E303" s="82">
        <f t="shared" si="9"/>
        <v>7069.5532000000003</v>
      </c>
      <c r="F303" s="89">
        <v>0.12039999999999999</v>
      </c>
      <c r="G303" s="82">
        <f t="shared" si="10"/>
        <v>7165.4895999999999</v>
      </c>
    </row>
    <row r="304" spans="2:7">
      <c r="B304" s="493" t="s">
        <v>898</v>
      </c>
      <c r="C304" s="86" t="s">
        <v>899</v>
      </c>
      <c r="D304" s="89">
        <v>7.4899999999999994E-2</v>
      </c>
      <c r="E304" s="82">
        <f t="shared" si="9"/>
        <v>6888.3266999999996</v>
      </c>
      <c r="F304" s="89">
        <v>7.4899999999999994E-2</v>
      </c>
      <c r="G304" s="82">
        <f t="shared" si="10"/>
        <v>6982.3976000000002</v>
      </c>
    </row>
    <row r="305" spans="2:7">
      <c r="B305" s="493" t="s">
        <v>900</v>
      </c>
      <c r="C305" s="86" t="s">
        <v>901</v>
      </c>
      <c r="D305" s="89">
        <v>0.1211</v>
      </c>
      <c r="E305" s="82">
        <f t="shared" si="9"/>
        <v>7072.3413</v>
      </c>
      <c r="F305" s="89">
        <v>0.1211</v>
      </c>
      <c r="G305" s="82">
        <f t="shared" si="10"/>
        <v>7168.3064000000004</v>
      </c>
    </row>
    <row r="306" spans="2:7">
      <c r="B306" s="493" t="s">
        <v>902</v>
      </c>
      <c r="C306" s="86" t="s">
        <v>903</v>
      </c>
      <c r="D306" s="89">
        <v>1.06E-2</v>
      </c>
      <c r="E306" s="82">
        <f t="shared" si="9"/>
        <v>6632.2197999999999</v>
      </c>
      <c r="F306" s="89">
        <v>1.06E-2</v>
      </c>
      <c r="G306" s="82">
        <f t="shared" si="10"/>
        <v>6723.6544000000004</v>
      </c>
    </row>
  </sheetData>
  <sheetProtection password="BDDB" sheet="1" objects="1" scenarios="1" selectLockedCells="1" selectUnlockedCells="1"/>
  <autoFilter ref="B15:B306" xr:uid="{00000000-0009-0000-0000-000005000000}"/>
  <mergeCells count="2">
    <mergeCell ref="B11:J11"/>
    <mergeCell ref="C13:G13"/>
  </mergeCells>
  <conditionalFormatting sqref="C16:F16 G109:G306 D17:F17">
    <cfRule type="expression" dxfId="61" priority="43">
      <formula>$T16="Closed"</formula>
    </cfRule>
  </conditionalFormatting>
  <conditionalFormatting sqref="C16">
    <cfRule type="expression" dxfId="60" priority="42">
      <formula>$T16="Closed"</formula>
    </cfRule>
  </conditionalFormatting>
  <conditionalFormatting sqref="C16:F16 G109:G306 D17:F17">
    <cfRule type="expression" dxfId="59" priority="41">
      <formula>$T16="Transferred"</formula>
    </cfRule>
  </conditionalFormatting>
  <conditionalFormatting sqref="C16">
    <cfRule type="expression" dxfId="58" priority="40">
      <formula>$T16="Closed"</formula>
    </cfRule>
  </conditionalFormatting>
  <conditionalFormatting sqref="D16:F16">
    <cfRule type="expression" dxfId="57" priority="39">
      <formula>$T16="Closed"</formula>
    </cfRule>
  </conditionalFormatting>
  <conditionalFormatting sqref="D28:E31 D32 D44:F45 D38:F42 F28:F32">
    <cfRule type="expression" dxfId="56" priority="38">
      <formula>S23="Closed"</formula>
    </cfRule>
  </conditionalFormatting>
  <conditionalFormatting sqref="D24:E31 D32 D44:F45 D38:F42 F24:F32">
    <cfRule type="expression" dxfId="55" priority="37">
      <formula>$T19="Closed"</formula>
    </cfRule>
  </conditionalFormatting>
  <conditionalFormatting sqref="D24:E31 D32 D44:F45 D38:F42 F24:F32">
    <cfRule type="expression" dxfId="54" priority="36">
      <formula>$T19="Transferred"</formula>
    </cfRule>
  </conditionalFormatting>
  <conditionalFormatting sqref="D25:F25">
    <cfRule type="expression" dxfId="53" priority="35">
      <formula>$T20="Closed"</formula>
    </cfRule>
  </conditionalFormatting>
  <conditionalFormatting sqref="D46:F46">
    <cfRule type="expression" dxfId="52" priority="28">
      <formula>S41="Closed"</formula>
    </cfRule>
  </conditionalFormatting>
  <conditionalFormatting sqref="D46:F46">
    <cfRule type="expression" dxfId="51" priority="27">
      <formula>$T41="Closed"</formula>
    </cfRule>
  </conditionalFormatting>
  <conditionalFormatting sqref="D46:F46">
    <cfRule type="expression" dxfId="50" priority="26">
      <formula>$T41="Transferred"</formula>
    </cfRule>
  </conditionalFormatting>
  <conditionalFormatting sqref="D46:F46">
    <cfRule type="expression" dxfId="49" priority="25">
      <formula>S41="Closed"</formula>
    </cfRule>
  </conditionalFormatting>
  <conditionalFormatting sqref="D46:F46">
    <cfRule type="expression" dxfId="48" priority="24">
      <formula>$T41="Closed"</formula>
    </cfRule>
  </conditionalFormatting>
  <conditionalFormatting sqref="D46:F46">
    <cfRule type="expression" dxfId="47" priority="23">
      <formula>$T41="Transferred"</formula>
    </cfRule>
  </conditionalFormatting>
  <conditionalFormatting sqref="D46:F46">
    <cfRule type="expression" dxfId="46" priority="22">
      <formula>$T41="Closed"</formula>
    </cfRule>
  </conditionalFormatting>
  <conditionalFormatting sqref="E32 D43:F43 D33:F37">
    <cfRule type="expression" dxfId="45" priority="45">
      <formula>S26="Closed"</formula>
    </cfRule>
  </conditionalFormatting>
  <conditionalFormatting sqref="E32 D43:F43 D33:F37">
    <cfRule type="expression" dxfId="44" priority="46">
      <formula>$T26="Closed"</formula>
    </cfRule>
  </conditionalFormatting>
  <conditionalFormatting sqref="E32 D43:F43 D33:F37">
    <cfRule type="expression" dxfId="43" priority="47">
      <formula>$T26="Transferred"</formula>
    </cfRule>
  </conditionalFormatting>
  <conditionalFormatting sqref="D19:F20">
    <cfRule type="expression" dxfId="42" priority="52">
      <formula>$T18="Closed"</formula>
    </cfRule>
  </conditionalFormatting>
  <conditionalFormatting sqref="D19:F20">
    <cfRule type="expression" dxfId="41" priority="53">
      <formula>$T18="Transferred"</formula>
    </cfRule>
  </conditionalFormatting>
  <conditionalFormatting sqref="D23:F23">
    <cfRule type="expression" dxfId="40" priority="55">
      <formula>$T19="Closed"</formula>
    </cfRule>
  </conditionalFormatting>
  <conditionalFormatting sqref="D23:F23">
    <cfRule type="expression" dxfId="39" priority="56">
      <formula>$T19="Transferred"</formula>
    </cfRule>
  </conditionalFormatting>
  <conditionalFormatting sqref="D22:F22">
    <cfRule type="expression" dxfId="38" priority="58">
      <formula>$T19="Closed"</formula>
    </cfRule>
  </conditionalFormatting>
  <conditionalFormatting sqref="D22:F22">
    <cfRule type="expression" dxfId="37" priority="59">
      <formula>$T19="Transferred"</formula>
    </cfRule>
  </conditionalFormatting>
  <conditionalFormatting sqref="D21:F21">
    <cfRule type="expression" dxfId="36" priority="61">
      <formula>$T19="Closed"</formula>
    </cfRule>
  </conditionalFormatting>
  <conditionalFormatting sqref="D21:F21">
    <cfRule type="expression" dxfId="35" priority="62">
      <formula>$T19="Transferred"</formula>
    </cfRule>
  </conditionalFormatting>
  <conditionalFormatting sqref="G32:G45 G238:G250">
    <cfRule type="expression" dxfId="34" priority="63">
      <formula>O18="Closed"</formula>
    </cfRule>
  </conditionalFormatting>
  <conditionalFormatting sqref="D24:F27">
    <cfRule type="expression" dxfId="33" priority="66">
      <formula>L6="Closed"</formula>
    </cfRule>
  </conditionalFormatting>
  <conditionalFormatting sqref="D19:F20">
    <cfRule type="expression" dxfId="32" priority="67">
      <formula>L5="Closed"</formula>
    </cfRule>
  </conditionalFormatting>
  <conditionalFormatting sqref="D23:F23">
    <cfRule type="expression" dxfId="31" priority="68">
      <formula>L6="Closed"</formula>
    </cfRule>
  </conditionalFormatting>
  <conditionalFormatting sqref="D22:F22">
    <cfRule type="expression" dxfId="30" priority="69">
      <formula>L6="Closed"</formula>
    </cfRule>
  </conditionalFormatting>
  <conditionalFormatting sqref="D21:F21">
    <cfRule type="expression" dxfId="29" priority="70">
      <formula>L6="Closed"</formula>
    </cfRule>
  </conditionalFormatting>
  <conditionalFormatting sqref="G17">
    <cfRule type="expression" dxfId="28" priority="11">
      <formula>$T17="Closed"</formula>
    </cfRule>
  </conditionalFormatting>
  <conditionalFormatting sqref="G17">
    <cfRule type="expression" dxfId="27" priority="10">
      <formula>$T17="Transferred"</formula>
    </cfRule>
  </conditionalFormatting>
  <conditionalFormatting sqref="G18:G25 D17:G17 C16:F16">
    <cfRule type="expression" dxfId="26" priority="12">
      <formula>K3="Closed"</formula>
    </cfRule>
  </conditionalFormatting>
  <conditionalFormatting sqref="G95:G107 G18:G93">
    <cfRule type="expression" dxfId="25" priority="8">
      <formula>$T18="Closed"</formula>
    </cfRule>
  </conditionalFormatting>
  <conditionalFormatting sqref="G95:G107 G18:G93">
    <cfRule type="expression" dxfId="24" priority="7">
      <formula>$T18="Transferred"</formula>
    </cfRule>
  </conditionalFormatting>
  <conditionalFormatting sqref="G95:G107 G26:G32 G46:G93 G109:G237 G251:G292 G306">
    <cfRule type="expression" dxfId="23" priority="9">
      <formula>O13="Closed"</formula>
    </cfRule>
  </conditionalFormatting>
  <conditionalFormatting sqref="G108">
    <cfRule type="expression" dxfId="22" priority="5">
      <formula>$T108="Closed"</formula>
    </cfRule>
  </conditionalFormatting>
  <conditionalFormatting sqref="G108">
    <cfRule type="expression" dxfId="21" priority="4">
      <formula>$T108="Transferred"</formula>
    </cfRule>
  </conditionalFormatting>
  <conditionalFormatting sqref="G108">
    <cfRule type="expression" dxfId="20" priority="6">
      <formula>O95="Closed"</formula>
    </cfRule>
  </conditionalFormatting>
  <conditionalFormatting sqref="G94">
    <cfRule type="expression" dxfId="19" priority="2">
      <formula>$T94="Closed"</formula>
    </cfRule>
  </conditionalFormatting>
  <conditionalFormatting sqref="G94">
    <cfRule type="expression" dxfId="18" priority="1">
      <formula>$T94="Transferred"</formula>
    </cfRule>
  </conditionalFormatting>
  <conditionalFormatting sqref="G94">
    <cfRule type="expression" dxfId="17" priority="3">
      <formula>O81="Closed"</formula>
    </cfRule>
  </conditionalFormatting>
  <conditionalFormatting sqref="G293:G304">
    <cfRule type="expression" dxfId="16" priority="76">
      <formula>O281="Closed"</formula>
    </cfRule>
  </conditionalFormatting>
  <conditionalFormatting sqref="G305">
    <cfRule type="expression" dxfId="15" priority="78">
      <formula>#REF!="Closed"</formula>
    </cfRule>
  </conditionalFormatting>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36131d-d57c-4d73-bd1f-bd4d9fba900c" xsi:nil="true"/>
    <lcf76f155ced4ddcb4097134ff3c332f xmlns="65e71f24-a4fe-4eb7-a9fd-5cbf2a96db7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DA5EB905ED0C4B84837B198C43386B" ma:contentTypeVersion="9" ma:contentTypeDescription="Create a new document." ma:contentTypeScope="" ma:versionID="f388faf8e75d3dba8d2291cd04783573">
  <xsd:schema xmlns:xsd="http://www.w3.org/2001/XMLSchema" xmlns:xs="http://www.w3.org/2001/XMLSchema" xmlns:p="http://schemas.microsoft.com/office/2006/metadata/properties" xmlns:ns2="65e71f24-a4fe-4eb7-a9fd-5cbf2a96db7b" xmlns:ns3="f336131d-d57c-4d73-bd1f-bd4d9fba900c" targetNamespace="http://schemas.microsoft.com/office/2006/metadata/properties" ma:root="true" ma:fieldsID="1b19da34c6c2a25e004e8aa637d828e2" ns2:_="" ns3:_="">
    <xsd:import namespace="65e71f24-a4fe-4eb7-a9fd-5cbf2a96db7b"/>
    <xsd:import namespace="f336131d-d57c-4d73-bd1f-bd4d9fba90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e71f24-a4fe-4eb7-a9fd-5cbf2a96db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7b117ed-caf8-4479-8240-95c0d7065cf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36131d-d57c-4d73-bd1f-bd4d9fba90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3193a8c-aeb2-4793-9891-a606374b5820}" ma:internalName="TaxCatchAll" ma:showField="CatchAllData" ma:web="f336131d-d57c-4d73-bd1f-bd4d9fba90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F78C0434-2AEF-447F-8DA2-D87426AC7554}"/>
</file>

<file path=customXml/itemProps2.xml><?xml version="1.0" encoding="utf-8"?>
<ds:datastoreItem xmlns:ds="http://schemas.openxmlformats.org/officeDocument/2006/customXml" ds:itemID="{E221EB7A-AB17-46AF-BCB8-2CFA5141C503}"/>
</file>

<file path=customXml/itemProps3.xml><?xml version="1.0" encoding="utf-8"?>
<ds:datastoreItem xmlns:ds="http://schemas.openxmlformats.org/officeDocument/2006/customXml" ds:itemID="{CFD9BA3B-7319-49D2-8456-7EA431211F73}"/>
</file>

<file path=customXml/itemProps4.xml><?xml version="1.0" encoding="utf-8"?>
<ds:datastoreItem xmlns:ds="http://schemas.openxmlformats.org/officeDocument/2006/customXml" ds:itemID="{38CDAC53-A165-48F5-BB9D-B7438561EC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JBetley@icsb.in.gov</dc:creator>
  <cp:keywords/>
  <dc:description/>
  <cp:lastModifiedBy>Amanda Simmons</cp:lastModifiedBy>
  <cp:revision/>
  <dcterms:created xsi:type="dcterms:W3CDTF">2009-06-30T21:24:16Z</dcterms:created>
  <dcterms:modified xsi:type="dcterms:W3CDTF">2023-10-02T19:13:13Z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0x0101006DDA5EB905ED0C4B84837B198C43386B</vt:lpwstr>
  </property>
  <property fmtid="{D5CDD505-2E9C-101B-9397-08002B2CF9AE}" pid="3" name="MediaServiceImageTags">
    <vt:lpwstr/>
  </property>
</Properties>
</file>