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827"/>
  <workbookPr updateLinks="never" codeName="ThisWorkbook" defaultThemeVersion="124226"/>
  <mc:AlternateContent xmlns:mc="http://schemas.openxmlformats.org/markup-compatibility/2006">
    <mc:Choice Requires="x15">
      <x15ac:absPath xmlns:x15ac="http://schemas.microsoft.com/office/spreadsheetml/2010/11/ac" url="Z:\Compliance and Policy\Policy\Policies\RESEA\Draft\"/>
    </mc:Choice>
  </mc:AlternateContent>
  <xr:revisionPtr revIDLastSave="0" documentId="13_ncr:1_{99D5FBC9-DA02-4D53-B8D2-DA46E5D49DAD}" xr6:coauthVersionLast="47" xr6:coauthVersionMax="47" xr10:uidLastSave="{00000000-0000-0000-0000-000000000000}"/>
  <bookViews>
    <workbookView xWindow="-108" yWindow="-108" windowWidth="23256" windowHeight="12576" xr2:uid="{00000000-000D-0000-FFFF-FFFF00000000}"/>
  </bookViews>
  <sheets>
    <sheet name="Sheet2" sheetId="38" r:id="rId1"/>
    <sheet name="Sheet3" sheetId="39" r:id="rId2"/>
    <sheet name="Sig MSFW" sheetId="32" state="hidden" r:id="rId3"/>
    <sheet name="Matrix" sheetId="37" state="hidden" r:id="rId4"/>
    <sheet name="Sheet1" sheetId="22" state="hidden" r:id="rId5"/>
  </sheets>
  <definedNames>
    <definedName name="_xlnm._FilterDatabase" localSheetId="3" hidden="1">Matrix!$A$1:$Q$159</definedName>
    <definedName name="Analysts">Sheet1!$C$1:$C$6</definedName>
    <definedName name="_xlnm.Print_Area" localSheetId="3">Matrix!$A$1:$P$159</definedName>
    <definedName name="QAA">Sheet1!$E$1:$E$4</definedName>
    <definedName name="QAB">Sheet1!$E$1:$E$3</definedName>
    <definedName name="QAC">Sheet1!$G$1:$G$3</definedName>
    <definedName name="QAD">Sheet1!$E$1:$E$6</definedName>
    <definedName name="RWBs">Sheet1!$A$1:$A$26</definedName>
    <definedName name="yn">Sheet1!$G$1:$G$3</definedName>
  </definedNames>
  <calcPr calcId="191029"/>
  <customWorkbookViews>
    <customWorkbookView name="losiewj - Personal View" guid="{3E4EE452-FFE4-4431-8D68-A98A9DBE99B0}" mergeInterval="0" personalView="1" maximized="1" xWindow="1" yWindow="1" windowWidth="1223" windowHeight="447" tabRatio="911" activeSheetId="7"/>
    <customWorkbookView name="mcneild - Personal View" guid="{D0A6BC74-9105-4D3F-9753-A795205DF704}" mergeInterval="0" personalView="1" maximized="1" xWindow="1" yWindow="1" windowWidth="1020" windowHeight="547" tabRatio="911" activeSheetId="8"/>
    <customWorkbookView name="J1BKM - Personal View" guid="{F87D30DD-8E44-447F-8E54-F338AC2672B6}" mergeInterval="0" personalView="1" maximized="1" windowWidth="1276" windowHeight="569" tabRatio="911" activeSheetId="3"/>
    <customWorkbookView name="AWI0JML - Personal View" guid="{C88B22A9-CAE7-456F-836A-B1884D2FB5B4}" mergeInterval="0" personalView="1" maximized="1" windowWidth="1217" windowHeight="528" tabRatio="620" activeSheetId="2"/>
    <customWorkbookView name="wesjoht - Personal View" guid="{0BB5C046-3835-4751-A372-A631C7B5E58A}" mergeInterval="0" personalView="1" maximized="1" windowWidth="1020" windowHeight="596" tabRatio="911" activeSheetId="1"/>
    <customWorkbookView name="mcdonalk - Personal View" guid="{8BADEEF2-3F9E-4E5E-964F-4A296CCC2119}" mergeInterval="0" personalView="1" maximized="1" xWindow="1" yWindow="1" windowWidth="1276" windowHeight="550" tabRatio="911"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C1" i="38" l="1"/>
  <c r="AB1" i="38"/>
  <c r="AA1" i="38"/>
  <c r="Z1" i="38"/>
  <c r="Y1" i="38"/>
  <c r="X1" i="38"/>
  <c r="W1" i="38"/>
  <c r="V1" i="38"/>
  <c r="U1" i="38"/>
  <c r="T1" i="38"/>
  <c r="S1" i="38"/>
  <c r="R1" i="38"/>
  <c r="Q1" i="38"/>
  <c r="P1" i="38"/>
  <c r="O1" i="38"/>
  <c r="N1" i="38"/>
  <c r="N172" i="37"/>
  <c r="N164" i="37" a="1"/>
  <c r="N164" i="37" s="1"/>
  <c r="N165" i="37" a="1"/>
  <c r="N165" i="37" s="1"/>
  <c r="P165" i="37" s="1" a="1"/>
  <c r="P165" i="37" s="1"/>
  <c r="Q165" i="37" s="1"/>
  <c r="N166" i="37" a="1"/>
  <c r="N166" i="37" s="1"/>
  <c r="P166" i="37" s="1" a="1"/>
  <c r="P166" i="37" s="1"/>
  <c r="Q166" i="37" s="1"/>
  <c r="N167" i="37" a="1"/>
  <c r="N167" i="37" s="1"/>
  <c r="N168" i="37" a="1"/>
  <c r="N168" i="37" s="1"/>
  <c r="N169" i="37" a="1"/>
  <c r="N169" i="37" s="1"/>
  <c r="N170" i="37" a="1"/>
  <c r="N170" i="37" s="1"/>
  <c r="N171" i="37" a="1"/>
  <c r="N171" i="37" s="1"/>
  <c r="N173" i="37" a="1"/>
  <c r="N173" i="37" s="1"/>
  <c r="N174" i="37" a="1"/>
  <c r="N174" i="37" s="1"/>
  <c r="P174" i="37" s="1" a="1"/>
  <c r="P174" i="37" s="1"/>
  <c r="Q174" i="37" s="1"/>
  <c r="N163" i="37" a="1"/>
  <c r="N163" i="37" s="1"/>
  <c r="P169" i="37" l="1" a="1"/>
  <c r="P169" i="37" s="1"/>
  <c r="Q169" i="37" s="1"/>
  <c r="P170" i="37" a="1"/>
  <c r="P170" i="37" s="1"/>
  <c r="Q170" i="37" s="1"/>
  <c r="P171" i="37" a="1"/>
  <c r="P171" i="37" s="1"/>
  <c r="Q171" i="37" s="1"/>
  <c r="P173" i="37" a="1"/>
  <c r="P173" i="37" s="1"/>
  <c r="Q173" i="37" s="1"/>
  <c r="Q172" i="37" s="1"/>
  <c r="P164" i="37" a="1"/>
  <c r="P164" i="37" s="1"/>
  <c r="Q164" i="37" s="1"/>
  <c r="P168" i="37" a="1"/>
  <c r="P168" i="37" s="1"/>
  <c r="Q168" i="37" s="1"/>
  <c r="P167" i="37" a="1"/>
  <c r="P167" i="37" s="1"/>
  <c r="Q167" i="37" s="1"/>
  <c r="P163" i="37" a="1"/>
  <c r="P163" i="37" s="1"/>
  <c r="Q163" i="37" s="1"/>
  <c r="Q150" i="37"/>
  <c r="Q120" i="37"/>
  <c r="Q114" i="37"/>
  <c r="Q110" i="37"/>
  <c r="Q102" i="37"/>
  <c r="Q85" i="37"/>
  <c r="Q162" i="37" l="1"/>
  <c r="Q161" i="37" s="1"/>
  <c r="P189" i="37" l="1"/>
  <c r="P190" i="37"/>
  <c r="P192" i="37"/>
  <c r="P193" i="37"/>
  <c r="P194" i="37"/>
  <c r="P195" i="37"/>
  <c r="P196" i="37"/>
  <c r="P197" i="37"/>
  <c r="P188" i="37"/>
  <c r="B189" i="37"/>
  <c r="B190" i="37"/>
  <c r="B191" i="37"/>
  <c r="B192" i="37"/>
  <c r="B193" i="37"/>
  <c r="B194" i="37"/>
  <c r="B195" i="37"/>
  <c r="B196" i="37"/>
  <c r="B197" i="37"/>
  <c r="B188" i="37"/>
  <c r="A188" i="37"/>
  <c r="C188" i="37"/>
  <c r="D188" i="37"/>
  <c r="F188" i="37"/>
  <c r="A189" i="37"/>
  <c r="A190" i="37"/>
  <c r="A191" i="37"/>
  <c r="A192" i="37"/>
  <c r="A193" i="37"/>
  <c r="A194" i="37"/>
  <c r="A195" i="37"/>
  <c r="A196" i="37"/>
  <c r="A197" i="37"/>
  <c r="B187" i="37"/>
  <c r="F185" i="37"/>
  <c r="D185" i="37"/>
  <c r="H185" i="37" s="1"/>
  <c r="C185" i="37"/>
  <c r="F184" i="37"/>
  <c r="D184" i="37"/>
  <c r="C184" i="37"/>
  <c r="F183" i="37"/>
  <c r="D183" i="37"/>
  <c r="C183" i="37"/>
  <c r="F182" i="37"/>
  <c r="D182" i="37"/>
  <c r="C182" i="37"/>
  <c r="F181" i="37"/>
  <c r="D181" i="37"/>
  <c r="C181" i="37"/>
  <c r="F180" i="37"/>
  <c r="D180" i="37"/>
  <c r="F179" i="37"/>
  <c r="D179" i="37"/>
  <c r="F178" i="37"/>
  <c r="D178" i="37"/>
  <c r="C178" i="37"/>
  <c r="F197" i="37"/>
  <c r="D197" i="37"/>
  <c r="C197" i="37"/>
  <c r="F196" i="37"/>
  <c r="D196" i="37"/>
  <c r="C196" i="37"/>
  <c r="F195" i="37"/>
  <c r="D195" i="37"/>
  <c r="C195" i="37"/>
  <c r="F194" i="37"/>
  <c r="D194" i="37"/>
  <c r="C194" i="37"/>
  <c r="F193" i="37"/>
  <c r="D193" i="37"/>
  <c r="C193" i="37"/>
  <c r="F192" i="37"/>
  <c r="D192" i="37"/>
  <c r="C192" i="37"/>
  <c r="H191" i="37"/>
  <c r="G193" i="37" s="1"/>
  <c r="C191" i="37"/>
  <c r="F190" i="37"/>
  <c r="D190" i="37"/>
  <c r="C190" i="37"/>
  <c r="F189" i="37"/>
  <c r="D189" i="37"/>
  <c r="C189" i="37"/>
  <c r="B185" i="37"/>
  <c r="B184" i="37"/>
  <c r="B183" i="37"/>
  <c r="B182" i="37"/>
  <c r="B181" i="37"/>
  <c r="B180" i="37"/>
  <c r="B179" i="37"/>
  <c r="B178" i="37"/>
  <c r="A184" i="37"/>
  <c r="A185" i="37"/>
  <c r="A181" i="37"/>
  <c r="A182" i="37"/>
  <c r="A183" i="37"/>
  <c r="A180" i="37"/>
  <c r="A179" i="37"/>
  <c r="A178" i="37"/>
  <c r="A10" i="32"/>
  <c r="A9" i="32"/>
  <c r="Q8" i="32"/>
  <c r="R8" i="32"/>
  <c r="S8" i="32"/>
  <c r="T8" i="32"/>
  <c r="U8" i="32"/>
  <c r="V8" i="32"/>
  <c r="W8" i="32"/>
  <c r="X8" i="32"/>
  <c r="Y8" i="32"/>
  <c r="Q9" i="32"/>
  <c r="R9" i="32"/>
  <c r="S9" i="32"/>
  <c r="T9" i="32"/>
  <c r="U9" i="32"/>
  <c r="V9" i="32"/>
  <c r="W9" i="32"/>
  <c r="X9" i="32"/>
  <c r="Y9" i="32"/>
  <c r="Q10" i="32"/>
  <c r="R10" i="32"/>
  <c r="S10" i="32"/>
  <c r="T10" i="32"/>
  <c r="U10" i="32"/>
  <c r="V10" i="32"/>
  <c r="W10" i="32"/>
  <c r="X10" i="32"/>
  <c r="Y10" i="32"/>
  <c r="Q11" i="32"/>
  <c r="R11" i="32"/>
  <c r="S11" i="32"/>
  <c r="T11" i="32"/>
  <c r="U11" i="32"/>
  <c r="V11" i="32"/>
  <c r="W11" i="32"/>
  <c r="X11" i="32"/>
  <c r="Y11" i="32"/>
  <c r="H183" i="37" l="1"/>
  <c r="H181" i="37"/>
  <c r="H188" i="37"/>
  <c r="G188" i="37" s="1"/>
  <c r="E192" i="37"/>
  <c r="E193" i="37"/>
  <c r="H196" i="37"/>
  <c r="E196" i="37" s="1"/>
  <c r="H195" i="37"/>
  <c r="G195" i="37" s="1"/>
  <c r="H179" i="37"/>
  <c r="E179" i="37" s="1"/>
  <c r="H190" i="37"/>
  <c r="E190" i="37" s="1"/>
  <c r="H192" i="37"/>
  <c r="H193" i="37"/>
  <c r="H194" i="37"/>
  <c r="G194" i="37" s="1"/>
  <c r="J176" i="37"/>
  <c r="H180" i="37"/>
  <c r="E180" i="37" s="1"/>
  <c r="H184" i="37"/>
  <c r="G184" i="37" s="1"/>
  <c r="H189" i="37"/>
  <c r="E189" i="37" s="1"/>
  <c r="H197" i="37"/>
  <c r="E197" i="37" s="1"/>
  <c r="J186" i="37"/>
  <c r="G191" i="37"/>
  <c r="G192" i="37"/>
  <c r="J177" i="37"/>
  <c r="H182" i="37"/>
  <c r="G182" i="37" s="1"/>
  <c r="G181" i="37"/>
  <c r="E181" i="37"/>
  <c r="E185" i="37"/>
  <c r="G185" i="37"/>
  <c r="G183" i="37"/>
  <c r="E183" i="37"/>
  <c r="H178" i="37"/>
  <c r="G196" i="37" l="1"/>
  <c r="G180" i="37"/>
  <c r="E188" i="37"/>
  <c r="G197" i="37"/>
  <c r="E194" i="37"/>
  <c r="E195" i="37"/>
  <c r="G179" i="37"/>
  <c r="G189" i="37"/>
  <c r="E184" i="37"/>
  <c r="E182" i="37"/>
  <c r="G190" i="37"/>
  <c r="E178" i="37"/>
  <c r="G178" i="37"/>
  <c r="O1" i="32" l="1"/>
  <c r="P11" i="32"/>
  <c r="P10" i="32"/>
  <c r="P9" i="32"/>
  <c r="P8" i="32"/>
  <c r="P1" i="32" l="1"/>
  <c r="P32" i="32"/>
  <c r="F2" i="32"/>
  <c r="G2" i="32"/>
  <c r="H2" i="32"/>
  <c r="I2" i="32"/>
  <c r="J2" i="32"/>
  <c r="K2" i="32"/>
  <c r="L2" i="32"/>
  <c r="M2" i="32"/>
  <c r="N2" i="32"/>
  <c r="F3" i="32"/>
  <c r="G3" i="32"/>
  <c r="H3" i="32"/>
  <c r="I3" i="32"/>
  <c r="J3" i="32"/>
  <c r="K3" i="32"/>
  <c r="L3" i="32"/>
  <c r="M3" i="32"/>
  <c r="N3" i="32"/>
  <c r="F4" i="32"/>
  <c r="G4" i="32"/>
  <c r="H4" i="32"/>
  <c r="I4" i="32"/>
  <c r="J4" i="32"/>
  <c r="K4" i="32"/>
  <c r="L4" i="32"/>
  <c r="M4" i="32"/>
  <c r="N4" i="32"/>
  <c r="F5" i="32"/>
  <c r="G5" i="32"/>
  <c r="H5" i="32"/>
  <c r="I5" i="32"/>
  <c r="J5" i="32"/>
  <c r="K5" i="32"/>
  <c r="L5" i="32"/>
  <c r="M5" i="32"/>
  <c r="N5" i="32"/>
  <c r="E5" i="32"/>
  <c r="E4" i="32"/>
  <c r="E3" i="32"/>
  <c r="E2" i="32"/>
  <c r="A6" i="32"/>
  <c r="A3" i="32"/>
  <c r="K13" i="32" l="1"/>
  <c r="K14" i="32" s="1"/>
  <c r="K15" i="32" s="1"/>
  <c r="K27" i="32"/>
  <c r="K28" i="32"/>
  <c r="K29" i="32" s="1"/>
  <c r="J13" i="32"/>
  <c r="J14" i="32" s="1"/>
  <c r="J15" i="32" s="1"/>
  <c r="J28" i="32"/>
  <c r="J29" i="32" s="1"/>
  <c r="J27" i="32"/>
  <c r="I13" i="32"/>
  <c r="I14" i="32" s="1"/>
  <c r="I16" i="32" s="1"/>
  <c r="I24" i="32" s="1"/>
  <c r="I27" i="32"/>
  <c r="I28" i="32"/>
  <c r="I29" i="32" s="1"/>
  <c r="H13" i="32"/>
  <c r="H14" i="32" s="1"/>
  <c r="H15" i="32" s="1"/>
  <c r="H27" i="32"/>
  <c r="H28" i="32"/>
  <c r="H29" i="32" s="1"/>
  <c r="G13" i="32"/>
  <c r="G14" i="32" s="1"/>
  <c r="G15" i="32" s="1"/>
  <c r="G27" i="32"/>
  <c r="G28" i="32"/>
  <c r="G29" i="32" s="1"/>
  <c r="N13" i="32"/>
  <c r="N14" i="32" s="1"/>
  <c r="N16" i="32" s="1"/>
  <c r="N24" i="32" s="1"/>
  <c r="N27" i="32"/>
  <c r="N28" i="32"/>
  <c r="N29" i="32" s="1"/>
  <c r="F13" i="32"/>
  <c r="F14" i="32" s="1"/>
  <c r="F16" i="32" s="1"/>
  <c r="F24" i="32" s="1"/>
  <c r="F27" i="32"/>
  <c r="F28" i="32"/>
  <c r="F29" i="32" s="1"/>
  <c r="M13" i="32"/>
  <c r="M14" i="32" s="1"/>
  <c r="M15" i="32" s="1"/>
  <c r="M27" i="32"/>
  <c r="M28" i="32"/>
  <c r="M29" i="32" s="1"/>
  <c r="E28" i="32"/>
  <c r="E29" i="32" s="1"/>
  <c r="E27" i="32"/>
  <c r="L13" i="32"/>
  <c r="L14" i="32" s="1"/>
  <c r="L16" i="32" s="1"/>
  <c r="L28" i="32"/>
  <c r="L29" i="32" s="1"/>
  <c r="L27" i="32"/>
  <c r="P33" i="32"/>
  <c r="P34" i="32"/>
  <c r="J16" i="32"/>
  <c r="J23" i="32" s="1"/>
  <c r="K16" i="32"/>
  <c r="H16" i="32"/>
  <c r="H24" i="32" s="1"/>
  <c r="A2" i="37"/>
  <c r="P158" i="37"/>
  <c r="Q158" i="37" s="1"/>
  <c r="P159" i="37"/>
  <c r="Q159" i="37" s="1"/>
  <c r="P157" i="37"/>
  <c r="Q157" i="37" s="1"/>
  <c r="B157" i="37"/>
  <c r="A158" i="37"/>
  <c r="A159" i="37"/>
  <c r="A157" i="37"/>
  <c r="A155" i="37"/>
  <c r="F159" i="37"/>
  <c r="D159" i="37"/>
  <c r="B159" i="37"/>
  <c r="F158" i="37"/>
  <c r="D158" i="37"/>
  <c r="B158" i="37"/>
  <c r="F157" i="37"/>
  <c r="D157" i="37"/>
  <c r="B155" i="37"/>
  <c r="D155" i="37"/>
  <c r="F155" i="37"/>
  <c r="P155" i="37"/>
  <c r="Q155" i="37" s="1"/>
  <c r="B156" i="37"/>
  <c r="P154" i="37"/>
  <c r="Q154" i="37" s="1"/>
  <c r="B154" i="37"/>
  <c r="A154" i="37"/>
  <c r="B153" i="37"/>
  <c r="F154" i="37"/>
  <c r="D154" i="37"/>
  <c r="F150" i="37"/>
  <c r="D150" i="37"/>
  <c r="C150" i="37"/>
  <c r="B150" i="37"/>
  <c r="A150" i="37"/>
  <c r="P149" i="37"/>
  <c r="Q149" i="37" s="1"/>
  <c r="B149" i="37"/>
  <c r="A149" i="37"/>
  <c r="P148" i="37"/>
  <c r="Q148" i="37" s="1"/>
  <c r="F148" i="37"/>
  <c r="D148" i="37"/>
  <c r="C148" i="37"/>
  <c r="B148" i="37"/>
  <c r="A148" i="37"/>
  <c r="P147" i="37"/>
  <c r="Q147" i="37" s="1"/>
  <c r="B147" i="37"/>
  <c r="A147" i="37"/>
  <c r="P146" i="37"/>
  <c r="Q146" i="37" s="1"/>
  <c r="F146" i="37"/>
  <c r="D146" i="37"/>
  <c r="C146" i="37"/>
  <c r="B146" i="37"/>
  <c r="A146" i="37"/>
  <c r="B145" i="37"/>
  <c r="P144" i="37"/>
  <c r="F144" i="37"/>
  <c r="D144" i="37"/>
  <c r="C144" i="37"/>
  <c r="B144" i="37"/>
  <c r="A144" i="37"/>
  <c r="P143" i="37"/>
  <c r="Q143" i="37" s="1"/>
  <c r="B143" i="37"/>
  <c r="A143" i="37"/>
  <c r="P142" i="37"/>
  <c r="F142" i="37"/>
  <c r="D142" i="37"/>
  <c r="B142" i="37"/>
  <c r="A142" i="37"/>
  <c r="P141" i="37"/>
  <c r="Q141" i="37" s="1"/>
  <c r="B141" i="37"/>
  <c r="A141" i="37"/>
  <c r="P140" i="37"/>
  <c r="F140" i="37"/>
  <c r="D140" i="37"/>
  <c r="C140" i="37"/>
  <c r="B140" i="37"/>
  <c r="A140" i="37"/>
  <c r="P139" i="37"/>
  <c r="F139" i="37"/>
  <c r="D139" i="37"/>
  <c r="C139" i="37"/>
  <c r="B139" i="37"/>
  <c r="A139" i="37"/>
  <c r="P138" i="37"/>
  <c r="F138" i="37"/>
  <c r="D138" i="37"/>
  <c r="C138" i="37"/>
  <c r="B138" i="37"/>
  <c r="A138" i="37"/>
  <c r="P137" i="37"/>
  <c r="F137" i="37"/>
  <c r="D137" i="37"/>
  <c r="C137" i="37"/>
  <c r="B137" i="37"/>
  <c r="A137" i="37"/>
  <c r="P136" i="37"/>
  <c r="F136" i="37"/>
  <c r="D136" i="37"/>
  <c r="C136" i="37"/>
  <c r="B136" i="37"/>
  <c r="A136" i="37"/>
  <c r="P135" i="37"/>
  <c r="F135" i="37"/>
  <c r="D135" i="37"/>
  <c r="C135" i="37"/>
  <c r="B135" i="37"/>
  <c r="A135" i="37"/>
  <c r="B134" i="37"/>
  <c r="P133" i="37"/>
  <c r="F133" i="37"/>
  <c r="D133" i="37"/>
  <c r="C133" i="37"/>
  <c r="B133" i="37"/>
  <c r="A133" i="37"/>
  <c r="P132" i="37"/>
  <c r="F132" i="37"/>
  <c r="D132" i="37"/>
  <c r="B132" i="37"/>
  <c r="A132" i="37"/>
  <c r="P131" i="37"/>
  <c r="F131" i="37"/>
  <c r="D131" i="37"/>
  <c r="C131" i="37"/>
  <c r="B131" i="37"/>
  <c r="A131" i="37"/>
  <c r="P130" i="37"/>
  <c r="F130" i="37"/>
  <c r="D130" i="37"/>
  <c r="C130" i="37"/>
  <c r="B130" i="37"/>
  <c r="A130" i="37"/>
  <c r="P129" i="37"/>
  <c r="F129" i="37"/>
  <c r="D129" i="37"/>
  <c r="C129" i="37"/>
  <c r="B129" i="37"/>
  <c r="A129" i="37"/>
  <c r="P128" i="37"/>
  <c r="F128" i="37"/>
  <c r="D128" i="37"/>
  <c r="C128" i="37"/>
  <c r="B128" i="37"/>
  <c r="A128" i="37"/>
  <c r="B127" i="37"/>
  <c r="P126" i="37"/>
  <c r="F126" i="37"/>
  <c r="D126" i="37"/>
  <c r="C126" i="37"/>
  <c r="B126" i="37"/>
  <c r="A126" i="37"/>
  <c r="P125" i="37"/>
  <c r="F125" i="37"/>
  <c r="D125" i="37"/>
  <c r="C125" i="37"/>
  <c r="B125" i="37"/>
  <c r="A125" i="37"/>
  <c r="B124" i="37"/>
  <c r="P122" i="37"/>
  <c r="B122" i="37"/>
  <c r="A122" i="37"/>
  <c r="P121" i="37"/>
  <c r="B121" i="37"/>
  <c r="A121" i="37"/>
  <c r="B120" i="37"/>
  <c r="A120" i="37"/>
  <c r="B119" i="37"/>
  <c r="P118" i="37"/>
  <c r="B118" i="37"/>
  <c r="A118" i="37"/>
  <c r="P117" i="37"/>
  <c r="B117" i="37"/>
  <c r="A117" i="37"/>
  <c r="P116" i="37"/>
  <c r="B116" i="37"/>
  <c r="A116" i="37"/>
  <c r="P115" i="37"/>
  <c r="B115" i="37"/>
  <c r="A115" i="37"/>
  <c r="F114" i="37"/>
  <c r="D114" i="37"/>
  <c r="C114" i="37"/>
  <c r="B114" i="37"/>
  <c r="A114" i="37"/>
  <c r="P113" i="37"/>
  <c r="F113" i="37"/>
  <c r="D113" i="37"/>
  <c r="C113" i="37"/>
  <c r="B113" i="37"/>
  <c r="A113" i="37"/>
  <c r="P112" i="37"/>
  <c r="B112" i="37"/>
  <c r="A112" i="37"/>
  <c r="P111" i="37"/>
  <c r="B111" i="37"/>
  <c r="A111" i="37"/>
  <c r="H110" i="37"/>
  <c r="B110" i="37"/>
  <c r="A110" i="37"/>
  <c r="B109" i="37"/>
  <c r="P108" i="37"/>
  <c r="B108" i="37"/>
  <c r="A108" i="37"/>
  <c r="B107" i="37"/>
  <c r="P106" i="37"/>
  <c r="B106" i="37"/>
  <c r="A106" i="37"/>
  <c r="P105" i="37"/>
  <c r="B105" i="37"/>
  <c r="A105" i="37"/>
  <c r="B104" i="37"/>
  <c r="P103" i="37"/>
  <c r="C103" i="37"/>
  <c r="B103" i="37"/>
  <c r="A103" i="37"/>
  <c r="B102" i="37"/>
  <c r="A102" i="37"/>
  <c r="B101" i="37"/>
  <c r="P100" i="37"/>
  <c r="B100" i="37"/>
  <c r="A100" i="37"/>
  <c r="P99" i="37"/>
  <c r="B99" i="37"/>
  <c r="A99" i="37"/>
  <c r="B98" i="37"/>
  <c r="P97" i="37"/>
  <c r="B97" i="37"/>
  <c r="A97" i="37"/>
  <c r="P96" i="37"/>
  <c r="B96" i="37"/>
  <c r="A96" i="37"/>
  <c r="P95" i="37"/>
  <c r="B95" i="37"/>
  <c r="A95" i="37"/>
  <c r="P94" i="37"/>
  <c r="B94" i="37"/>
  <c r="A94" i="37"/>
  <c r="P93" i="37"/>
  <c r="B93" i="37"/>
  <c r="A93" i="37"/>
  <c r="B92" i="37"/>
  <c r="P91" i="37"/>
  <c r="B91" i="37"/>
  <c r="A91" i="37"/>
  <c r="P90" i="37"/>
  <c r="B90" i="37"/>
  <c r="A90" i="37"/>
  <c r="P89" i="37"/>
  <c r="B89" i="37"/>
  <c r="A89" i="37"/>
  <c r="P88" i="37"/>
  <c r="B88" i="37"/>
  <c r="A88" i="37"/>
  <c r="P87" i="37"/>
  <c r="B87" i="37"/>
  <c r="A87" i="37"/>
  <c r="P86" i="37"/>
  <c r="B86" i="37"/>
  <c r="A86" i="37"/>
  <c r="B85" i="37"/>
  <c r="A85" i="37"/>
  <c r="P84" i="37"/>
  <c r="B84" i="37"/>
  <c r="A84" i="37"/>
  <c r="P83" i="37"/>
  <c r="B83" i="37"/>
  <c r="A83" i="37"/>
  <c r="P82" i="37"/>
  <c r="B82" i="37"/>
  <c r="A82" i="37"/>
  <c r="B81" i="37"/>
  <c r="P80" i="37"/>
  <c r="F80" i="37"/>
  <c r="D80" i="37"/>
  <c r="H80" i="37" s="1"/>
  <c r="C80" i="37"/>
  <c r="B80" i="37"/>
  <c r="A80" i="37"/>
  <c r="P79" i="37"/>
  <c r="B79" i="37"/>
  <c r="A79" i="37"/>
  <c r="P78" i="37"/>
  <c r="B78" i="37"/>
  <c r="A78" i="37"/>
  <c r="P77" i="37"/>
  <c r="B77" i="37"/>
  <c r="A77" i="37"/>
  <c r="B76" i="37"/>
  <c r="P74" i="37"/>
  <c r="B74" i="37"/>
  <c r="A74" i="37"/>
  <c r="P73" i="37"/>
  <c r="F73" i="37"/>
  <c r="D73" i="37"/>
  <c r="C73" i="37"/>
  <c r="B73" i="37"/>
  <c r="A73" i="37"/>
  <c r="P72" i="37"/>
  <c r="F72" i="37"/>
  <c r="D72" i="37"/>
  <c r="C72" i="37"/>
  <c r="B72" i="37"/>
  <c r="A72" i="37"/>
  <c r="P71" i="37"/>
  <c r="B71" i="37"/>
  <c r="A71" i="37"/>
  <c r="P70" i="37"/>
  <c r="B70" i="37"/>
  <c r="A70" i="37"/>
  <c r="P68" i="37"/>
  <c r="B68" i="37"/>
  <c r="A68" i="37"/>
  <c r="P66" i="37"/>
  <c r="B66" i="37"/>
  <c r="A66" i="37"/>
  <c r="P65" i="37"/>
  <c r="B65" i="37"/>
  <c r="A65" i="37"/>
  <c r="P64" i="37"/>
  <c r="B64" i="37"/>
  <c r="A64" i="37"/>
  <c r="P63" i="37"/>
  <c r="B63" i="37"/>
  <c r="A63" i="37"/>
  <c r="P62" i="37"/>
  <c r="B62" i="37"/>
  <c r="A62" i="37"/>
  <c r="P61" i="37"/>
  <c r="B61" i="37"/>
  <c r="A61" i="37"/>
  <c r="P59" i="37"/>
  <c r="B59" i="37"/>
  <c r="A59" i="37"/>
  <c r="P58" i="37"/>
  <c r="B58" i="37"/>
  <c r="A58" i="37"/>
  <c r="P57" i="37"/>
  <c r="B57" i="37"/>
  <c r="A57" i="37"/>
  <c r="P56" i="37"/>
  <c r="B56" i="37"/>
  <c r="A56" i="37"/>
  <c r="P55" i="37"/>
  <c r="B55" i="37"/>
  <c r="A55" i="37"/>
  <c r="P54" i="37"/>
  <c r="B54" i="37"/>
  <c r="A54" i="37"/>
  <c r="P52" i="37"/>
  <c r="B52" i="37"/>
  <c r="A52" i="37"/>
  <c r="P51" i="37"/>
  <c r="B51" i="37"/>
  <c r="A51" i="37"/>
  <c r="P50" i="37"/>
  <c r="B50" i="37"/>
  <c r="A50" i="37"/>
  <c r="P49" i="37"/>
  <c r="B49" i="37"/>
  <c r="A49" i="37"/>
  <c r="P48" i="37"/>
  <c r="B48" i="37"/>
  <c r="A48" i="37"/>
  <c r="P47" i="37"/>
  <c r="B47" i="37"/>
  <c r="A47" i="37"/>
  <c r="P45" i="37"/>
  <c r="B45" i="37"/>
  <c r="A45" i="37"/>
  <c r="P44" i="37"/>
  <c r="B44" i="37"/>
  <c r="A44" i="37"/>
  <c r="P42" i="37"/>
  <c r="B42" i="37"/>
  <c r="A42" i="37"/>
  <c r="P41" i="37"/>
  <c r="B41" i="37"/>
  <c r="A41" i="37"/>
  <c r="P40" i="37"/>
  <c r="B40" i="37"/>
  <c r="A40" i="37"/>
  <c r="P39" i="37"/>
  <c r="B39" i="37"/>
  <c r="A39" i="37"/>
  <c r="P38" i="37"/>
  <c r="B38" i="37"/>
  <c r="A38" i="37"/>
  <c r="P37" i="37"/>
  <c r="B37" i="37"/>
  <c r="A37" i="37"/>
  <c r="P36" i="37"/>
  <c r="B36" i="37"/>
  <c r="A36" i="37"/>
  <c r="P35" i="37"/>
  <c r="B35" i="37"/>
  <c r="A35" i="37"/>
  <c r="P33" i="37"/>
  <c r="B33" i="37"/>
  <c r="A33" i="37"/>
  <c r="P32" i="37"/>
  <c r="B32" i="37"/>
  <c r="A32" i="37"/>
  <c r="P31" i="37"/>
  <c r="B31" i="37"/>
  <c r="A31" i="37"/>
  <c r="P30" i="37"/>
  <c r="B30" i="37"/>
  <c r="A30" i="37"/>
  <c r="P29" i="37"/>
  <c r="B29" i="37"/>
  <c r="A29" i="37"/>
  <c r="P28" i="37"/>
  <c r="B28" i="37"/>
  <c r="A28" i="37"/>
  <c r="P27" i="37"/>
  <c r="B27" i="37"/>
  <c r="A27" i="37"/>
  <c r="P26" i="37"/>
  <c r="B26" i="37"/>
  <c r="A26" i="37"/>
  <c r="B25" i="37"/>
  <c r="P23" i="37"/>
  <c r="Q23" i="37" s="1"/>
  <c r="B23" i="37"/>
  <c r="A23" i="37"/>
  <c r="P22" i="37"/>
  <c r="Q22" i="37" s="1"/>
  <c r="B22" i="37"/>
  <c r="A22" i="37"/>
  <c r="P21" i="37"/>
  <c r="B21" i="37"/>
  <c r="A21" i="37"/>
  <c r="P20" i="37"/>
  <c r="B20" i="37"/>
  <c r="A20" i="37"/>
  <c r="P19" i="37"/>
  <c r="B19" i="37"/>
  <c r="A19" i="37"/>
  <c r="P18" i="37"/>
  <c r="B18" i="37"/>
  <c r="A18" i="37"/>
  <c r="P17" i="37"/>
  <c r="B17" i="37"/>
  <c r="A17" i="37"/>
  <c r="P16" i="37"/>
  <c r="B16" i="37"/>
  <c r="A16" i="37"/>
  <c r="P15" i="37"/>
  <c r="B15" i="37"/>
  <c r="A15" i="37"/>
  <c r="P14" i="37"/>
  <c r="B14" i="37"/>
  <c r="A14" i="37"/>
  <c r="P13" i="37"/>
  <c r="B13" i="37"/>
  <c r="A13" i="37"/>
  <c r="P12" i="37"/>
  <c r="B12" i="37"/>
  <c r="A12" i="37"/>
  <c r="P11" i="37"/>
  <c r="B11" i="37"/>
  <c r="A11" i="37"/>
  <c r="P10" i="37"/>
  <c r="B10" i="37"/>
  <c r="A10" i="37"/>
  <c r="P9" i="37"/>
  <c r="B9" i="37"/>
  <c r="A9" i="37"/>
  <c r="P7" i="37"/>
  <c r="B7" i="37"/>
  <c r="A7" i="37"/>
  <c r="P6" i="37"/>
  <c r="B6" i="37"/>
  <c r="A6" i="37"/>
  <c r="P5" i="37"/>
  <c r="B5" i="37"/>
  <c r="A5" i="37"/>
  <c r="B4" i="37"/>
  <c r="A4" i="37"/>
  <c r="J152" i="37"/>
  <c r="H151" i="37"/>
  <c r="G120" i="37"/>
  <c r="H117" i="37"/>
  <c r="G117" i="37" s="1"/>
  <c r="G110" i="37"/>
  <c r="G102" i="37"/>
  <c r="H85" i="37"/>
  <c r="E86" i="37" s="1"/>
  <c r="G57" i="37"/>
  <c r="G54" i="37"/>
  <c r="G52" i="37"/>
  <c r="F23" i="37"/>
  <c r="D23" i="37"/>
  <c r="H23" i="37" s="1"/>
  <c r="C23" i="37"/>
  <c r="F22" i="37"/>
  <c r="D22" i="37"/>
  <c r="H22" i="37" s="1"/>
  <c r="G22" i="37" s="1"/>
  <c r="C22" i="37"/>
  <c r="F21" i="37"/>
  <c r="D21" i="37"/>
  <c r="H21" i="37" s="1"/>
  <c r="C21" i="37"/>
  <c r="F20" i="37"/>
  <c r="D20" i="37"/>
  <c r="H20" i="37" s="1"/>
  <c r="E20" i="37" s="1"/>
  <c r="C20" i="37"/>
  <c r="F19" i="37"/>
  <c r="D19" i="37"/>
  <c r="H19" i="37" s="1"/>
  <c r="C19" i="37"/>
  <c r="F18" i="37"/>
  <c r="D18" i="37"/>
  <c r="H18" i="37" s="1"/>
  <c r="G18" i="37" s="1"/>
  <c r="C18" i="37"/>
  <c r="F17" i="37"/>
  <c r="D17" i="37"/>
  <c r="H17" i="37" s="1"/>
  <c r="C17" i="37"/>
  <c r="F16" i="37"/>
  <c r="D16" i="37"/>
  <c r="H16" i="37" s="1"/>
  <c r="E16" i="37" s="1"/>
  <c r="C16" i="37"/>
  <c r="F15" i="37"/>
  <c r="D15" i="37"/>
  <c r="H15" i="37" s="1"/>
  <c r="C15" i="37"/>
  <c r="F14" i="37"/>
  <c r="D14" i="37"/>
  <c r="H14" i="37" s="1"/>
  <c r="G14" i="37" s="1"/>
  <c r="C14" i="37"/>
  <c r="F13" i="37"/>
  <c r="D13" i="37"/>
  <c r="H13" i="37" s="1"/>
  <c r="C13" i="37"/>
  <c r="F12" i="37"/>
  <c r="D12" i="37"/>
  <c r="H12" i="37" s="1"/>
  <c r="E12" i="37" s="1"/>
  <c r="C12" i="37"/>
  <c r="F11" i="37"/>
  <c r="D11" i="37"/>
  <c r="H11" i="37" s="1"/>
  <c r="C11" i="37"/>
  <c r="F10" i="37"/>
  <c r="D10" i="37"/>
  <c r="H10" i="37" s="1"/>
  <c r="G10" i="37" s="1"/>
  <c r="C10" i="37"/>
  <c r="F9" i="37"/>
  <c r="D9" i="37"/>
  <c r="H9" i="37" s="1"/>
  <c r="C9" i="37"/>
  <c r="F7" i="37"/>
  <c r="D7" i="37"/>
  <c r="H7" i="37" s="1"/>
  <c r="G7" i="37" s="1"/>
  <c r="C7" i="37"/>
  <c r="F6" i="37"/>
  <c r="D6" i="37"/>
  <c r="H6" i="37" s="1"/>
  <c r="E6" i="37" s="1"/>
  <c r="C6" i="37"/>
  <c r="F5" i="37"/>
  <c r="D5" i="37"/>
  <c r="H5" i="37" s="1"/>
  <c r="G5" i="37" s="1"/>
  <c r="C5" i="37"/>
  <c r="F4" i="37"/>
  <c r="D4" i="37"/>
  <c r="H4" i="37" s="1"/>
  <c r="C4" i="37"/>
  <c r="G16" i="32" l="1"/>
  <c r="G24" i="32" s="1"/>
  <c r="N15" i="32"/>
  <c r="M16" i="32"/>
  <c r="M17" i="32" s="1"/>
  <c r="I15" i="32"/>
  <c r="F15" i="32"/>
  <c r="L15" i="32"/>
  <c r="H23" i="32"/>
  <c r="F18" i="32"/>
  <c r="F17" i="32"/>
  <c r="L18" i="32"/>
  <c r="L17" i="32"/>
  <c r="M18" i="32"/>
  <c r="J18" i="32"/>
  <c r="J17" i="32"/>
  <c r="J24" i="32"/>
  <c r="N23" i="32"/>
  <c r="K17" i="32"/>
  <c r="K18" i="32"/>
  <c r="H17" i="32"/>
  <c r="H18" i="32"/>
  <c r="G17" i="32"/>
  <c r="G18" i="32"/>
  <c r="L24" i="32"/>
  <c r="F23" i="32"/>
  <c r="K23" i="32"/>
  <c r="N18" i="32"/>
  <c r="N17" i="32"/>
  <c r="K24" i="32"/>
  <c r="I23" i="32"/>
  <c r="I18" i="32"/>
  <c r="I17" i="32"/>
  <c r="L23" i="32"/>
  <c r="Q145" i="37"/>
  <c r="H157" i="37"/>
  <c r="E157" i="37" s="1"/>
  <c r="H155" i="37"/>
  <c r="G155" i="37" s="1"/>
  <c r="H159" i="37"/>
  <c r="G159" i="37" s="1"/>
  <c r="H158" i="37"/>
  <c r="G158" i="37" s="1"/>
  <c r="L123" i="37"/>
  <c r="H129" i="37"/>
  <c r="E129" i="37" s="1"/>
  <c r="H72" i="37"/>
  <c r="E72" i="37" s="1"/>
  <c r="H132" i="37"/>
  <c r="G132" i="37" s="1"/>
  <c r="H133" i="37"/>
  <c r="E133" i="37" s="1"/>
  <c r="H148" i="37"/>
  <c r="G148" i="37" s="1"/>
  <c r="G6" i="37"/>
  <c r="G20" i="37"/>
  <c r="H128" i="37"/>
  <c r="G128" i="37" s="1"/>
  <c r="H137" i="37"/>
  <c r="G137" i="37" s="1"/>
  <c r="H154" i="37"/>
  <c r="G154" i="37" s="1"/>
  <c r="H113" i="37"/>
  <c r="E113" i="37" s="1"/>
  <c r="H144" i="37"/>
  <c r="E144" i="37" s="1"/>
  <c r="H136" i="37"/>
  <c r="G136" i="37" s="1"/>
  <c r="H150" i="37"/>
  <c r="E150" i="37" s="1"/>
  <c r="E18" i="37"/>
  <c r="H139" i="37"/>
  <c r="G139" i="37" s="1"/>
  <c r="H142" i="37"/>
  <c r="E142" i="37" s="1"/>
  <c r="E5" i="37"/>
  <c r="G87" i="37"/>
  <c r="E7" i="37"/>
  <c r="E14" i="37"/>
  <c r="G16" i="37"/>
  <c r="E22" i="37"/>
  <c r="H131" i="37"/>
  <c r="G131" i="37" s="1"/>
  <c r="H140" i="37"/>
  <c r="G140" i="37" s="1"/>
  <c r="H146" i="37"/>
  <c r="G146" i="37" s="1"/>
  <c r="H125" i="37"/>
  <c r="E125" i="37" s="1"/>
  <c r="H114" i="37"/>
  <c r="G114" i="37" s="1"/>
  <c r="H130" i="37"/>
  <c r="G130" i="37" s="1"/>
  <c r="H135" i="37"/>
  <c r="G135" i="37" s="1"/>
  <c r="H138" i="37"/>
  <c r="G4" i="37"/>
  <c r="E4" i="37"/>
  <c r="G15" i="37"/>
  <c r="E15" i="37"/>
  <c r="G19" i="37"/>
  <c r="E19" i="37"/>
  <c r="E9" i="37"/>
  <c r="G9" i="37"/>
  <c r="E13" i="37"/>
  <c r="G13" i="37"/>
  <c r="G11" i="37"/>
  <c r="E11" i="37"/>
  <c r="E10" i="37"/>
  <c r="G12" i="37"/>
  <c r="E17" i="37"/>
  <c r="G17" i="37"/>
  <c r="E21" i="37"/>
  <c r="G21" i="37"/>
  <c r="G23" i="37"/>
  <c r="E23" i="37"/>
  <c r="J4" i="37"/>
  <c r="G80" i="37"/>
  <c r="E80" i="37"/>
  <c r="L152" i="37"/>
  <c r="J123" i="37"/>
  <c r="H73" i="37"/>
  <c r="H126" i="37"/>
  <c r="G85" i="37"/>
  <c r="G86" i="37"/>
  <c r="E87" i="37"/>
  <c r="G23" i="32" l="1"/>
  <c r="M23" i="32"/>
  <c r="M24" i="32"/>
  <c r="G19" i="32"/>
  <c r="G22" i="32" s="1"/>
  <c r="L19" i="32"/>
  <c r="L21" i="32" s="1"/>
  <c r="N19" i="32"/>
  <c r="N21" i="32" s="1"/>
  <c r="H19" i="32"/>
  <c r="H21" i="32" s="1"/>
  <c r="J19" i="32"/>
  <c r="J20" i="32" s="1"/>
  <c r="I19" i="32"/>
  <c r="I22" i="32" s="1"/>
  <c r="M19" i="32"/>
  <c r="M22" i="32" s="1"/>
  <c r="F19" i="32"/>
  <c r="F21" i="32" s="1"/>
  <c r="K19" i="32"/>
  <c r="K22" i="32" s="1"/>
  <c r="E146" i="37"/>
  <c r="G157" i="37"/>
  <c r="E135" i="37"/>
  <c r="E158" i="37"/>
  <c r="E140" i="37"/>
  <c r="E155" i="37"/>
  <c r="G133" i="37"/>
  <c r="E132" i="37"/>
  <c r="G142" i="37"/>
  <c r="E159" i="37"/>
  <c r="G144" i="37"/>
  <c r="G150" i="37"/>
  <c r="E137" i="37"/>
  <c r="G72" i="37"/>
  <c r="E148" i="37"/>
  <c r="G129" i="37"/>
  <c r="E128" i="37"/>
  <c r="G125" i="37"/>
  <c r="E154" i="37"/>
  <c r="E139" i="37"/>
  <c r="E130" i="37"/>
  <c r="E114" i="37"/>
  <c r="E136" i="37"/>
  <c r="G113" i="37"/>
  <c r="E131" i="37"/>
  <c r="E138" i="37"/>
  <c r="G138" i="37"/>
  <c r="E126" i="37"/>
  <c r="G126" i="37"/>
  <c r="E73" i="37"/>
  <c r="G73" i="37"/>
  <c r="F20" i="32" l="1"/>
  <c r="I20" i="32"/>
  <c r="K21" i="32"/>
  <c r="H20" i="32"/>
  <c r="L20" i="32"/>
  <c r="L22" i="32"/>
  <c r="F22" i="32"/>
  <c r="M21" i="32"/>
  <c r="G20" i="32"/>
  <c r="M20" i="32"/>
  <c r="G21" i="32"/>
  <c r="J22" i="32"/>
  <c r="N20" i="32"/>
  <c r="K20" i="32"/>
  <c r="I21" i="32"/>
  <c r="N22" i="32"/>
  <c r="J21" i="32"/>
  <c r="H22" i="32"/>
  <c r="N126" i="37" l="1" a="1"/>
  <c r="N126" i="37" s="1"/>
  <c r="O126" i="37" l="1" a="1"/>
  <c r="O126" i="37" s="1"/>
  <c r="Q126" i="37" s="1"/>
  <c r="N125" i="37" a="1"/>
  <c r="N125" i="37" s="1"/>
  <c r="O125" i="37" a="1"/>
  <c r="O125" i="37" s="1"/>
  <c r="Q125" i="37" l="1"/>
  <c r="Q124" i="37" s="1"/>
  <c r="H52" i="37"/>
  <c r="N4" i="37" l="1" a="1"/>
  <c r="N4" i="37" s="1"/>
  <c r="O4" i="37" a="1"/>
  <c r="O4" i="37" s="1"/>
  <c r="O5" i="37" a="1"/>
  <c r="O5" i="37" s="1"/>
  <c r="N5" i="37" a="1"/>
  <c r="N5" i="37" s="1"/>
  <c r="N9" i="37" a="1"/>
  <c r="N9" i="37" s="1"/>
  <c r="O9" i="37" a="1"/>
  <c r="O9" i="37" s="1"/>
  <c r="O11" i="37" l="1" a="1"/>
  <c r="O11" i="37" s="1"/>
  <c r="N11" i="37" a="1"/>
  <c r="N11" i="37" s="1"/>
  <c r="P4" i="37"/>
  <c r="Q4" i="37" s="1"/>
  <c r="Q5" i="37"/>
  <c r="Q9" i="37"/>
  <c r="O12" i="37" a="1"/>
  <c r="O12" i="37" s="1"/>
  <c r="N12" i="37" a="1"/>
  <c r="N12" i="37" s="1"/>
  <c r="O10" i="37" a="1"/>
  <c r="O10" i="37" s="1"/>
  <c r="N10" i="37" a="1"/>
  <c r="N10" i="37" s="1"/>
  <c r="Q11" i="37" l="1"/>
  <c r="Q12" i="37"/>
  <c r="Q10" i="37"/>
  <c r="O6" i="37" a="1"/>
  <c r="O6" i="37" s="1"/>
  <c r="N6" i="37" a="1"/>
  <c r="N6" i="37" s="1"/>
  <c r="O18" i="37" a="1"/>
  <c r="O18" i="37" s="1"/>
  <c r="N18" i="37" a="1"/>
  <c r="N18" i="37" s="1"/>
  <c r="O20" i="37" a="1"/>
  <c r="O20" i="37" s="1"/>
  <c r="N20" i="37" a="1"/>
  <c r="N20" i="37" s="1"/>
  <c r="O13" i="37" a="1"/>
  <c r="O13" i="37" s="1"/>
  <c r="N13" i="37" a="1"/>
  <c r="N13" i="37" s="1"/>
  <c r="Q6" i="37" l="1"/>
  <c r="Q20" i="37"/>
  <c r="Q13" i="37"/>
  <c r="N16" i="37" a="1"/>
  <c r="N16" i="37" s="1"/>
  <c r="O16" i="37" a="1"/>
  <c r="O16" i="37" s="1"/>
  <c r="O19" i="37" a="1"/>
  <c r="O19" i="37" s="1"/>
  <c r="N19" i="37" a="1"/>
  <c r="N19" i="37" s="1"/>
  <c r="N7" i="37" a="1"/>
  <c r="N7" i="37" s="1"/>
  <c r="O7" i="37" a="1"/>
  <c r="O7" i="37" s="1"/>
  <c r="Q18" i="37"/>
  <c r="O14" i="37" a="1"/>
  <c r="O14" i="37" s="1"/>
  <c r="N14" i="37" a="1"/>
  <c r="N14" i="37" s="1"/>
  <c r="O21" i="37" a="1"/>
  <c r="O21" i="37" s="1"/>
  <c r="N21" i="37" a="1"/>
  <c r="N21" i="37" s="1"/>
  <c r="Q14" i="37" l="1"/>
  <c r="Q21" i="37"/>
  <c r="Q19" i="37"/>
  <c r="Q7" i="37"/>
  <c r="Q3" i="37" s="1"/>
  <c r="O17" i="37" a="1"/>
  <c r="O17" i="37" s="1"/>
  <c r="N17" i="37" a="1"/>
  <c r="N17" i="37" s="1"/>
  <c r="O15" i="37" a="1"/>
  <c r="O15" i="37" s="1"/>
  <c r="N15" i="37" a="1"/>
  <c r="N15" i="37" s="1"/>
  <c r="Q16" i="37"/>
  <c r="Q17" i="37" l="1"/>
  <c r="Q15" i="37"/>
  <c r="O138" i="37" l="1" a="1"/>
  <c r="O138" i="37" s="1"/>
  <c r="N138" i="37" a="1"/>
  <c r="N138" i="37" s="1"/>
  <c r="Q138" i="37" s="1"/>
  <c r="N135" i="37" a="1"/>
  <c r="N135" i="37" s="1"/>
  <c r="O135" i="37" a="1"/>
  <c r="O135" i="37" s="1"/>
  <c r="N144" i="37" a="1"/>
  <c r="N144" i="37" s="1"/>
  <c r="O144" i="37" a="1"/>
  <c r="O144" i="37" s="1"/>
  <c r="Q8" i="37"/>
  <c r="Q2" i="37" s="1"/>
  <c r="O142" i="37" a="1"/>
  <c r="O142" i="37" s="1"/>
  <c r="N142" i="37" a="1"/>
  <c r="N142" i="37" s="1"/>
  <c r="O139" i="37" a="1"/>
  <c r="O139" i="37" s="1"/>
  <c r="N139" i="37" a="1"/>
  <c r="N139" i="37" s="1"/>
  <c r="O136" i="37" a="1"/>
  <c r="O136" i="37" s="1"/>
  <c r="N136" i="37" a="1"/>
  <c r="N136" i="37" s="1"/>
  <c r="O140" i="37" a="1"/>
  <c r="O140" i="37" s="1"/>
  <c r="N140" i="37" a="1"/>
  <c r="N140" i="37" s="1"/>
  <c r="Q135" i="37" l="1"/>
  <c r="Q144" i="37"/>
  <c r="Q136" i="37"/>
  <c r="Q142" i="37"/>
  <c r="Q139" i="37"/>
  <c r="Q140" i="37"/>
  <c r="O137" i="37" a="1"/>
  <c r="O137" i="37" s="1"/>
  <c r="N137" i="37" a="1"/>
  <c r="N137" i="37" s="1"/>
  <c r="O129" i="37" a="1"/>
  <c r="O129" i="37" s="1"/>
  <c r="N129" i="37" a="1"/>
  <c r="N129" i="37" s="1"/>
  <c r="O128" i="37" a="1"/>
  <c r="O128" i="37" s="1"/>
  <c r="N128" i="37" a="1"/>
  <c r="N128" i="37" s="1"/>
  <c r="O131" i="37" a="1"/>
  <c r="O131" i="37" s="1"/>
  <c r="N131" i="37" a="1"/>
  <c r="N131" i="37" s="1"/>
  <c r="O132" i="37" a="1"/>
  <c r="O132" i="37" s="1"/>
  <c r="N132" i="37" a="1"/>
  <c r="N132" i="37" s="1"/>
  <c r="P42" i="32"/>
  <c r="Q128" i="37" l="1"/>
  <c r="Q137" i="37"/>
  <c r="Q134" i="37" s="1"/>
  <c r="Q131" i="37"/>
  <c r="O130" i="37" a="1"/>
  <c r="O130" i="37" s="1"/>
  <c r="N130" i="37" a="1"/>
  <c r="N130" i="37" s="1"/>
  <c r="Q129" i="37"/>
  <c r="O133" i="37" a="1"/>
  <c r="O133" i="37" s="1"/>
  <c r="N133" i="37" a="1"/>
  <c r="N133" i="37" s="1"/>
  <c r="Q132" i="37"/>
  <c r="P35" i="32"/>
  <c r="P39" i="32"/>
  <c r="P40" i="32"/>
  <c r="P41" i="32"/>
  <c r="P36" i="32" l="1"/>
  <c r="Q133" i="37"/>
  <c r="Q130" i="37"/>
  <c r="Q127" i="37" l="1"/>
  <c r="Q123" i="37" s="1"/>
  <c r="D70" i="37"/>
  <c r="C70" i="37"/>
  <c r="F70" i="37"/>
  <c r="H70" i="37" l="1"/>
  <c r="G70" i="37" s="1"/>
  <c r="E70" i="37" l="1"/>
  <c r="X34" i="32" l="1"/>
  <c r="X39" i="32"/>
  <c r="X32" i="32"/>
  <c r="X33" i="32" s="1"/>
  <c r="X35" i="32"/>
  <c r="X36" i="32" s="1"/>
  <c r="X37" i="32" s="1"/>
  <c r="X40" i="32"/>
  <c r="X42" i="32"/>
  <c r="X41" i="32"/>
  <c r="T34" i="32"/>
  <c r="T39" i="32"/>
  <c r="T32" i="32"/>
  <c r="T33" i="32" s="1"/>
  <c r="T35" i="32"/>
  <c r="T36" i="32" s="1"/>
  <c r="T37" i="32" s="1"/>
  <c r="T40" i="32"/>
  <c r="T41" i="32"/>
  <c r="T42" i="32"/>
  <c r="S32" i="32"/>
  <c r="S33" i="32" s="1"/>
  <c r="S35" i="32"/>
  <c r="S40" i="32"/>
  <c r="S41" i="32"/>
  <c r="S39" i="32"/>
  <c r="S34" i="32"/>
  <c r="S42" i="32"/>
  <c r="V41" i="32"/>
  <c r="V42" i="32"/>
  <c r="V40" i="32"/>
  <c r="V35" i="32"/>
  <c r="V34" i="32"/>
  <c r="V39" i="32"/>
  <c r="V32" i="32"/>
  <c r="V33" i="32" s="1"/>
  <c r="R41" i="32"/>
  <c r="R42" i="32"/>
  <c r="R40" i="32"/>
  <c r="R34" i="32"/>
  <c r="R39" i="32"/>
  <c r="R32" i="32"/>
  <c r="R33" i="32" s="1"/>
  <c r="R35" i="32"/>
  <c r="W32" i="32"/>
  <c r="W33" i="32" s="1"/>
  <c r="W35" i="32"/>
  <c r="W40" i="32"/>
  <c r="W41" i="32"/>
  <c r="W34" i="32"/>
  <c r="W42" i="32"/>
  <c r="W39" i="32"/>
  <c r="Y42" i="32"/>
  <c r="Y34" i="32"/>
  <c r="Y39" i="32"/>
  <c r="Y41" i="32"/>
  <c r="Y32" i="32"/>
  <c r="Y33" i="32" s="1"/>
  <c r="Y35" i="32"/>
  <c r="Y40" i="32"/>
  <c r="U42" i="32"/>
  <c r="U34" i="32"/>
  <c r="U39" i="32"/>
  <c r="U41" i="32"/>
  <c r="U32" i="32"/>
  <c r="U33" i="32" s="1"/>
  <c r="U35" i="32"/>
  <c r="U40" i="32"/>
  <c r="Q42" i="32"/>
  <c r="Q34" i="32"/>
  <c r="N189" i="37" s="1" a="1"/>
  <c r="N189" i="37" s="1"/>
  <c r="Q39" i="32"/>
  <c r="Q32" i="32"/>
  <c r="Q33" i="32" s="1"/>
  <c r="Q35" i="32"/>
  <c r="Q40" i="32"/>
  <c r="N195" i="37" s="1" a="1"/>
  <c r="N195" i="37" s="1"/>
  <c r="Q41" i="32"/>
  <c r="P37" i="32"/>
  <c r="N196" i="37" l="1" a="1"/>
  <c r="N196" i="37" s="1"/>
  <c r="N190" i="37" a="1"/>
  <c r="N190" i="37" s="1"/>
  <c r="N188" i="37" a="1"/>
  <c r="N188" i="37" s="1"/>
  <c r="N194" i="37" a="1"/>
  <c r="N194" i="37" s="1"/>
  <c r="N197" i="37" a="1"/>
  <c r="N197" i="37" s="1"/>
  <c r="R36" i="32"/>
  <c r="R38" i="32" s="1"/>
  <c r="Q36" i="32"/>
  <c r="Q38" i="32" s="1"/>
  <c r="T38" i="32"/>
  <c r="U36" i="32"/>
  <c r="U37" i="32" s="1"/>
  <c r="W36" i="32"/>
  <c r="W37" i="32" s="1"/>
  <c r="Y36" i="32"/>
  <c r="Y38" i="32" s="1"/>
  <c r="S36" i="32"/>
  <c r="S38" i="32" s="1"/>
  <c r="V36" i="32"/>
  <c r="V38" i="32" s="1"/>
  <c r="X38" i="32"/>
  <c r="P38" i="32"/>
  <c r="AB1" i="32"/>
  <c r="AA1" i="32"/>
  <c r="Z1" i="32"/>
  <c r="Y1" i="32"/>
  <c r="X1" i="32"/>
  <c r="V1" i="32"/>
  <c r="U1" i="32"/>
  <c r="T1" i="32"/>
  <c r="R1" i="32"/>
  <c r="Q1" i="32"/>
  <c r="P50" i="32" l="1"/>
  <c r="Y37" i="32"/>
  <c r="Y50" i="32" s="1"/>
  <c r="R37" i="32"/>
  <c r="R50" i="32" s="1"/>
  <c r="W38" i="32"/>
  <c r="W50" i="32" s="1"/>
  <c r="S37" i="32"/>
  <c r="S50" i="32" s="1"/>
  <c r="U38" i="32"/>
  <c r="U50" i="32" s="1"/>
  <c r="Q37" i="32"/>
  <c r="V37" i="32"/>
  <c r="V50" i="32" s="1"/>
  <c r="X50" i="32"/>
  <c r="T50" i="32"/>
  <c r="F1" i="32"/>
  <c r="G1" i="32" s="1"/>
  <c r="H1" i="32" s="1"/>
  <c r="I1" i="32" s="1"/>
  <c r="J1" i="32" s="1"/>
  <c r="K1" i="32" s="1"/>
  <c r="L1" i="32" s="1"/>
  <c r="M1" i="32" s="1"/>
  <c r="N1" i="32" s="1"/>
  <c r="S1" i="32"/>
  <c r="W1" i="32"/>
  <c r="N193" i="37" l="1" a="1"/>
  <c r="N193" i="37" s="1"/>
  <c r="Q50" i="32"/>
  <c r="N192" i="37" a="1"/>
  <c r="N192" i="37" s="1"/>
  <c r="F61" i="37"/>
  <c r="D61" i="37"/>
  <c r="D45" i="37"/>
  <c r="F45" i="37"/>
  <c r="H45" i="37" l="1"/>
  <c r="E45" i="37" s="1"/>
  <c r="F44" i="37"/>
  <c r="D44" i="37"/>
  <c r="D50" i="37"/>
  <c r="F50" i="37"/>
  <c r="C50" i="37"/>
  <c r="H61" i="37"/>
  <c r="F51" i="37"/>
  <c r="D51" i="37"/>
  <c r="C51" i="37"/>
  <c r="F62" i="37"/>
  <c r="D62" i="37"/>
  <c r="G45" i="37" l="1"/>
  <c r="H44" i="37"/>
  <c r="E44" i="37" s="1"/>
  <c r="H51" i="37"/>
  <c r="E51" i="37" s="1"/>
  <c r="H62" i="37"/>
  <c r="G62" i="37" s="1"/>
  <c r="H50" i="37"/>
  <c r="G50" i="37" s="1"/>
  <c r="D63" i="37"/>
  <c r="F63" i="37"/>
  <c r="G61" i="37"/>
  <c r="E61" i="37"/>
  <c r="G44" i="37" l="1"/>
  <c r="G51" i="37"/>
  <c r="E62" i="37"/>
  <c r="E50" i="37"/>
  <c r="H63" i="37"/>
  <c r="D64" i="37"/>
  <c r="C64" i="37"/>
  <c r="F64" i="37"/>
  <c r="H64" i="37" l="1"/>
  <c r="E64" i="37" s="1"/>
  <c r="D65" i="37"/>
  <c r="C65" i="37"/>
  <c r="F65" i="37"/>
  <c r="E63" i="37"/>
  <c r="G63" i="37"/>
  <c r="D111" i="37"/>
  <c r="C111" i="37"/>
  <c r="F111" i="37"/>
  <c r="D105" i="37"/>
  <c r="F105" i="37"/>
  <c r="C105" i="37"/>
  <c r="F79" i="37"/>
  <c r="D79" i="37"/>
  <c r="C79" i="37"/>
  <c r="H79" i="37" l="1"/>
  <c r="G79" i="37" s="1"/>
  <c r="G64" i="37"/>
  <c r="H65" i="37"/>
  <c r="G65" i="37" s="1"/>
  <c r="D66" i="37"/>
  <c r="C66" i="37"/>
  <c r="F66" i="37"/>
  <c r="D77" i="37"/>
  <c r="F77" i="37"/>
  <c r="C77" i="37"/>
  <c r="F78" i="37"/>
  <c r="C78" i="37"/>
  <c r="D78" i="37"/>
  <c r="H105" i="37"/>
  <c r="H111" i="37"/>
  <c r="C106" i="37"/>
  <c r="F106" i="37"/>
  <c r="D106" i="37"/>
  <c r="F112" i="37"/>
  <c r="C108" i="37"/>
  <c r="C112" i="37"/>
  <c r="D112" i="37"/>
  <c r="F108" i="37"/>
  <c r="D108" i="37"/>
  <c r="E79" i="37" l="1"/>
  <c r="E65" i="37"/>
  <c r="H66" i="37"/>
  <c r="H78" i="37"/>
  <c r="H112" i="37"/>
  <c r="H106" i="37"/>
  <c r="G111" i="37"/>
  <c r="E111" i="37"/>
  <c r="H77" i="37"/>
  <c r="H108" i="37"/>
  <c r="G105" i="37"/>
  <c r="E105" i="37"/>
  <c r="F50" i="32"/>
  <c r="G50" i="32"/>
  <c r="H50" i="32"/>
  <c r="I50" i="32"/>
  <c r="J50" i="32"/>
  <c r="K50" i="32"/>
  <c r="L50" i="32"/>
  <c r="M50" i="32"/>
  <c r="N50" i="32"/>
  <c r="E66" i="37" l="1"/>
  <c r="G66" i="37"/>
  <c r="E108" i="37"/>
  <c r="G108" i="37"/>
  <c r="G106" i="37"/>
  <c r="E106" i="37"/>
  <c r="G77" i="37"/>
  <c r="E77" i="37"/>
  <c r="G112" i="37"/>
  <c r="E112" i="37"/>
  <c r="G78" i="37"/>
  <c r="E78" i="37"/>
  <c r="L57" i="37" l="1"/>
  <c r="M57" i="37" s="1"/>
  <c r="L54" i="37"/>
  <c r="M54" i="37" s="1"/>
  <c r="H57" i="37"/>
  <c r="J57" i="37"/>
  <c r="K57" i="37" s="1"/>
  <c r="C57" i="37"/>
  <c r="C54" i="37"/>
  <c r="J54" i="37"/>
  <c r="K54" i="37" s="1"/>
  <c r="H54" i="37"/>
  <c r="F56" i="37" l="1"/>
  <c r="D56" i="37"/>
  <c r="C56" i="37"/>
  <c r="N80" i="37" l="1" a="1"/>
  <c r="N80" i="37" s="1"/>
  <c r="Q80" i="37" s="1"/>
  <c r="N77" i="37" a="1"/>
  <c r="N77" i="37" s="1"/>
  <c r="Q77" i="37" s="1"/>
  <c r="N106" i="37" a="1"/>
  <c r="N106" i="37" s="1"/>
  <c r="Q106" i="37" s="1"/>
  <c r="N78" i="37" a="1"/>
  <c r="N78" i="37" s="1"/>
  <c r="Q78" i="37" s="1"/>
  <c r="N108" i="37" a="1"/>
  <c r="N108" i="37" s="1"/>
  <c r="Q108" i="37" s="1"/>
  <c r="Q107" i="37" s="1"/>
  <c r="N105" i="37" a="1"/>
  <c r="N105" i="37" s="1"/>
  <c r="Q105" i="37" s="1"/>
  <c r="N79" i="37" a="1"/>
  <c r="N79" i="37" s="1"/>
  <c r="Q79" i="37" s="1"/>
  <c r="H56" i="37"/>
  <c r="N96" i="37" a="1"/>
  <c r="N96" i="37" s="1"/>
  <c r="Q96" i="37" s="1"/>
  <c r="N95" i="37" l="1" a="1"/>
  <c r="N95" i="37" s="1"/>
  <c r="Q95" i="37" s="1"/>
  <c r="Q153" i="37"/>
  <c r="Q104" i="37"/>
  <c r="Q156" i="37"/>
  <c r="N94" i="37" a="1"/>
  <c r="N94" i="37" s="1"/>
  <c r="Q94" i="37" s="1"/>
  <c r="N97" i="37" a="1"/>
  <c r="N97" i="37" s="1"/>
  <c r="Q97" i="37" s="1"/>
  <c r="N93" i="37" a="1"/>
  <c r="N93" i="37" s="1"/>
  <c r="Q93" i="37" s="1"/>
  <c r="Q76" i="37"/>
  <c r="N99" i="37" a="1"/>
  <c r="N99" i="37" s="1"/>
  <c r="Q99" i="37" s="1"/>
  <c r="G56" i="37"/>
  <c r="E56" i="37"/>
  <c r="F95" i="37"/>
  <c r="D95" i="37"/>
  <c r="C95" i="37"/>
  <c r="C93" i="37"/>
  <c r="F93" i="37"/>
  <c r="D93" i="37"/>
  <c r="N100" i="37" a="1"/>
  <c r="N100" i="37" s="1"/>
  <c r="Q100" i="37" s="1"/>
  <c r="C99" i="37"/>
  <c r="D99" i="37"/>
  <c r="F99" i="37"/>
  <c r="F94" i="37"/>
  <c r="D94" i="37"/>
  <c r="C94" i="37"/>
  <c r="N103" i="37" a="1"/>
  <c r="N103" i="37" s="1"/>
  <c r="Q103" i="37" s="1"/>
  <c r="Q101" i="37" s="1"/>
  <c r="H102" i="37"/>
  <c r="C115" i="37"/>
  <c r="F115" i="37"/>
  <c r="D115" i="37"/>
  <c r="D97" i="37"/>
  <c r="C97" i="37"/>
  <c r="F97" i="37"/>
  <c r="C96" i="37"/>
  <c r="F96" i="37"/>
  <c r="D96" i="37"/>
  <c r="N112" i="37" a="1"/>
  <c r="N112" i="37" s="1"/>
  <c r="Q112" i="37" s="1"/>
  <c r="Q98" i="37" l="1"/>
  <c r="N111" i="37" a="1"/>
  <c r="N111" i="37" s="1"/>
  <c r="Q111" i="37" s="1"/>
  <c r="N83" i="37" a="1"/>
  <c r="N83" i="37" s="1"/>
  <c r="Q83" i="37" s="1"/>
  <c r="Q92" i="37"/>
  <c r="N88" i="37" a="1"/>
  <c r="N88" i="37" s="1"/>
  <c r="Q88" i="37" s="1"/>
  <c r="N91" i="37" a="1"/>
  <c r="N91" i="37" s="1"/>
  <c r="Q91" i="37" s="1"/>
  <c r="N90" i="37" a="1"/>
  <c r="N90" i="37" s="1"/>
  <c r="Q90" i="37" s="1"/>
  <c r="N122" i="37" a="1"/>
  <c r="N122" i="37" s="1"/>
  <c r="N121" i="37" a="1"/>
  <c r="N121" i="37" s="1"/>
  <c r="N82" i="37" a="1"/>
  <c r="N82" i="37" s="1"/>
  <c r="Q82" i="37" s="1"/>
  <c r="N84" i="37" a="1"/>
  <c r="N84" i="37" s="1"/>
  <c r="Q84" i="37" s="1"/>
  <c r="Q152" i="37"/>
  <c r="N115" i="37" a="1"/>
  <c r="N115" i="37" s="1"/>
  <c r="Q115" i="37" s="1"/>
  <c r="N89" i="37" a="1"/>
  <c r="N89" i="37" s="1"/>
  <c r="Q89" i="37" s="1"/>
  <c r="H120" i="37"/>
  <c r="H99" i="37"/>
  <c r="G99" i="37" s="1"/>
  <c r="H93" i="37"/>
  <c r="E93" i="37" s="1"/>
  <c r="H95" i="37"/>
  <c r="G95" i="37" s="1"/>
  <c r="C89" i="37"/>
  <c r="F89" i="37"/>
  <c r="D89" i="37"/>
  <c r="D103" i="37"/>
  <c r="F103" i="37"/>
  <c r="C116" i="37"/>
  <c r="F116" i="37"/>
  <c r="D116" i="37"/>
  <c r="D83" i="37"/>
  <c r="C83" i="37"/>
  <c r="F83" i="37"/>
  <c r="C90" i="37"/>
  <c r="F90" i="37"/>
  <c r="D90" i="37"/>
  <c r="H96" i="37"/>
  <c r="F100" i="37"/>
  <c r="D100" i="37"/>
  <c r="C100" i="37"/>
  <c r="N113" i="37" a="1"/>
  <c r="N113" i="37" s="1"/>
  <c r="Q113" i="37" s="1"/>
  <c r="C117" i="37"/>
  <c r="C82" i="37"/>
  <c r="D82" i="37"/>
  <c r="F82" i="37"/>
  <c r="F84" i="37"/>
  <c r="D84" i="37"/>
  <c r="C84" i="37"/>
  <c r="H97" i="37"/>
  <c r="H94" i="37"/>
  <c r="C91" i="37"/>
  <c r="F91" i="37"/>
  <c r="D91" i="37"/>
  <c r="F88" i="37"/>
  <c r="D88" i="37"/>
  <c r="C88" i="37"/>
  <c r="H115" i="37"/>
  <c r="N117" i="37" a="1"/>
  <c r="N117" i="37" s="1"/>
  <c r="Q117" i="37" s="1"/>
  <c r="N86" i="37" a="1"/>
  <c r="N86" i="37" s="1"/>
  <c r="Q86" i="37" s="1"/>
  <c r="N116" i="37" l="1" a="1"/>
  <c r="N116" i="37" s="1"/>
  <c r="Q116" i="37" s="1"/>
  <c r="N118" i="37" a="1"/>
  <c r="N118" i="37" s="1"/>
  <c r="Q118" i="37" s="1"/>
  <c r="Q109" i="37"/>
  <c r="H89" i="37"/>
  <c r="E89" i="37" s="1"/>
  <c r="H116" i="37"/>
  <c r="G116" i="37" s="1"/>
  <c r="G93" i="37"/>
  <c r="H82" i="37"/>
  <c r="G82" i="37" s="1"/>
  <c r="E95" i="37"/>
  <c r="E99" i="37"/>
  <c r="H91" i="37"/>
  <c r="E91" i="37" s="1"/>
  <c r="D86" i="37"/>
  <c r="H83" i="37"/>
  <c r="E83" i="37" s="1"/>
  <c r="D122" i="37"/>
  <c r="F122" i="37"/>
  <c r="C122" i="37"/>
  <c r="H84" i="37"/>
  <c r="H103" i="37"/>
  <c r="F86" i="37"/>
  <c r="C85" i="37"/>
  <c r="F121" i="37"/>
  <c r="C121" i="37"/>
  <c r="D121" i="37"/>
  <c r="G115" i="37"/>
  <c r="E115" i="37"/>
  <c r="H88" i="37"/>
  <c r="C86" i="37"/>
  <c r="G94" i="37"/>
  <c r="E94" i="37"/>
  <c r="E97" i="37"/>
  <c r="G97" i="37"/>
  <c r="D118" i="37"/>
  <c r="F118" i="37"/>
  <c r="C118" i="37"/>
  <c r="H100" i="37"/>
  <c r="H90" i="37"/>
  <c r="G96" i="37"/>
  <c r="E96" i="37"/>
  <c r="N87" i="37" a="1"/>
  <c r="N87" i="37" s="1"/>
  <c r="Q87" i="37" s="1"/>
  <c r="Q81" i="37" s="1"/>
  <c r="E116" i="37" l="1"/>
  <c r="G89" i="37"/>
  <c r="E82" i="37"/>
  <c r="G91" i="37"/>
  <c r="C87" i="37"/>
  <c r="F87" i="37"/>
  <c r="H86" i="37"/>
  <c r="H122" i="37"/>
  <c r="G122" i="37" s="1"/>
  <c r="G83" i="37"/>
  <c r="H121" i="37"/>
  <c r="G121" i="37" s="1"/>
  <c r="E100" i="37"/>
  <c r="G100" i="37"/>
  <c r="H118" i="37"/>
  <c r="E84" i="37"/>
  <c r="G84" i="37"/>
  <c r="E90" i="37"/>
  <c r="G90" i="37"/>
  <c r="G88" i="37"/>
  <c r="E88" i="37"/>
  <c r="L75" i="37"/>
  <c r="D87" i="37"/>
  <c r="E103" i="37"/>
  <c r="G103" i="37"/>
  <c r="E122" i="37" l="1"/>
  <c r="E121" i="37"/>
  <c r="H87" i="37"/>
  <c r="J75" i="37"/>
  <c r="G118" i="37"/>
  <c r="E118" i="37"/>
  <c r="N62" i="37" l="1" a="1"/>
  <c r="N62" i="37" s="1"/>
  <c r="N66" i="37" a="1"/>
  <c r="N66" i="37" s="1"/>
  <c r="N44" i="37" a="1"/>
  <c r="N44" i="37" s="1"/>
  <c r="N57" i="37" a="1"/>
  <c r="N57" i="37" s="1"/>
  <c r="N61" i="37" a="1"/>
  <c r="N61" i="37" s="1"/>
  <c r="N48" i="37" a="1"/>
  <c r="N48" i="37" s="1"/>
  <c r="N54" i="37" a="1"/>
  <c r="N54" i="37" s="1"/>
  <c r="N68" i="37" a="1"/>
  <c r="N68" i="37" s="1"/>
  <c r="N45" i="37" a="1"/>
  <c r="N45" i="37" s="1"/>
  <c r="N50" i="37" a="1"/>
  <c r="N50" i="37" s="1"/>
  <c r="N55" i="37" a="1"/>
  <c r="N55" i="37" s="1"/>
  <c r="N56" i="37" a="1"/>
  <c r="N56" i="37" s="1"/>
  <c r="N49" i="37" a="1"/>
  <c r="N49" i="37" s="1"/>
  <c r="N52" i="37" a="1"/>
  <c r="N52" i="37" s="1"/>
  <c r="N51" i="37" a="1"/>
  <c r="N51" i="37" s="1"/>
  <c r="N58" i="37" a="1"/>
  <c r="N58" i="37" s="1"/>
  <c r="N63" i="37" a="1"/>
  <c r="N63" i="37" s="1"/>
  <c r="N59" i="37" a="1"/>
  <c r="N59" i="37" s="1"/>
  <c r="N64" i="37" a="1"/>
  <c r="N64" i="37" s="1"/>
  <c r="N47" i="37" a="1"/>
  <c r="N47" i="37" s="1"/>
  <c r="N65" i="37" a="1"/>
  <c r="N65" i="37" s="1"/>
  <c r="O47" i="37" a="1"/>
  <c r="O47" i="37" s="1"/>
  <c r="O64" i="37" a="1"/>
  <c r="O64" i="37" s="1"/>
  <c r="O59" i="37" a="1"/>
  <c r="O59" i="37" s="1"/>
  <c r="O62" i="37" a="1"/>
  <c r="O62" i="37" s="1"/>
  <c r="O65" i="37" a="1"/>
  <c r="O65" i="37" s="1"/>
  <c r="O55" i="37" a="1"/>
  <c r="O55" i="37" s="1"/>
  <c r="O49" i="37" a="1"/>
  <c r="O49" i="37" s="1"/>
  <c r="O50" i="37" a="1"/>
  <c r="O50" i="37" s="1"/>
  <c r="O66" i="37" a="1"/>
  <c r="O66" i="37" s="1"/>
  <c r="O68" i="37" a="1"/>
  <c r="O68" i="37" s="1"/>
  <c r="O44" i="37" a="1"/>
  <c r="O44" i="37" s="1"/>
  <c r="O57" i="37" a="1"/>
  <c r="O57" i="37" s="1"/>
  <c r="O61" i="37" a="1"/>
  <c r="O61" i="37" s="1"/>
  <c r="O48" i="37" a="1"/>
  <c r="O48" i="37" s="1"/>
  <c r="O54" i="37" a="1"/>
  <c r="O54" i="37" s="1"/>
  <c r="O45" i="37" a="1"/>
  <c r="O45" i="37" s="1"/>
  <c r="O51" i="37" a="1"/>
  <c r="O51" i="37" s="1"/>
  <c r="O52" i="37" a="1"/>
  <c r="O52" i="37" s="1"/>
  <c r="O63" i="37" a="1"/>
  <c r="O63" i="37" s="1"/>
  <c r="O56" i="37" a="1"/>
  <c r="O56" i="37" s="1"/>
  <c r="O58" i="37" a="1"/>
  <c r="O58" i="37" s="1"/>
  <c r="O121" i="37" a="1"/>
  <c r="O121" i="37" s="1"/>
  <c r="Q121" i="37" s="1"/>
  <c r="O122" i="37" a="1"/>
  <c r="O122" i="37" s="1"/>
  <c r="Q122" i="37" s="1"/>
  <c r="Q52" i="37" l="1"/>
  <c r="Q48" i="37"/>
  <c r="Q65" i="37"/>
  <c r="Q49" i="37"/>
  <c r="Q61" i="37"/>
  <c r="Q51" i="37"/>
  <c r="Q54" i="37"/>
  <c r="N74" i="37" a="1"/>
  <c r="N74" i="37" s="1"/>
  <c r="O74" i="37" a="1"/>
  <c r="O74" i="37" s="1"/>
  <c r="Q47" i="37"/>
  <c r="Q56" i="37"/>
  <c r="Q57" i="37"/>
  <c r="O70" i="37" a="1"/>
  <c r="O70" i="37" s="1"/>
  <c r="N70" i="37" a="1"/>
  <c r="N70" i="37" s="1"/>
  <c r="O71" i="37" a="1"/>
  <c r="O71" i="37" s="1"/>
  <c r="N71" i="37" a="1"/>
  <c r="N71" i="37" s="1"/>
  <c r="O33" i="37" a="1"/>
  <c r="O33" i="37" s="1"/>
  <c r="N33" i="37" a="1"/>
  <c r="N33" i="37" s="1"/>
  <c r="Q64" i="37"/>
  <c r="Q55" i="37"/>
  <c r="Q44" i="37"/>
  <c r="Q59" i="37"/>
  <c r="Q50" i="37"/>
  <c r="Q66" i="37"/>
  <c r="Q63" i="37"/>
  <c r="Q45" i="37"/>
  <c r="Q62" i="37"/>
  <c r="Q58" i="37"/>
  <c r="Q68" i="37"/>
  <c r="Q67" i="37" s="1"/>
  <c r="D74" i="37"/>
  <c r="Q119" i="37"/>
  <c r="Q75" i="37" s="1"/>
  <c r="F74" i="37"/>
  <c r="C74" i="37"/>
  <c r="D26" i="37"/>
  <c r="F26" i="37"/>
  <c r="C26" i="37"/>
  <c r="Q74" i="37" l="1"/>
  <c r="Q33" i="37"/>
  <c r="Q60" i="37"/>
  <c r="H74" i="37"/>
  <c r="E74" i="37" s="1"/>
  <c r="Q71" i="37"/>
  <c r="Q46" i="37"/>
  <c r="O26" i="37" a="1"/>
  <c r="O26" i="37" s="1"/>
  <c r="N26" i="37" a="1"/>
  <c r="N26" i="37" s="1"/>
  <c r="O72" i="37" a="1"/>
  <c r="O72" i="37" s="1"/>
  <c r="N72" i="37" a="1"/>
  <c r="N72" i="37" s="1"/>
  <c r="O73" i="37" a="1"/>
  <c r="O73" i="37" s="1"/>
  <c r="N73" i="37" a="1"/>
  <c r="N73" i="37" s="1"/>
  <c r="Q43" i="37"/>
  <c r="Q53" i="37"/>
  <c r="Q70" i="37"/>
  <c r="H26" i="37"/>
  <c r="F27" i="37"/>
  <c r="D27" i="37"/>
  <c r="C27" i="37"/>
  <c r="D28" i="37"/>
  <c r="F28" i="37"/>
  <c r="G74" i="37" l="1"/>
  <c r="Q73" i="37"/>
  <c r="Q26" i="37"/>
  <c r="O32" i="37" a="1"/>
  <c r="O32" i="37" s="1"/>
  <c r="N32" i="37" a="1"/>
  <c r="N32" i="37" s="1"/>
  <c r="O29" i="37" a="1"/>
  <c r="O29" i="37" s="1"/>
  <c r="N29" i="37" a="1"/>
  <c r="N29" i="37" s="1"/>
  <c r="Q72" i="37"/>
  <c r="Q69" i="37" s="1"/>
  <c r="F29" i="37"/>
  <c r="N35" i="37" a="1"/>
  <c r="N35" i="37" s="1"/>
  <c r="O35" i="37" a="1"/>
  <c r="O35" i="37" s="1"/>
  <c r="N27" i="37" a="1"/>
  <c r="N27" i="37" s="1"/>
  <c r="O27" i="37" a="1"/>
  <c r="O27" i="37" s="1"/>
  <c r="O31" i="37" a="1"/>
  <c r="O31" i="37" s="1"/>
  <c r="N31" i="37" a="1"/>
  <c r="N31" i="37" s="1"/>
  <c r="N28" i="37" a="1"/>
  <c r="N28" i="37" s="1"/>
  <c r="O28" i="37" a="1"/>
  <c r="O28" i="37" s="1"/>
  <c r="D29" i="37"/>
  <c r="F41" i="37"/>
  <c r="D35" i="37"/>
  <c r="F35" i="37"/>
  <c r="C29" i="37"/>
  <c r="C35" i="37"/>
  <c r="H27" i="37"/>
  <c r="G27" i="37" s="1"/>
  <c r="H28" i="37"/>
  <c r="E26" i="37"/>
  <c r="G26" i="37"/>
  <c r="Q32" i="37" l="1"/>
  <c r="D41" i="37"/>
  <c r="H41" i="37" s="1"/>
  <c r="G41" i="37" s="1"/>
  <c r="Q31" i="37"/>
  <c r="Q27" i="37"/>
  <c r="H29" i="37"/>
  <c r="G29" i="37" s="1"/>
  <c r="Q35" i="37"/>
  <c r="Q28" i="37"/>
  <c r="O37" i="37" a="1"/>
  <c r="O37" i="37" s="1"/>
  <c r="N37" i="37" a="1"/>
  <c r="N37" i="37" s="1"/>
  <c r="Q29" i="37"/>
  <c r="N41" i="37" a="1"/>
  <c r="N41" i="37" s="1"/>
  <c r="O41" i="37" a="1"/>
  <c r="O41" i="37" s="1"/>
  <c r="O30" i="37" a="1"/>
  <c r="O30" i="37" s="1"/>
  <c r="N30" i="37" a="1"/>
  <c r="N30" i="37" s="1"/>
  <c r="D36" i="37"/>
  <c r="H36" i="37" s="1"/>
  <c r="O36" i="37" a="1"/>
  <c r="O36" i="37" s="1"/>
  <c r="N36" i="37" a="1"/>
  <c r="N36" i="37" s="1"/>
  <c r="N42" i="37" a="1"/>
  <c r="N42" i="37" s="1"/>
  <c r="O42" i="37" a="1"/>
  <c r="O42" i="37" s="1"/>
  <c r="F36" i="37"/>
  <c r="H35" i="37"/>
  <c r="E35" i="37" s="1"/>
  <c r="F42" i="37"/>
  <c r="C42" i="37"/>
  <c r="C30" i="37"/>
  <c r="D31" i="37"/>
  <c r="C31" i="37"/>
  <c r="F30" i="37"/>
  <c r="F31" i="37"/>
  <c r="D30" i="37"/>
  <c r="D42" i="37"/>
  <c r="H42" i="37" s="1"/>
  <c r="E27" i="37"/>
  <c r="E29" i="37"/>
  <c r="D32" i="37"/>
  <c r="C32" i="37"/>
  <c r="D37" i="37"/>
  <c r="F32" i="37"/>
  <c r="F37" i="37"/>
  <c r="G28" i="37"/>
  <c r="E28" i="37"/>
  <c r="G35" i="37" l="1"/>
  <c r="Q36" i="37"/>
  <c r="Q37" i="37"/>
  <c r="Q41" i="37"/>
  <c r="O39" i="37" a="1"/>
  <c r="O39" i="37" s="1"/>
  <c r="N39" i="37" a="1"/>
  <c r="N39" i="37" s="1"/>
  <c r="O40" i="37" a="1"/>
  <c r="O40" i="37" s="1"/>
  <c r="N40" i="37" a="1"/>
  <c r="N40" i="37" s="1"/>
  <c r="Q42" i="37"/>
  <c r="O38" i="37" a="1"/>
  <c r="O38" i="37" s="1"/>
  <c r="N38" i="37" a="1"/>
  <c r="N38" i="37" s="1"/>
  <c r="Q30" i="37"/>
  <c r="Q25" i="37" s="1"/>
  <c r="H30" i="37"/>
  <c r="E30" i="37" s="1"/>
  <c r="H31" i="37"/>
  <c r="E31" i="37" s="1"/>
  <c r="E41" i="37"/>
  <c r="F40" i="37"/>
  <c r="H32" i="37"/>
  <c r="E32" i="37" s="1"/>
  <c r="F38" i="37"/>
  <c r="D33" i="37"/>
  <c r="D38" i="37"/>
  <c r="F33" i="37"/>
  <c r="E42" i="37"/>
  <c r="G42" i="37"/>
  <c r="G32" i="37"/>
  <c r="D40" i="37"/>
  <c r="D39" i="37"/>
  <c r="F39" i="37"/>
  <c r="E36" i="37"/>
  <c r="G36" i="37"/>
  <c r="H37" i="37"/>
  <c r="Q40" i="37" l="1"/>
  <c r="Q38" i="37"/>
  <c r="Q39" i="37"/>
  <c r="G30" i="37"/>
  <c r="G31" i="37"/>
  <c r="H40" i="37"/>
  <c r="G40" i="37" s="1"/>
  <c r="H39" i="37"/>
  <c r="H38" i="37"/>
  <c r="E37" i="37"/>
  <c r="G37" i="37"/>
  <c r="H33" i="37"/>
  <c r="Q34" i="37" l="1"/>
  <c r="Q24" i="37" s="1"/>
  <c r="E40" i="37"/>
  <c r="G38" i="37"/>
  <c r="E38" i="37"/>
  <c r="G39" i="37"/>
  <c r="E39" i="37"/>
  <c r="G33" i="37"/>
  <c r="E33" i="37"/>
  <c r="C41" i="37" l="1"/>
  <c r="C59" i="37" l="1"/>
  <c r="F59" i="37"/>
  <c r="D59" i="37"/>
  <c r="H59" i="37" l="1"/>
  <c r="E59" i="37" s="1"/>
  <c r="G59" i="37" l="1"/>
  <c r="C52" i="37" l="1"/>
  <c r="C39" i="37"/>
  <c r="C40" i="37"/>
  <c r="C44" i="37"/>
  <c r="C45" i="37"/>
  <c r="C58" i="37" l="1"/>
  <c r="F58" i="37"/>
  <c r="D58" i="37"/>
  <c r="F48" i="37"/>
  <c r="C48" i="37"/>
  <c r="D48" i="37"/>
  <c r="C28" i="37"/>
  <c r="F71" i="37"/>
  <c r="F68" i="37"/>
  <c r="C71" i="37"/>
  <c r="D71" i="37"/>
  <c r="D68" i="37"/>
  <c r="C68" i="37"/>
  <c r="D55" i="37"/>
  <c r="F55" i="37"/>
  <c r="C55" i="37"/>
  <c r="C33" i="37"/>
  <c r="C38" i="37"/>
  <c r="F47" i="37"/>
  <c r="D47" i="37"/>
  <c r="C47" i="37"/>
  <c r="H68" i="37" l="1"/>
  <c r="H55" i="37"/>
  <c r="G55" i="37" s="1"/>
  <c r="H71" i="37"/>
  <c r="H47" i="37"/>
  <c r="J34" i="37"/>
  <c r="H48" i="37"/>
  <c r="J24" i="37"/>
  <c r="J8" i="37"/>
  <c r="J3" i="37"/>
  <c r="E68" i="37"/>
  <c r="G68" i="37"/>
  <c r="D49" i="37"/>
  <c r="C49" i="37"/>
  <c r="F49" i="37"/>
  <c r="E71" i="37"/>
  <c r="G71" i="37"/>
  <c r="H58" i="37"/>
  <c r="J25" i="37"/>
  <c r="E55" i="37" l="1"/>
  <c r="G48" i="37"/>
  <c r="E48" i="37"/>
  <c r="H49" i="37"/>
  <c r="E47" i="37"/>
  <c r="G47" i="37"/>
  <c r="E58" i="37"/>
  <c r="G58" i="37"/>
  <c r="G49" i="37" l="1"/>
  <c r="E49" i="37"/>
  <c r="E13" i="32" l="1"/>
  <c r="E1" i="32"/>
  <c r="E14" i="32" l="1"/>
  <c r="E16" i="32" l="1"/>
  <c r="E24" i="32" s="1"/>
  <c r="E15" i="32"/>
  <c r="E23" i="32" l="1"/>
  <c r="N185" i="37" a="1"/>
  <c r="N185" i="37" s="1"/>
  <c r="O185" i="37" a="1"/>
  <c r="O185" i="37" s="1"/>
  <c r="O184" i="37" a="1"/>
  <c r="O184" i="37" s="1"/>
  <c r="N184" i="37" a="1"/>
  <c r="N184" i="37" s="1"/>
  <c r="N178" i="37" a="1"/>
  <c r="N178" i="37" s="1"/>
  <c r="O178" i="37" a="1"/>
  <c r="O178" i="37" s="1"/>
  <c r="E18" i="32"/>
  <c r="E17" i="32"/>
  <c r="P184" i="37" l="1"/>
  <c r="P178" i="37"/>
  <c r="O179" i="37" a="1"/>
  <c r="O179" i="37" s="1"/>
  <c r="N179" i="37" a="1"/>
  <c r="N179" i="37" s="1"/>
  <c r="E19" i="32"/>
  <c r="E22" i="32" s="1"/>
  <c r="P185" i="37"/>
  <c r="P179" i="37" l="1"/>
  <c r="E21" i="32"/>
  <c r="O180" i="37" a="1"/>
  <c r="O180" i="37" s="1"/>
  <c r="N180" i="37" a="1"/>
  <c r="N180" i="37" s="1"/>
  <c r="E20" i="32"/>
  <c r="O183" i="37" a="1"/>
  <c r="O183" i="37" s="1"/>
  <c r="N183" i="37" a="1"/>
  <c r="N183" i="37" s="1"/>
  <c r="P180" i="37" l="1"/>
  <c r="P183" i="37"/>
  <c r="N181" i="37" a="1"/>
  <c r="N181" i="37" s="1"/>
  <c r="O181" i="37" a="1"/>
  <c r="O181" i="37" s="1"/>
  <c r="E50" i="32"/>
  <c r="O182" i="37" a="1"/>
  <c r="O182" i="37" s="1"/>
  <c r="N182" i="37" a="1"/>
  <c r="N182" i="37" s="1"/>
  <c r="P182" i="37" l="1"/>
  <c r="P181" i="37"/>
</calcChain>
</file>

<file path=xl/sharedStrings.xml><?xml version="1.0" encoding="utf-8"?>
<sst xmlns="http://schemas.openxmlformats.org/spreadsheetml/2006/main" count="454" uniqueCount="264">
  <si>
    <t>Location of Data</t>
  </si>
  <si>
    <t>Participant last name</t>
  </si>
  <si>
    <t>Participant first name</t>
  </si>
  <si>
    <t>X</t>
  </si>
  <si>
    <t>Veterans</t>
  </si>
  <si>
    <t>JOB SEEKER SERVICES</t>
  </si>
  <si>
    <t>1</t>
  </si>
  <si>
    <t>I-9</t>
  </si>
  <si>
    <t>i</t>
  </si>
  <si>
    <t>u</t>
  </si>
  <si>
    <t>Unable to determine</t>
  </si>
  <si>
    <t>Paper or scanned copy</t>
  </si>
  <si>
    <t>Job Development</t>
  </si>
  <si>
    <t>Migrant &amp; Seasonal Farm Workers</t>
  </si>
  <si>
    <t>LEGEND</t>
  </si>
  <si>
    <t>Obtained Employment</t>
  </si>
  <si>
    <t>DATA COLLECTION QUESTION/OBSERVATION</t>
  </si>
  <si>
    <t>State ID</t>
  </si>
  <si>
    <t>Yes</t>
  </si>
  <si>
    <t>No</t>
  </si>
  <si>
    <t>Total</t>
  </si>
  <si>
    <t>Percent Yes</t>
  </si>
  <si>
    <t>Percent No</t>
  </si>
  <si>
    <t>Career Center</t>
  </si>
  <si>
    <t>y</t>
  </si>
  <si>
    <t>n</t>
  </si>
  <si>
    <t>x</t>
  </si>
  <si>
    <t>1. write up for case no. 1
4. write up for case no. 4
8. write up for case no. 8</t>
  </si>
  <si>
    <t>.</t>
  </si>
  <si>
    <t>CORRECTIVE ACTION REQUIRED</t>
  </si>
  <si>
    <t>Not applicable</t>
  </si>
  <si>
    <t>Number of blank cells</t>
  </si>
  <si>
    <t>SELECT</t>
  </si>
  <si>
    <t>Sample Size</t>
  </si>
  <si>
    <t>Vets -</t>
  </si>
  <si>
    <t>DEO Final Comments (Indicate case no.)</t>
  </si>
  <si>
    <t>DEO Prelim Comments (Indicate case no.)</t>
  </si>
  <si>
    <t>Job Order Number</t>
  </si>
  <si>
    <t>SSIC Code</t>
  </si>
  <si>
    <t>O*Net Code</t>
  </si>
  <si>
    <t>NAICS</t>
  </si>
  <si>
    <t>PERM</t>
  </si>
  <si>
    <t>H2a</t>
  </si>
  <si>
    <t>H2b</t>
  </si>
  <si>
    <t>y - EFM</t>
  </si>
  <si>
    <t># of PERM</t>
  </si>
  <si>
    <t># of H2a</t>
  </si>
  <si>
    <t># of H2b</t>
  </si>
  <si>
    <t xml:space="preserve">Job Orders </t>
  </si>
  <si>
    <t>Total Findings</t>
  </si>
  <si>
    <t>Management Process</t>
  </si>
  <si>
    <t>References</t>
  </si>
  <si>
    <t>Reviewer Name (1)</t>
  </si>
  <si>
    <t>13</t>
  </si>
  <si>
    <t>14</t>
  </si>
  <si>
    <t>15</t>
  </si>
  <si>
    <t>16</t>
  </si>
  <si>
    <t>20 CFR 653.103(a)</t>
  </si>
  <si>
    <t>Were the documents prepared according to federal requirements? (y, n, x)</t>
  </si>
  <si>
    <t>Does the job order contain specific days and hours to be worked in the job description? (y, n, x)</t>
  </si>
  <si>
    <t>20 CFR 653.104; DEO FG 03-040</t>
  </si>
  <si>
    <t>Does the job order describe the job specifically (how to do the job, equipment used, height or other measurements/units, etc.)? (y, n, x)</t>
  </si>
  <si>
    <t>20 CFR 653.103(b)-(c); DEO FG 03-040; Desk Aid</t>
  </si>
  <si>
    <t>20 CFR 653.103(d); DEO FG 03-040; Desk Aid</t>
  </si>
  <si>
    <t>20 CFR 653.107(j); 20 CFR 653.112(a)-(b); Florida DEO Agricultural Services Outreach Plan</t>
  </si>
  <si>
    <t>Notes</t>
  </si>
  <si>
    <t>I-9 and 516 INS</t>
  </si>
  <si>
    <t> References</t>
  </si>
  <si>
    <t>Location of Data </t>
  </si>
  <si>
    <t xml:space="preserve">Immigration Reform and Control Act of 1986;  8 CFR 274a.6; DEO FG 071 </t>
  </si>
  <si>
    <t>Agricultural Job Orders</t>
  </si>
  <si>
    <r>
      <t>If the job type is not regular or permanent,</t>
    </r>
    <r>
      <rPr>
        <sz val="10"/>
        <rFont val="Arial"/>
        <family val="2"/>
      </rPr>
      <t xml:space="preserve"> does the job description specify an estimated number of days or months? (y, n, x)</t>
    </r>
  </si>
  <si>
    <t>Local Workforce Development Board</t>
  </si>
  <si>
    <t>LWDB 1 - Escarosa</t>
  </si>
  <si>
    <t>LWDB 2 - Okaloosa Walton</t>
  </si>
  <si>
    <t>LWDB 3 - Chipola</t>
  </si>
  <si>
    <t>LWDB 4 - Gulfcoast</t>
  </si>
  <si>
    <t>LWDB 6 - North Florida</t>
  </si>
  <si>
    <t>LWDB 7 - Florida Crown</t>
  </si>
  <si>
    <t>LWDB 8 - Northeast Florida</t>
  </si>
  <si>
    <t>LWDB 9 - North Central Florida</t>
  </si>
  <si>
    <t>LWDB 10 - Citrus Levy Marion</t>
  </si>
  <si>
    <t>LWDB 11 - Flagler Volusia</t>
  </si>
  <si>
    <t>LWDB 12 - Central Florida</t>
  </si>
  <si>
    <t>LWDB 13 - Brevard</t>
  </si>
  <si>
    <t>LWDB 14 - Pinellas</t>
  </si>
  <si>
    <t>LWDB 15 - Tampa Bay*</t>
  </si>
  <si>
    <t>LWDB 16 - Pasco Hernando</t>
  </si>
  <si>
    <t>LWDB 17 - Polk*</t>
  </si>
  <si>
    <t>LWDB 18 - Suncoast*</t>
  </si>
  <si>
    <t>LWDB 19 - Heartland*</t>
  </si>
  <si>
    <t>LWDB 20 - Research Coast*</t>
  </si>
  <si>
    <t>LWDB 21 - Palm Beach County*</t>
  </si>
  <si>
    <t>LWDB 22 - Broward</t>
  </si>
  <si>
    <t>LWDB 23 - South Florida*</t>
  </si>
  <si>
    <t>LWDB 24 - Southwest Florida*</t>
  </si>
  <si>
    <t>Immigration Reform and Control Act of 1986; 8 CFR 274a.6; I-9 Employer Handbook; DEO FG 071</t>
  </si>
  <si>
    <t>20 CFR 653.104; DEO FG 03-040; Migrant and Seasonal Agricultural Worker Protection Act</t>
  </si>
  <si>
    <t>Workforce Innovation and Opportunity Act of 2014; local workforce services plan</t>
  </si>
  <si>
    <t>y - paper copy</t>
  </si>
  <si>
    <t>Andy Windsor</t>
  </si>
  <si>
    <t>Immigration Reform and Control Act of 1986;  8 CFR 274a.6; I-9 Employer Handbook; DEO FG 071</t>
  </si>
  <si>
    <t>RESEA</t>
  </si>
  <si>
    <t xml:space="preserve">Does the plan include at least one work specific work search activity?  (y, n, x) </t>
  </si>
  <si>
    <t>17</t>
  </si>
  <si>
    <t>20 CFR 653.103(a), 20 CFR 651.10; DEO FG 03-040; Desk Aid</t>
  </si>
  <si>
    <t>DEO FG 03-040; Migrant and Seasonal Agricultural Worker Protection Act</t>
  </si>
  <si>
    <t>LWDB Comments (Indicate case no.)</t>
  </si>
  <si>
    <t>Does the LWDB have an established partnership with the FCDP service provider? (y, n)</t>
  </si>
  <si>
    <t>Total ONI</t>
  </si>
  <si>
    <t>LWDB 5 - Capital Region</t>
  </si>
  <si>
    <t>Employ Florida User ID</t>
  </si>
  <si>
    <t>Employ Florida Activity History/Service Plan</t>
  </si>
  <si>
    <t>Employ Florida WP Registration, Personal/General Information, and Background/Employment History</t>
  </si>
  <si>
    <t>Employ Florida Personal/ Background/ Employment History</t>
  </si>
  <si>
    <t xml:space="preserve">Employ Florida WP Application, Personal/General Information, and/or Background/ Education and Training </t>
  </si>
  <si>
    <t>Employ Florida WP Application/ Employment Information/ "Desired Occupation/Type of Job Looking for"</t>
  </si>
  <si>
    <t>Employ Florida Job Seeker Case Notes</t>
  </si>
  <si>
    <t>Employ Florida Wagner-Peyser (WP) Registration, Personal/General Information</t>
  </si>
  <si>
    <t>Did the MSFW’s Wagner-Peyser application contain his/her training and education background?  (y, n, x)</t>
  </si>
  <si>
    <t>Did the MSFW’s Wagner-Peyser application contain information about the MSFW’s desired employment and training? (y, n, x)</t>
  </si>
  <si>
    <t>Are the original Form I-9 and a copy of the 516INS on file? (y, n, x)</t>
  </si>
  <si>
    <t>18</t>
  </si>
  <si>
    <t>21</t>
  </si>
  <si>
    <t>25</t>
  </si>
  <si>
    <t>26</t>
  </si>
  <si>
    <t>27</t>
  </si>
  <si>
    <t>Employ Florida Job Order Description</t>
  </si>
  <si>
    <t xml:space="preserve"> Employ Florida Job Order Description</t>
  </si>
  <si>
    <t xml:space="preserve">Employ Florida Job Order Description; DBPR website </t>
  </si>
  <si>
    <t>Does the job description state "Referrals within commuting distance only" if the job is not regular or permanent? (y, n, x)</t>
  </si>
  <si>
    <t>20 CFR 653.103(b)-(c); DEO FG 03-040</t>
  </si>
  <si>
    <t>Employ Florida Federal Reports; Indicators of Compliance (MIC) Report</t>
  </si>
  <si>
    <t>Minerva Figueroa</t>
  </si>
  <si>
    <t>Marcie Mullins</t>
  </si>
  <si>
    <t>20</t>
  </si>
  <si>
    <t>22</t>
  </si>
  <si>
    <t>23</t>
  </si>
  <si>
    <t>24</t>
  </si>
  <si>
    <t>19</t>
  </si>
  <si>
    <t>Danielle McNeil</t>
  </si>
  <si>
    <t>StateIDs</t>
  </si>
  <si>
    <t>Last Names</t>
  </si>
  <si>
    <t>Wagner-Peyser Daily Debrief Summary Matrix</t>
  </si>
  <si>
    <t>Were crops/crop codes listed either on the Employ Florida Wagner-Peyser application or in a case note? (y, n, x)</t>
  </si>
  <si>
    <t>https://web02.fldoe.org/EducationContacts/DisplayList.aspx?list=62</t>
  </si>
  <si>
    <t xml:space="preserve">Does the job order specify a wage rate? ("Depending on experience" without a wage rate listed is not acceptable) (y, n, x) </t>
  </si>
  <si>
    <t>Sharon Saulter</t>
  </si>
  <si>
    <r>
      <rPr>
        <b/>
        <sz val="8"/>
        <rFont val="Arial"/>
        <family val="2"/>
      </rPr>
      <t xml:space="preserve">Finding </t>
    </r>
    <r>
      <rPr>
        <sz val="8"/>
        <rFont val="Arial"/>
        <family val="2"/>
      </rPr>
      <t>- Noncompliance with requirements contained in federal or state law, regulations, administrative code, guidance or other documents and are considered to be issues that are of high risk that could result in questioned costs and/or impact the integrity of program operations. Findings are expected to be responded to in the Corrective Action Plan (CAP).</t>
    </r>
  </si>
  <si>
    <r>
      <rPr>
        <b/>
        <sz val="8"/>
        <rFont val="Arial"/>
        <family val="2"/>
      </rPr>
      <t>Other Noncompliance Issues (ONI) -</t>
    </r>
    <r>
      <rPr>
        <sz val="8"/>
        <rFont val="Arial"/>
        <family val="2"/>
      </rPr>
      <t xml:space="preserve">  Noncompliance conditions of the LWDB that may have been observed and documented by the monitors based on established law, procedures or other authoritative guidance. Although these noncompliance conditions are considered low risk, they could potentially result in a higher risk finding. General Noncompliance issues are expected to be responded to in the CAP.</t>
    </r>
  </si>
  <si>
    <t>Number MSFW Job Seekers</t>
  </si>
  <si>
    <t>Number Agricultural Job Orders</t>
  </si>
  <si>
    <t>MSFW</t>
  </si>
  <si>
    <t>State Migrant and Seasonal Farmwork Plan/Memorandum</t>
  </si>
  <si>
    <t>Other MSFW Information</t>
  </si>
  <si>
    <t>Did all of the significant offices/career centers meet all five of the MSFW Equity Ratio Indicators during the review period? (y, n, x)  If no, please note the career centers, number and indicator(s) not met.</t>
  </si>
  <si>
    <t xml:space="preserve">Did all of the significant offices/career centers meet the required number of MSFW Minimum Service Level Indicators during the review period (two or more for significant centers)? (y, n, x)  If no, please note the career centers, number and indicator(s) not met. Note: </t>
  </si>
  <si>
    <t>CareerSource Tampa Bay</t>
  </si>
  <si>
    <t>CareerSource Polk</t>
  </si>
  <si>
    <t>CareerSource Suncoast</t>
  </si>
  <si>
    <t>CareerSource Heartland</t>
  </si>
  <si>
    <t>CareerSource Research Coast</t>
  </si>
  <si>
    <t>CareerSource Palm Beach County</t>
  </si>
  <si>
    <t>CareerSource South Florida</t>
  </si>
  <si>
    <t>CareerSource Southwest Florida</t>
  </si>
  <si>
    <t>MSFW Stat</t>
  </si>
  <si>
    <t>Activity Service Plan</t>
  </si>
  <si>
    <t>20 CFR 653.500; 
DEO FG 03-040</t>
  </si>
  <si>
    <t>Employer Registration NAICS code=111, 112 and 115;
Farming Category except 1125, 1152 and 1153;
Job Occupation
Employ Florida Job Order Description</t>
  </si>
  <si>
    <t>20 CFR 653.501; DEO FG 03-040</t>
  </si>
  <si>
    <t>20 CFR 653.501; DEO FG 03-040; Migrant and Seasonal Agricultural Worker Protection Act</t>
  </si>
  <si>
    <t>20 CFR 653.501; DEO FG 03-040; Fair Labor Standards Act</t>
  </si>
  <si>
    <t>Is the pay by piece rate? (y, x) If not applicable (x), go to #20</t>
  </si>
  <si>
    <t>Was the 511N (service code 099) issued, explained to the job seeker, and recorded in Employ Florida? (y, n, x)</t>
  </si>
  <si>
    <t>Was a Form I-9 (code 100) recorded for the individual? (y, x) If not applicable (x), go to #29.</t>
  </si>
  <si>
    <t>RESEA/PREP</t>
  </si>
  <si>
    <t>Complaint System</t>
  </si>
  <si>
    <t>Does the career center have a central Employment Service (ES) and Employment-Related Law Complaint System in place? (y, n)</t>
  </si>
  <si>
    <t>Were any complaints logged during the review period?  (y, x) If not applicable (x), mark ‘x’ on #’s 5-9) Note: a negative report should be noted in the log.</t>
  </si>
  <si>
    <t>Are the complaint files maintained according to procedures set forth in the Complaint Resolution System Handbook? (y, n, x)</t>
  </si>
  <si>
    <t>Were complaint logs submitted to the DEO Senior Monitor Advocate by the fifth working day after the end of the quarter in which an Employment Service or Employment-Related Law Complaint was taken? (y, n, x)</t>
  </si>
  <si>
    <t>Were all complaints processed in accordance with regulations governing the Complaint System for the Wagner-Peyser (WP) Act Employment Service (ES), including but not limited to, initial handling, informal resolution, referral to enforcement agencies and follow up? (y, n, x)</t>
  </si>
  <si>
    <t>Apparent Violations</t>
  </si>
  <si>
    <t>If an apparent violation was logged during the review period, was the apparent violations log submitted to the DEO Senior Monitor Advocate by the fifth  working day after the end of the month in which an apparent violation was logged? (y, n, x) (Mark 'x' if no apparent violations were logged during the review period).</t>
  </si>
  <si>
    <t>Does the career center have maintain an employment-related law complaint system in place apparent violations system with up-to-date logs of apparent violations? (y, n)</t>
  </si>
  <si>
    <t>Was the MSFW referred to supportive services - Employ Florida service codes 169-178? (y, n, x)</t>
  </si>
  <si>
    <t>If the employer is acting as a crew leader/farm labor contractor (FLC) or FLC employee (FLCE), is the FLC/FLCE's federal and state registration number listed on the job order? (y, n, x)</t>
  </si>
  <si>
    <t xml:space="preserve">Does the career center have a designated Complaint System Representative? (y, n) If yes, list name of the representative. </t>
  </si>
  <si>
    <t>Are the complaint logs maintained according to procedures set forth in the Employment Service and Employment-related Law Complaint System Handbook? (y, n, x)</t>
  </si>
  <si>
    <t xml:space="preserve">Are all the following elements contained in the Employment Service and Apparent Violations Complaint Logs:                                                            
1. Name of the complainant;                                                                      2. Name of the respondent;                                                                                        3. Date the complaint was filed;                                                                                                      4. Whether the complaint was made by or on behalf of a migrant and seasonal farmworker;                                                                                                                                                 5. Type of complaint; employment services regulations and/or employment related-law;                                                                                      6. Actions taken by the career center;                                                                                               7. Was the complaint informally resolved; and                                                                                                     8. If complaint was not informally resolved, log contains name of enforcement agency where complaint was referred.(y, n, x)    
</t>
  </si>
  <si>
    <t>RESEA Only</t>
  </si>
  <si>
    <t>Assessment &amp; EDP</t>
  </si>
  <si>
    <t>Placements &amp; Referrals</t>
  </si>
  <si>
    <t>Was the job seeker coded as a migrant and seasonal farmworker (MSFW)? (y, x) If not applicable (x), go to #13.</t>
  </si>
  <si>
    <t>Was the job seeker correctly coded in Employ Florida as an MSFW based upon any significant history of prior farm work experience listed in the system? (y, n, x) If no (n), go to #13</t>
  </si>
  <si>
    <t xml:space="preserve">Is the job order an agricultural job order? (y, x) If not applicable (x), go to #24. (Note: Not applicable to H-2A job orders)
</t>
  </si>
  <si>
    <r>
      <t>If yes to #17,</t>
    </r>
    <r>
      <rPr>
        <sz val="10"/>
        <rFont val="Arial"/>
        <family val="2"/>
      </rPr>
      <t xml:space="preserve"> does the job description include the amount to be paid, the unit of measurement and a description of the size or capacity of the measurement? (y, n, x)</t>
    </r>
  </si>
  <si>
    <r>
      <t>If yes to #17,</t>
    </r>
    <r>
      <rPr>
        <sz val="10"/>
        <rFont val="Arial"/>
        <family val="2"/>
      </rPr>
      <t xml:space="preserve"> is there a statement indicating the employer is covered by the Fair Labor Standards Act (FLSA) or guarantees minimum wage? (y, n, x)</t>
    </r>
  </si>
  <si>
    <r>
      <t xml:space="preserve">Does the job order contain the </t>
    </r>
    <r>
      <rPr>
        <strike/>
        <sz val="10"/>
        <rFont val="Arial"/>
        <family val="2"/>
      </rPr>
      <t>both</t>
    </r>
    <r>
      <rPr>
        <sz val="10"/>
        <rFont val="Arial"/>
        <family val="2"/>
      </rPr>
      <t xml:space="preserve"> employer’s address and the job site location(s)? (y, n, x)</t>
    </r>
  </si>
  <si>
    <t>Is there a Farmworker Career Development Program (FCDP) service provider located in the LWDB’s jurisdiction? (y, x)  If not applicable (x), go to #26.</t>
  </si>
  <si>
    <t>Sig MSFW</t>
  </si>
  <si>
    <t>Are complaint files fully documented with all relevant information including but not limited to:
1. Type of complaint;
2. Original completed ETA/Complaint/Apparent Violation Form 8429;;
3. ES-related reports
4. Relevant correspondence;
5. List of actions taken (Example: referral to enforcement agencies, monthly a follow-up, etc.); and
6. Pertinent communications with complainant and respondents. (y, n, x)</t>
  </si>
  <si>
    <t>Complaints</t>
  </si>
  <si>
    <t>Center</t>
  </si>
  <si>
    <r>
      <t xml:space="preserve">    Wagner-Peyser Programmatic Review Tool 2020-2021
</t>
    </r>
    <r>
      <rPr>
        <b/>
        <sz val="10"/>
        <color theme="4"/>
        <rFont val="Arial"/>
        <family val="2"/>
      </rPr>
      <t>MSFW SIGNIFICANT REGION</t>
    </r>
  </si>
  <si>
    <t xml:space="preserve">Is the Wagner-Peyser application entered in Employ Florida by the MSFW or LWDB staff incomplete? (y, x) </t>
  </si>
  <si>
    <t xml:space="preserve">Did the LWDB have an MSFW significant career center office in the LWDA during the review period? (y, x) (y, n, x) </t>
  </si>
  <si>
    <t>Did the job seeker's Wagner-Peyser application contain prior employment history? (y, x)</t>
  </si>
  <si>
    <r>
      <rPr>
        <b/>
        <sz val="10"/>
        <rFont val="Arial"/>
        <family val="2"/>
      </rPr>
      <t>If yes to #4</t>
    </r>
    <r>
      <rPr>
        <sz val="10"/>
        <rFont val="Arial"/>
        <family val="2"/>
      </rPr>
      <t xml:space="preserve">, was the MSFW properly identified as a seasonal or migrant farmworker? (y, n, x) </t>
    </r>
  </si>
  <si>
    <r>
      <rPr>
        <b/>
        <sz val="10"/>
        <rFont val="Arial"/>
        <family val="2"/>
      </rPr>
      <t xml:space="preserve">If yes to #6, </t>
    </r>
    <r>
      <rPr>
        <sz val="10"/>
        <rFont val="Arial"/>
        <family val="2"/>
      </rPr>
      <t xml:space="preserve">was a case note entered explaining the reason a full application was not completed? (y, n, x) </t>
    </r>
  </si>
  <si>
    <t>CENTER WORKFORCE INNOVATIONS</t>
  </si>
  <si>
    <t>NORTHERN INDIANA WORKFORCE</t>
  </si>
  <si>
    <t>NORTHEAST INDIANA WORKS</t>
  </si>
  <si>
    <t>TECUMSEH AREA PARTNERSHIP INC</t>
  </si>
  <si>
    <t>INTERLOCAL ASSOCIATION</t>
  </si>
  <si>
    <t>ALLIANCE FOR STRATEGIC GROWTH, INC</t>
  </si>
  <si>
    <t>WESTERN INDIANA WORKFORCE INVESTMENT</t>
  </si>
  <si>
    <t>SOUTH CENTRAL REGION 8 WORKFORCE BOARD</t>
  </si>
  <si>
    <t>REGION 9 WORKFORCE BOARD INC</t>
  </si>
  <si>
    <t>REGION 10 WORKFORCE BOARD, INC</t>
  </si>
  <si>
    <t>GROW SOUTHWEST INDIANA WORKFORCE</t>
  </si>
  <si>
    <t>INDIANAPOLIS PRIVATE INDUSTRY COUNCIL IN</t>
  </si>
  <si>
    <t>Workforce Boards</t>
  </si>
  <si>
    <t>Job Title</t>
  </si>
  <si>
    <t>RESEA Coordinator</t>
  </si>
  <si>
    <t>RESEA Coach</t>
  </si>
  <si>
    <t>Reviewer Name: (RESEA Staff first and last name)</t>
  </si>
  <si>
    <t>Reviewer Job Title: (RESEA Coach or RESEA Coordinator)</t>
  </si>
  <si>
    <t>File Review 
#2</t>
  </si>
  <si>
    <t>2</t>
  </si>
  <si>
    <t>Is a copy of the signed IRP available in ICC? (y, n)</t>
  </si>
  <si>
    <t>Were all of the work search activities scheduled and case noted in ICC? (y,n)</t>
  </si>
  <si>
    <t>File Review
 #1</t>
  </si>
  <si>
    <t>File Review
 #3</t>
  </si>
  <si>
    <t>File Review 
#4</t>
  </si>
  <si>
    <t>File Review 
#5</t>
  </si>
  <si>
    <t>File Review 
#6</t>
  </si>
  <si>
    <t>File Review 
#7</t>
  </si>
  <si>
    <t>File Review 
#8</t>
  </si>
  <si>
    <t>File Review 
#9</t>
  </si>
  <si>
    <t>File Review 
#10</t>
  </si>
  <si>
    <t>Participant Last Name:</t>
  </si>
  <si>
    <t>Participant First Name:</t>
  </si>
  <si>
    <t>State ID:</t>
  </si>
  <si>
    <t>User ID:</t>
  </si>
  <si>
    <t>WorkOne Office:</t>
  </si>
  <si>
    <t>*If an event is rescheduled due to factors outside of the claimants control local areas may push out the review until the rescheduled date.</t>
  </si>
  <si>
    <t>Did claimant create or upload a searchable resume in DWD's case management system? (y,n)</t>
  </si>
  <si>
    <t>Did staff provide reminder calls? (y,n)</t>
  </si>
  <si>
    <t>If the answer is yes to #2, did staff record a case note documenting the reminder call? (y,n)</t>
  </si>
  <si>
    <t>Were case notes for all required activities recorded within 2 business days of activity? (y,n)</t>
  </si>
  <si>
    <t>If delay in data entry, did staff case note to document reason for delay? (y,n)</t>
  </si>
  <si>
    <t>Did case notes include appropriate claimant-specific language and dates of services? (y,n)</t>
  </si>
  <si>
    <t>Was participant assigned a minimum of 1 Workshop and Work Search requirement? (y,n)</t>
  </si>
  <si>
    <t>Was Follow Up meeting scheduled and case noted?(y,n)</t>
  </si>
  <si>
    <t>Was the waiver recorded properly in case management system? (y,n)</t>
  </si>
  <si>
    <t>Was a full Wagner Peyser application completed on claimant in DWD's case management system? (y,n)</t>
  </si>
  <si>
    <t>Did staff record a case note stating the claimant ID was verified? (y, n)</t>
  </si>
  <si>
    <t>The RESEA letter is scanned in DWD's case management system or the case management systems Communication Center email log? (y,n)</t>
  </si>
  <si>
    <t>Did claimant contact RESEA staff, prior to scheduled event, to report RTW, UHH, Moved out of state or WIOA approved training? (y,n)</t>
  </si>
  <si>
    <t>Are the following activities recorded appropriately for the claimant R01,R05 and R06 recorded for the participant? (y, n)</t>
  </si>
  <si>
    <t>Was a labor market information (LMI) activity recorded for the participant? (y, n)</t>
  </si>
  <si>
    <t xml:space="preserve">Was an Individual Re-Employment Plan activity recorded and case noted for the participant? (y, n)  </t>
  </si>
  <si>
    <r>
      <t xml:space="preserve">     2021-16 Attachment A
</t>
    </r>
    <r>
      <rPr>
        <b/>
        <sz val="14"/>
        <color theme="4"/>
        <rFont val="Calibri"/>
        <family val="2"/>
        <scheme val="minor"/>
      </rPr>
      <t xml:space="preserve">RESEA Self-Monitoring Tool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</si>
</sst>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0\-0000"/>
    <numFmt numFmtId="165" formatCode="0.0%"/>
  </numFmts>
  <fonts count="36">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b/>
      <i/>
      <sz val="10"/>
      <name val="Arial"/>
      <family val="2"/>
    </font>
    <font>
      <sz val="8"/>
      <name val="Arial"/>
      <family val="2"/>
    </font>
    <font>
      <sz val="9"/>
      <name val="Arial"/>
      <family val="2"/>
    </font>
    <font>
      <b/>
      <sz val="8"/>
      <name val="Arial"/>
      <family val="2"/>
    </font>
    <font>
      <b/>
      <i/>
      <sz val="8"/>
      <name val="Arial"/>
      <family val="2"/>
    </font>
    <font>
      <b/>
      <sz val="9"/>
      <name val="Arial"/>
      <family val="2"/>
    </font>
    <font>
      <b/>
      <sz val="8"/>
      <color rgb="FF0070C0"/>
      <name val="Arial"/>
      <family val="2"/>
    </font>
    <font>
      <b/>
      <i/>
      <sz val="12"/>
      <color theme="0"/>
      <name val="Arial"/>
      <family val="2"/>
    </font>
    <font>
      <b/>
      <i/>
      <sz val="10"/>
      <color theme="4" tint="-0.249977111117893"/>
      <name val="Arial"/>
      <family val="2"/>
    </font>
    <font>
      <b/>
      <i/>
      <sz val="9"/>
      <color theme="0" tint="-4.9989318521683403E-2"/>
      <name val="Arial"/>
      <family val="2"/>
    </font>
    <font>
      <sz val="9"/>
      <color theme="0" tint="-4.9989318521683403E-2"/>
      <name val="Arial"/>
      <family val="2"/>
    </font>
    <font>
      <b/>
      <sz val="14"/>
      <name val="Arial"/>
      <family val="2"/>
    </font>
    <font>
      <b/>
      <i/>
      <sz val="9"/>
      <name val="Arial"/>
      <family val="2"/>
    </font>
    <font>
      <b/>
      <sz val="16"/>
      <color theme="0"/>
      <name val="Arial"/>
      <family val="2"/>
    </font>
    <font>
      <b/>
      <i/>
      <sz val="10"/>
      <color theme="0"/>
      <name val="Arial"/>
      <family val="2"/>
    </font>
    <font>
      <u/>
      <sz val="10"/>
      <color theme="10"/>
      <name val="Arial"/>
      <family val="2"/>
    </font>
    <font>
      <strike/>
      <sz val="10"/>
      <name val="Arial"/>
      <family val="2"/>
    </font>
    <font>
      <b/>
      <i/>
      <sz val="9"/>
      <color theme="4" tint="-0.249977111117893"/>
      <name val="Arial"/>
      <family val="2"/>
    </font>
    <font>
      <sz val="9"/>
      <color rgb="FF006FE0"/>
      <name val="Inherit"/>
    </font>
    <font>
      <sz val="9"/>
      <name val="Inherit"/>
    </font>
    <font>
      <b/>
      <sz val="10"/>
      <color theme="4"/>
      <name val="Arial"/>
      <family val="2"/>
    </font>
    <font>
      <u/>
      <sz val="10"/>
      <name val="Arial"/>
      <family val="2"/>
    </font>
    <font>
      <b/>
      <sz val="11"/>
      <color theme="1"/>
      <name val="Calibri"/>
      <family val="2"/>
      <scheme val="minor"/>
    </font>
    <font>
      <sz val="10"/>
      <name val="Calibri"/>
      <family val="2"/>
      <scheme val="minor"/>
    </font>
    <font>
      <b/>
      <sz val="10"/>
      <name val="Calibri"/>
      <family val="2"/>
      <scheme val="minor"/>
    </font>
    <font>
      <b/>
      <sz val="14"/>
      <name val="Calibri"/>
      <family val="2"/>
      <scheme val="minor"/>
    </font>
    <font>
      <b/>
      <sz val="14"/>
      <color theme="4"/>
      <name val="Calibri"/>
      <family val="2"/>
      <scheme val="minor"/>
    </font>
    <font>
      <b/>
      <i/>
      <sz val="10"/>
      <name val="Calibri"/>
      <family val="2"/>
      <scheme val="minor"/>
    </font>
  </fonts>
  <fills count="18">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0000"/>
        <bgColor indexed="64"/>
      </patternFill>
    </fill>
    <fill>
      <patternFill patternType="solid">
        <fgColor theme="0" tint="-0.249977111117893"/>
        <bgColor indexed="64"/>
      </patternFill>
    </fill>
    <fill>
      <patternFill patternType="solid">
        <fgColor rgb="FFFFC000"/>
        <bgColor indexed="64"/>
      </patternFill>
    </fill>
    <fill>
      <patternFill patternType="solid">
        <fgColor rgb="FFFFCC00"/>
        <bgColor indexed="64"/>
      </patternFill>
    </fill>
    <fill>
      <patternFill patternType="solid">
        <fgColor theme="0" tint="-0.14999847407452621"/>
        <bgColor indexed="64"/>
      </patternFill>
    </fill>
    <fill>
      <patternFill patternType="solid">
        <fgColor theme="0" tint="-0.499984740745262"/>
        <bgColor indexed="64"/>
      </patternFill>
    </fill>
    <fill>
      <patternFill patternType="solid">
        <fgColor rgb="FF92D050"/>
        <bgColor indexed="64"/>
      </patternFill>
    </fill>
    <fill>
      <gradientFill degree="90">
        <stop position="0">
          <color theme="0"/>
        </stop>
        <stop position="1">
          <color rgb="FFFF0000"/>
        </stop>
      </gradientFill>
    </fill>
    <fill>
      <patternFill patternType="solid">
        <fgColor theme="4" tint="-0.249977111117893"/>
        <bgColor indexed="64"/>
      </patternFill>
    </fill>
    <fill>
      <patternFill patternType="solid">
        <fgColor rgb="FFFFFFFF"/>
        <bgColor indexed="64"/>
      </patternFill>
    </fill>
    <fill>
      <patternFill patternType="solid">
        <fgColor rgb="FF366092"/>
        <bgColor indexed="64"/>
      </patternFill>
    </fill>
    <fill>
      <patternFill patternType="solid">
        <fgColor theme="1" tint="0.499984740745262"/>
        <bgColor indexed="64"/>
      </patternFill>
    </fill>
    <fill>
      <patternFill patternType="solid">
        <fgColor theme="0" tint="-0.34998626667073579"/>
        <bgColor indexed="64"/>
      </patternFill>
    </fill>
    <fill>
      <patternFill patternType="solid">
        <fgColor theme="3" tint="0.79998168889431442"/>
        <bgColor indexed="64"/>
      </patternFill>
    </fill>
  </fills>
  <borders count="48">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hair">
        <color indexed="64"/>
      </right>
      <top/>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bottom/>
      <diagonal/>
    </border>
    <border>
      <left/>
      <right style="medium">
        <color indexed="64"/>
      </right>
      <top/>
      <bottom style="medium">
        <color indexed="64"/>
      </bottom>
      <diagonal/>
    </border>
    <border>
      <left style="thin">
        <color indexed="64"/>
      </left>
      <right style="thin">
        <color indexed="64"/>
      </right>
      <top/>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style="thin">
        <color indexed="64"/>
      </bottom>
      <diagonal/>
    </border>
    <border>
      <left style="thin">
        <color indexed="64"/>
      </left>
      <right style="thin">
        <color indexed="64"/>
      </right>
      <top style="thin">
        <color indexed="64"/>
      </top>
      <bottom style="thick">
        <color indexed="64"/>
      </bottom>
      <diagonal/>
    </border>
    <border>
      <left/>
      <right style="thin">
        <color indexed="64"/>
      </right>
      <top style="medium">
        <color indexed="64"/>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s>
  <cellStyleXfs count="11">
    <xf numFmtId="49" fontId="0" fillId="0" borderId="0" applyProtection="0"/>
    <xf numFmtId="49" fontId="6" fillId="0" borderId="0" applyProtection="0"/>
    <xf numFmtId="0" fontId="5" fillId="0" borderId="0"/>
    <xf numFmtId="0" fontId="4" fillId="0" borderId="0"/>
    <xf numFmtId="49" fontId="23" fillId="0" borderId="0" applyNumberFormat="0" applyFill="0" applyBorder="0" applyAlignment="0" applyProtection="0"/>
    <xf numFmtId="0" fontId="3" fillId="0" borderId="0"/>
    <xf numFmtId="9" fontId="6" fillId="0" borderId="0" applyFont="0" applyFill="0" applyBorder="0" applyAlignment="0" applyProtection="0"/>
    <xf numFmtId="0" fontId="2" fillId="0" borderId="0"/>
    <xf numFmtId="0" fontId="2" fillId="0" borderId="0"/>
    <xf numFmtId="0" fontId="2" fillId="0" borderId="0"/>
    <xf numFmtId="0" fontId="1" fillId="0" borderId="0"/>
  </cellStyleXfs>
  <cellXfs count="361">
    <xf numFmtId="49" fontId="0" fillId="0" borderId="0" xfId="0"/>
    <xf numFmtId="49" fontId="6" fillId="0" borderId="0" xfId="0" applyFont="1"/>
    <xf numFmtId="49" fontId="6" fillId="0" borderId="0" xfId="0" applyFont="1" applyBorder="1"/>
    <xf numFmtId="49" fontId="7" fillId="4" borderId="1" xfId="0" applyFont="1" applyFill="1" applyBorder="1" applyAlignment="1">
      <alignment horizontal="center" vertical="center"/>
    </xf>
    <xf numFmtId="49" fontId="6" fillId="0" borderId="20" xfId="0" applyFont="1" applyBorder="1"/>
    <xf numFmtId="49" fontId="6" fillId="0" borderId="20" xfId="0" applyFont="1" applyBorder="1" applyProtection="1"/>
    <xf numFmtId="0" fontId="6" fillId="2" borderId="0" xfId="0" applyNumberFormat="1" applyFont="1" applyFill="1" applyBorder="1"/>
    <xf numFmtId="49" fontId="11" fillId="0" borderId="1" xfId="0" applyFont="1" applyFill="1" applyBorder="1" applyAlignment="1">
      <alignment horizontal="center" vertical="center" wrapText="1"/>
    </xf>
    <xf numFmtId="49" fontId="6" fillId="2" borderId="0" xfId="0" applyFont="1" applyFill="1"/>
    <xf numFmtId="49" fontId="6" fillId="2" borderId="0" xfId="0" applyFont="1" applyFill="1" applyBorder="1"/>
    <xf numFmtId="49" fontId="6" fillId="2" borderId="0" xfId="0" applyFont="1" applyFill="1" applyBorder="1" applyAlignment="1">
      <alignment wrapText="1"/>
    </xf>
    <xf numFmtId="49" fontId="8" fillId="2" borderId="0" xfId="0" applyFont="1" applyFill="1" applyBorder="1" applyAlignment="1">
      <alignment horizontal="left" vertical="top" wrapText="1"/>
    </xf>
    <xf numFmtId="0" fontId="6" fillId="2" borderId="0" xfId="0" applyNumberFormat="1" applyFont="1" applyFill="1" applyBorder="1" applyAlignment="1">
      <alignment wrapText="1"/>
    </xf>
    <xf numFmtId="49" fontId="11" fillId="4" borderId="1" xfId="0" applyFont="1" applyFill="1" applyBorder="1" applyAlignment="1">
      <alignment horizontal="center" vertical="center" wrapText="1"/>
    </xf>
    <xf numFmtId="49" fontId="6" fillId="0" borderId="0" xfId="0" applyFont="1" applyAlignment="1">
      <alignment horizontal="center" vertical="center"/>
    </xf>
    <xf numFmtId="49" fontId="11" fillId="6" borderId="1" xfId="0" applyFont="1" applyFill="1" applyBorder="1" applyAlignment="1">
      <alignment horizontal="center" vertical="center" wrapText="1"/>
    </xf>
    <xf numFmtId="49" fontId="7" fillId="6" borderId="1" xfId="0" applyFont="1" applyFill="1" applyBorder="1" applyAlignment="1">
      <alignment horizontal="center" vertical="center"/>
    </xf>
    <xf numFmtId="49" fontId="9" fillId="0" borderId="1" xfId="0" applyFont="1" applyBorder="1" applyAlignment="1">
      <alignment horizontal="left" vertical="top" wrapText="1"/>
    </xf>
    <xf numFmtId="49" fontId="11" fillId="2" borderId="9" xfId="0" applyFont="1" applyFill="1" applyBorder="1" applyAlignment="1">
      <alignment horizontal="center" vertical="center" wrapText="1"/>
    </xf>
    <xf numFmtId="49" fontId="11" fillId="2" borderId="10" xfId="0" applyFont="1" applyFill="1" applyBorder="1" applyAlignment="1">
      <alignment horizontal="center" vertical="center" wrapText="1"/>
    </xf>
    <xf numFmtId="49" fontId="7" fillId="2" borderId="9" xfId="0" applyFont="1" applyFill="1" applyBorder="1" applyAlignment="1">
      <alignment horizontal="center" vertical="center" wrapText="1"/>
    </xf>
    <xf numFmtId="0" fontId="9" fillId="0" borderId="1" xfId="0" applyNumberFormat="1" applyFont="1" applyBorder="1" applyAlignment="1">
      <alignment horizontal="center" vertical="center"/>
    </xf>
    <xf numFmtId="49" fontId="6" fillId="2" borderId="6" xfId="0" applyFont="1" applyFill="1" applyBorder="1" applyAlignment="1">
      <alignment vertical="top" wrapText="1"/>
    </xf>
    <xf numFmtId="0" fontId="6" fillId="0" borderId="1" xfId="0" applyNumberFormat="1" applyFont="1" applyFill="1" applyBorder="1" applyAlignment="1">
      <alignment horizontal="center" vertical="center" wrapText="1"/>
    </xf>
    <xf numFmtId="0" fontId="6" fillId="2" borderId="0" xfId="0" applyNumberFormat="1" applyFont="1" applyFill="1" applyBorder="1" applyAlignment="1">
      <alignment horizontal="center" vertical="center" wrapText="1"/>
    </xf>
    <xf numFmtId="0" fontId="6" fillId="0" borderId="0" xfId="0" applyNumberFormat="1" applyFont="1" applyFill="1" applyBorder="1" applyAlignment="1">
      <alignment horizontal="center" vertical="center" wrapText="1"/>
    </xf>
    <xf numFmtId="49" fontId="6" fillId="0" borderId="0" xfId="0" applyFont="1" applyFill="1" applyBorder="1" applyAlignment="1">
      <alignment horizontal="center" vertical="center" wrapText="1"/>
    </xf>
    <xf numFmtId="49" fontId="6" fillId="0" borderId="0" xfId="0" applyFont="1" applyAlignment="1">
      <alignment horizontal="center" vertical="center" wrapText="1"/>
    </xf>
    <xf numFmtId="0" fontId="6" fillId="0" borderId="5" xfId="0" applyNumberFormat="1" applyFont="1" applyFill="1" applyBorder="1" applyAlignment="1">
      <alignment horizontal="center" vertical="center" wrapText="1"/>
    </xf>
    <xf numFmtId="0" fontId="6" fillId="0" borderId="14" xfId="0" applyNumberFormat="1" applyFont="1" applyFill="1" applyBorder="1" applyAlignment="1">
      <alignment horizontal="center" vertical="center" wrapText="1"/>
    </xf>
    <xf numFmtId="49" fontId="6" fillId="0" borderId="0" xfId="0" applyFont="1" applyBorder="1" applyAlignment="1">
      <alignment horizontal="center" vertical="center" wrapText="1"/>
    </xf>
    <xf numFmtId="49" fontId="7" fillId="10" borderId="1" xfId="0" applyNumberFormat="1" applyFont="1" applyFill="1" applyBorder="1" applyAlignment="1">
      <alignment horizontal="center" vertical="center" wrapText="1"/>
    </xf>
    <xf numFmtId="49" fontId="6" fillId="0" borderId="1" xfId="0" applyFont="1" applyBorder="1" applyAlignment="1">
      <alignment horizontal="left" vertical="center" wrapText="1"/>
    </xf>
    <xf numFmtId="49" fontId="11" fillId="8" borderId="3" xfId="0" applyFont="1" applyFill="1" applyBorder="1" applyAlignment="1">
      <alignment horizontal="right" wrapText="1"/>
    </xf>
    <xf numFmtId="164" fontId="11" fillId="8" borderId="3" xfId="0" applyNumberFormat="1" applyFont="1" applyFill="1" applyBorder="1" applyAlignment="1">
      <alignment horizontal="right" wrapText="1"/>
    </xf>
    <xf numFmtId="49" fontId="11" fillId="8" borderId="3" xfId="0" applyFont="1" applyFill="1" applyBorder="1" applyAlignment="1">
      <alignment horizontal="right"/>
    </xf>
    <xf numFmtId="0" fontId="7" fillId="10" borderId="17" xfId="0" applyNumberFormat="1" applyFont="1" applyFill="1" applyBorder="1" applyAlignment="1">
      <alignment horizontal="left" vertical="center" wrapText="1"/>
    </xf>
    <xf numFmtId="49" fontId="11" fillId="8" borderId="23" xfId="0" applyFont="1" applyFill="1" applyBorder="1" applyAlignment="1">
      <alignment horizontal="right" wrapText="1"/>
    </xf>
    <xf numFmtId="49" fontId="9" fillId="2" borderId="0" xfId="0" applyFont="1" applyFill="1" applyBorder="1"/>
    <xf numFmtId="49" fontId="15" fillId="12" borderId="1" xfId="0" applyFont="1" applyFill="1" applyBorder="1" applyAlignment="1">
      <alignment horizontal="center" vertical="top" wrapText="1"/>
    </xf>
    <xf numFmtId="49" fontId="12" fillId="12" borderId="1" xfId="0" applyFont="1" applyFill="1" applyBorder="1" applyAlignment="1">
      <alignment horizontal="center" vertical="center" wrapText="1"/>
    </xf>
    <xf numFmtId="49" fontId="16" fillId="12" borderId="5" xfId="0" applyFont="1" applyFill="1" applyBorder="1" applyAlignment="1">
      <alignment horizontal="center" vertical="center" wrapText="1"/>
    </xf>
    <xf numFmtId="49" fontId="11" fillId="0" borderId="8" xfId="0" applyFont="1" applyBorder="1" applyAlignment="1">
      <alignment horizontal="left" vertical="top" wrapText="1"/>
    </xf>
    <xf numFmtId="49" fontId="9" fillId="0" borderId="8" xfId="0" applyFont="1" applyBorder="1" applyAlignment="1">
      <alignment horizontal="left" vertical="top" wrapText="1"/>
    </xf>
    <xf numFmtId="0" fontId="9" fillId="0" borderId="24" xfId="0" applyNumberFormat="1" applyFont="1" applyFill="1" applyBorder="1" applyAlignment="1">
      <alignment vertical="top" wrapText="1"/>
    </xf>
    <xf numFmtId="49" fontId="11" fillId="0" borderId="8" xfId="0" applyFont="1" applyFill="1" applyBorder="1" applyAlignment="1">
      <alignment horizontal="center" vertical="center" wrapText="1"/>
    </xf>
    <xf numFmtId="49" fontId="6" fillId="0" borderId="0" xfId="0" applyFont="1" applyAlignment="1">
      <alignment wrapText="1"/>
    </xf>
    <xf numFmtId="49" fontId="7" fillId="10" borderId="21" xfId="0" applyFont="1" applyFill="1" applyBorder="1"/>
    <xf numFmtId="0" fontId="6" fillId="0" borderId="0" xfId="0" applyNumberFormat="1" applyFont="1" applyAlignment="1">
      <alignment wrapText="1"/>
    </xf>
    <xf numFmtId="49" fontId="6" fillId="10" borderId="18" xfId="0" applyFont="1" applyFill="1" applyBorder="1" applyAlignment="1">
      <alignment horizontal="center" vertical="center"/>
    </xf>
    <xf numFmtId="49" fontId="7" fillId="0" borderId="1" xfId="0" applyFont="1" applyFill="1" applyBorder="1" applyAlignment="1">
      <alignment horizontal="center" vertical="center"/>
    </xf>
    <xf numFmtId="0" fontId="6" fillId="0" borderId="27" xfId="0" applyNumberFormat="1" applyFont="1" applyBorder="1"/>
    <xf numFmtId="0" fontId="6" fillId="0" borderId="24" xfId="0" applyNumberFormat="1" applyFont="1" applyBorder="1"/>
    <xf numFmtId="49" fontId="17" fillId="12" borderId="1" xfId="0" applyFont="1" applyFill="1" applyBorder="1" applyAlignment="1">
      <alignment horizontal="center" vertical="center" wrapText="1"/>
    </xf>
    <xf numFmtId="49" fontId="17" fillId="12" borderId="1" xfId="0" applyFont="1" applyFill="1" applyBorder="1" applyAlignment="1">
      <alignment horizontal="center" vertical="top" wrapText="1"/>
    </xf>
    <xf numFmtId="49" fontId="18" fillId="12" borderId="1" xfId="0" applyFont="1" applyFill="1" applyBorder="1"/>
    <xf numFmtId="49" fontId="17" fillId="12" borderId="1" xfId="0" applyFont="1" applyFill="1" applyBorder="1" applyAlignment="1">
      <alignment vertical="top" wrapText="1"/>
    </xf>
    <xf numFmtId="49" fontId="17" fillId="12" borderId="13" xfId="0" applyFont="1" applyFill="1" applyBorder="1" applyAlignment="1">
      <alignment horizontal="center" vertical="center" wrapText="1"/>
    </xf>
    <xf numFmtId="49" fontId="17" fillId="12" borderId="13" xfId="0" applyFont="1" applyFill="1" applyBorder="1" applyAlignment="1">
      <alignment horizontal="center" vertical="top" wrapText="1"/>
    </xf>
    <xf numFmtId="49" fontId="18" fillId="12" borderId="13" xfId="0" applyFont="1" applyFill="1" applyBorder="1"/>
    <xf numFmtId="49" fontId="17" fillId="12" borderId="13" xfId="0" applyFont="1" applyFill="1" applyBorder="1" applyAlignment="1">
      <alignment vertical="top" wrapText="1"/>
    </xf>
    <xf numFmtId="49" fontId="7" fillId="0" borderId="1" xfId="0" applyFont="1" applyBorder="1"/>
    <xf numFmtId="49" fontId="7" fillId="4" borderId="4" xfId="0" applyFont="1" applyFill="1" applyBorder="1"/>
    <xf numFmtId="49" fontId="13" fillId="4" borderId="13" xfId="0" applyNumberFormat="1" applyFont="1" applyFill="1" applyBorder="1" applyAlignment="1">
      <alignment horizontal="center" vertical="center"/>
    </xf>
    <xf numFmtId="49" fontId="13" fillId="4" borderId="1" xfId="0" applyNumberFormat="1" applyFont="1" applyFill="1" applyBorder="1" applyAlignment="1">
      <alignment horizontal="center" vertical="center"/>
    </xf>
    <xf numFmtId="49" fontId="10" fillId="0" borderId="1" xfId="0" applyNumberFormat="1" applyFont="1" applyBorder="1" applyAlignment="1">
      <alignment wrapText="1"/>
    </xf>
    <xf numFmtId="49" fontId="10" fillId="0" borderId="0" xfId="0" applyFont="1"/>
    <xf numFmtId="49" fontId="13" fillId="0" borderId="0" xfId="0" applyFont="1"/>
    <xf numFmtId="49" fontId="13" fillId="0" borderId="0" xfId="0" applyFont="1" applyAlignment="1">
      <alignment horizontal="right"/>
    </xf>
    <xf numFmtId="49" fontId="13" fillId="10" borderId="29" xfId="0" applyFont="1" applyFill="1" applyBorder="1" applyAlignment="1">
      <alignment horizontal="center"/>
    </xf>
    <xf numFmtId="49" fontId="13" fillId="10" borderId="29" xfId="0" applyFont="1" applyFill="1" applyBorder="1" applyAlignment="1">
      <alignment horizontal="center" vertical="center" wrapText="1"/>
    </xf>
    <xf numFmtId="0" fontId="13" fillId="10" borderId="31" xfId="0" applyNumberFormat="1" applyFont="1" applyFill="1" applyBorder="1" applyAlignment="1">
      <alignment horizontal="center" vertical="center" wrapText="1"/>
    </xf>
    <xf numFmtId="49" fontId="13" fillId="5" borderId="25" xfId="0" applyFont="1" applyFill="1" applyBorder="1" applyAlignment="1">
      <alignment wrapText="1"/>
    </xf>
    <xf numFmtId="0" fontId="10" fillId="0" borderId="13" xfId="0" applyNumberFormat="1" applyFont="1" applyBorder="1" applyAlignment="1">
      <alignment horizontal="center" vertical="center"/>
    </xf>
    <xf numFmtId="49" fontId="13" fillId="5" borderId="25" xfId="0" applyFont="1" applyFill="1" applyBorder="1"/>
    <xf numFmtId="0" fontId="10" fillId="0" borderId="1" xfId="0" applyNumberFormat="1" applyFont="1" applyBorder="1" applyAlignment="1">
      <alignment horizontal="center" vertical="center"/>
    </xf>
    <xf numFmtId="0" fontId="13" fillId="3" borderId="8" xfId="0" applyNumberFormat="1" applyFont="1" applyFill="1" applyBorder="1"/>
    <xf numFmtId="49" fontId="10" fillId="12" borderId="13" xfId="0" applyFont="1" applyFill="1" applyBorder="1"/>
    <xf numFmtId="49" fontId="20" fillId="12" borderId="13" xfId="0" applyFont="1" applyFill="1" applyBorder="1" applyAlignment="1">
      <alignment horizontal="center" vertical="top" wrapText="1"/>
    </xf>
    <xf numFmtId="49" fontId="13" fillId="0" borderId="1" xfId="0" applyNumberFormat="1" applyFont="1" applyFill="1" applyBorder="1" applyAlignment="1">
      <alignment horizontal="center" vertical="center" wrapText="1"/>
    </xf>
    <xf numFmtId="49" fontId="10" fillId="0" borderId="1" xfId="0" applyNumberFormat="1" applyFont="1" applyFill="1" applyBorder="1" applyAlignment="1">
      <alignment horizontal="left" vertical="center" wrapText="1"/>
    </xf>
    <xf numFmtId="0" fontId="10" fillId="9" borderId="1" xfId="0" applyNumberFormat="1" applyFont="1" applyFill="1" applyBorder="1" applyAlignment="1">
      <alignment horizontal="center" vertical="center"/>
    </xf>
    <xf numFmtId="49" fontId="10" fillId="9" borderId="1" xfId="0" applyFont="1" applyFill="1" applyBorder="1"/>
    <xf numFmtId="49" fontId="13" fillId="4" borderId="1" xfId="0" applyNumberFormat="1" applyFont="1" applyFill="1" applyBorder="1" applyAlignment="1">
      <alignment horizontal="center" vertical="center" wrapText="1"/>
    </xf>
    <xf numFmtId="49" fontId="13" fillId="6" borderId="1" xfId="0" applyNumberFormat="1" applyFont="1" applyFill="1" applyBorder="1" applyAlignment="1">
      <alignment horizontal="center" vertical="center" wrapText="1"/>
    </xf>
    <xf numFmtId="49" fontId="10" fillId="12" borderId="1" xfId="0" applyFont="1" applyFill="1" applyBorder="1"/>
    <xf numFmtId="49" fontId="20" fillId="12" borderId="1" xfId="0" applyFont="1" applyFill="1" applyBorder="1" applyAlignment="1">
      <alignment horizontal="center" vertical="top" wrapText="1"/>
    </xf>
    <xf numFmtId="0" fontId="10" fillId="2" borderId="1" xfId="0" applyNumberFormat="1" applyFont="1" applyFill="1" applyBorder="1" applyAlignment="1">
      <alignment horizontal="center" vertical="center"/>
    </xf>
    <xf numFmtId="49" fontId="13" fillId="0" borderId="1" xfId="0" applyFont="1" applyFill="1" applyBorder="1" applyAlignment="1">
      <alignment horizontal="right"/>
    </xf>
    <xf numFmtId="49" fontId="13" fillId="6" borderId="1" xfId="0" applyFont="1" applyFill="1" applyBorder="1" applyAlignment="1">
      <alignment horizontal="center" vertical="center" wrapText="1"/>
    </xf>
    <xf numFmtId="49" fontId="20" fillId="12" borderId="1" xfId="0" applyFont="1" applyFill="1" applyBorder="1" applyAlignment="1">
      <alignment horizontal="center" vertical="center" wrapText="1"/>
    </xf>
    <xf numFmtId="49" fontId="13" fillId="4" borderId="1" xfId="0" applyFont="1" applyFill="1" applyBorder="1" applyAlignment="1">
      <alignment horizontal="center" vertical="center"/>
    </xf>
    <xf numFmtId="49" fontId="13" fillId="6" borderId="1" xfId="0" applyFont="1" applyFill="1" applyBorder="1" applyAlignment="1">
      <alignment horizontal="center" vertical="center"/>
    </xf>
    <xf numFmtId="49" fontId="13" fillId="0" borderId="1" xfId="0" applyFont="1" applyBorder="1"/>
    <xf numFmtId="49" fontId="13" fillId="0" borderId="1" xfId="0" applyFont="1" applyBorder="1" applyAlignment="1">
      <alignment horizontal="center" vertical="center"/>
    </xf>
    <xf numFmtId="49" fontId="13" fillId="4" borderId="1" xfId="0" applyFont="1" applyFill="1" applyBorder="1" applyAlignment="1">
      <alignment horizontal="center" vertical="center" wrapText="1"/>
    </xf>
    <xf numFmtId="49" fontId="13" fillId="10" borderId="22" xfId="0" applyFont="1" applyFill="1" applyBorder="1" applyAlignment="1">
      <alignment horizontal="center"/>
    </xf>
    <xf numFmtId="49" fontId="11" fillId="0" borderId="0" xfId="0" applyFont="1" applyBorder="1" applyAlignment="1">
      <alignment horizontal="left" vertical="top" wrapText="1"/>
    </xf>
    <xf numFmtId="49" fontId="9" fillId="0" borderId="0" xfId="0" applyFont="1" applyBorder="1" applyAlignment="1">
      <alignment horizontal="left" vertical="top" wrapText="1"/>
    </xf>
    <xf numFmtId="49" fontId="11" fillId="2" borderId="1" xfId="0" applyFont="1" applyFill="1" applyBorder="1" applyAlignment="1">
      <alignment horizontal="right" vertical="center"/>
    </xf>
    <xf numFmtId="49" fontId="11" fillId="2" borderId="25" xfId="0" applyFont="1" applyFill="1" applyBorder="1" applyAlignment="1">
      <alignment horizontal="right" vertical="center"/>
    </xf>
    <xf numFmtId="49" fontId="6" fillId="0" borderId="1" xfId="0" applyFont="1" applyBorder="1" applyAlignment="1">
      <alignment vertical="center" wrapText="1"/>
    </xf>
    <xf numFmtId="49" fontId="7" fillId="0" borderId="1" xfId="0" applyFont="1" applyBorder="1" applyAlignment="1">
      <alignment vertical="center" wrapText="1"/>
    </xf>
    <xf numFmtId="49" fontId="10" fillId="0" borderId="1" xfId="0" applyFont="1" applyBorder="1" applyAlignment="1">
      <alignment vertical="center" wrapText="1"/>
    </xf>
    <xf numFmtId="49" fontId="8" fillId="12" borderId="1" xfId="0" applyFont="1" applyFill="1" applyBorder="1" applyAlignment="1">
      <alignment horizontal="center" vertical="center" wrapText="1"/>
    </xf>
    <xf numFmtId="49" fontId="22" fillId="12" borderId="1" xfId="0" applyFont="1" applyFill="1" applyBorder="1" applyAlignment="1">
      <alignment horizontal="center" vertical="top" wrapText="1"/>
    </xf>
    <xf numFmtId="49" fontId="7" fillId="13" borderId="1" xfId="0" applyFont="1" applyFill="1" applyBorder="1" applyAlignment="1">
      <alignment horizontal="center" vertical="center" wrapText="1"/>
    </xf>
    <xf numFmtId="0" fontId="13" fillId="10" borderId="1" xfId="0" applyNumberFormat="1" applyFont="1" applyFill="1" applyBorder="1" applyAlignment="1">
      <alignment horizontal="left" vertical="center" wrapText="1"/>
    </xf>
    <xf numFmtId="49" fontId="6" fillId="0" borderId="1" xfId="0" applyFont="1" applyFill="1" applyBorder="1" applyAlignment="1">
      <alignment horizontal="left" vertical="center" wrapText="1"/>
    </xf>
    <xf numFmtId="49" fontId="10" fillId="0" borderId="1" xfId="0" applyFont="1" applyFill="1" applyBorder="1" applyAlignment="1">
      <alignment vertical="top" wrapText="1"/>
    </xf>
    <xf numFmtId="49" fontId="6" fillId="13" borderId="1" xfId="0" applyFont="1" applyFill="1" applyBorder="1" applyAlignment="1">
      <alignment vertical="center" wrapText="1"/>
    </xf>
    <xf numFmtId="49" fontId="8" fillId="14" borderId="1" xfId="0" applyFont="1" applyFill="1" applyBorder="1" applyAlignment="1">
      <alignment horizontal="center" vertical="center"/>
    </xf>
    <xf numFmtId="49" fontId="7" fillId="10" borderId="1" xfId="0" applyFont="1" applyFill="1" applyBorder="1" applyAlignment="1">
      <alignment vertical="center"/>
    </xf>
    <xf numFmtId="49" fontId="7" fillId="0" borderId="1" xfId="0" applyFont="1" applyBorder="1" applyAlignment="1">
      <alignment horizontal="center" vertical="center"/>
    </xf>
    <xf numFmtId="49" fontId="11" fillId="0" borderId="1" xfId="0" applyFont="1" applyFill="1" applyBorder="1" applyAlignment="1">
      <alignment horizontal="left" vertical="top" wrapText="1"/>
    </xf>
    <xf numFmtId="49" fontId="11" fillId="5" borderId="8" xfId="0" applyFont="1" applyFill="1" applyBorder="1" applyAlignment="1">
      <alignment horizontal="center" vertical="center" wrapText="1"/>
    </xf>
    <xf numFmtId="49" fontId="13" fillId="7" borderId="1" xfId="0" applyNumberFormat="1" applyFont="1" applyFill="1" applyBorder="1" applyAlignment="1">
      <alignment horizontal="center" vertical="center" wrapText="1"/>
    </xf>
    <xf numFmtId="1" fontId="9" fillId="0" borderId="1" xfId="0" applyNumberFormat="1" applyFont="1" applyBorder="1" applyAlignment="1">
      <alignment horizontal="center" vertical="center"/>
    </xf>
    <xf numFmtId="1" fontId="6" fillId="0" borderId="24" xfId="0" applyNumberFormat="1" applyFont="1" applyBorder="1"/>
    <xf numFmtId="49" fontId="17" fillId="12" borderId="1" xfId="0" applyNumberFormat="1" applyFont="1" applyFill="1" applyBorder="1" applyAlignment="1">
      <alignment horizontal="center" vertical="top" wrapText="1"/>
    </xf>
    <xf numFmtId="0" fontId="6" fillId="8" borderId="1" xfId="0" applyNumberFormat="1" applyFont="1" applyFill="1" applyBorder="1" applyAlignment="1">
      <alignment horizontal="center" vertical="center" wrapText="1"/>
    </xf>
    <xf numFmtId="0" fontId="6" fillId="8" borderId="5" xfId="0" applyNumberFormat="1" applyFont="1" applyFill="1" applyBorder="1" applyAlignment="1">
      <alignment horizontal="center" vertical="center" wrapText="1"/>
    </xf>
    <xf numFmtId="49" fontId="9" fillId="0" borderId="1" xfId="0" applyFont="1" applyFill="1" applyBorder="1" applyAlignment="1">
      <alignment vertical="top" wrapText="1" shrinkToFit="1"/>
    </xf>
    <xf numFmtId="49" fontId="10" fillId="0" borderId="1" xfId="0" applyFont="1" applyFill="1" applyBorder="1" applyAlignment="1">
      <alignment horizontal="left" vertical="top" wrapText="1"/>
    </xf>
    <xf numFmtId="49" fontId="10" fillId="0" borderId="1" xfId="0" applyFont="1" applyFill="1" applyBorder="1" applyAlignment="1">
      <alignment vertical="top" wrapText="1" shrinkToFit="1"/>
    </xf>
    <xf numFmtId="49" fontId="6" fillId="2" borderId="10" xfId="0" applyFont="1" applyFill="1" applyBorder="1" applyAlignment="1">
      <alignment vertical="top" wrapText="1"/>
    </xf>
    <xf numFmtId="49" fontId="6" fillId="0" borderId="13" xfId="0" applyFont="1" applyFill="1" applyBorder="1" applyAlignment="1">
      <alignment horizontal="left" vertical="center" wrapText="1"/>
    </xf>
    <xf numFmtId="49" fontId="10" fillId="0" borderId="13" xfId="0" applyFont="1" applyBorder="1" applyAlignment="1">
      <alignment horizontal="left" vertical="top" wrapText="1"/>
    </xf>
    <xf numFmtId="49" fontId="6" fillId="13" borderId="13" xfId="0" applyFont="1" applyFill="1" applyBorder="1" applyAlignment="1">
      <alignment vertical="center" wrapText="1"/>
    </xf>
    <xf numFmtId="49" fontId="6" fillId="0" borderId="13" xfId="0" applyFont="1" applyBorder="1" applyAlignment="1">
      <alignment vertical="center" wrapText="1"/>
    </xf>
    <xf numFmtId="49" fontId="7" fillId="13" borderId="13" xfId="0" applyFont="1" applyFill="1" applyBorder="1" applyAlignment="1">
      <alignment vertical="center" wrapText="1"/>
    </xf>
    <xf numFmtId="49" fontId="6" fillId="0" borderId="1" xfId="0" applyFont="1" applyFill="1" applyBorder="1" applyAlignment="1">
      <alignment vertical="top" wrapText="1" shrinkToFit="1"/>
    </xf>
    <xf numFmtId="49" fontId="13" fillId="6" borderId="1" xfId="0" applyNumberFormat="1" applyFont="1" applyFill="1" applyBorder="1" applyAlignment="1">
      <alignment horizontal="center" vertical="center"/>
    </xf>
    <xf numFmtId="49" fontId="13" fillId="10" borderId="24" xfId="0" applyFont="1" applyFill="1" applyBorder="1" applyAlignment="1">
      <alignment horizontal="center"/>
    </xf>
    <xf numFmtId="0" fontId="10" fillId="0" borderId="0" xfId="0" applyNumberFormat="1" applyFont="1"/>
    <xf numFmtId="49" fontId="16" fillId="12" borderId="5" xfId="0" applyFont="1" applyFill="1" applyBorder="1" applyAlignment="1">
      <alignment horizontal="left" vertical="center" wrapText="1"/>
    </xf>
    <xf numFmtId="49" fontId="6" fillId="0" borderId="5" xfId="0" applyFont="1" applyFill="1" applyBorder="1" applyAlignment="1">
      <alignment horizontal="left" vertical="center" wrapText="1"/>
    </xf>
    <xf numFmtId="49" fontId="6" fillId="2" borderId="0" xfId="0" applyFont="1" applyFill="1" applyAlignment="1">
      <alignment wrapText="1"/>
    </xf>
    <xf numFmtId="1" fontId="6" fillId="2" borderId="24" xfId="0" applyNumberFormat="1" applyFont="1" applyFill="1" applyBorder="1" applyAlignment="1">
      <alignment horizontal="center" vertical="center" wrapText="1"/>
    </xf>
    <xf numFmtId="0" fontId="7" fillId="0" borderId="1" xfId="0" applyNumberFormat="1" applyFont="1" applyFill="1" applyBorder="1" applyAlignment="1">
      <alignment horizontal="center" vertical="center" wrapText="1"/>
    </xf>
    <xf numFmtId="0" fontId="7" fillId="4" borderId="1" xfId="0" applyNumberFormat="1" applyFont="1" applyFill="1" applyBorder="1" applyAlignment="1">
      <alignment horizontal="center" vertical="center" wrapText="1"/>
    </xf>
    <xf numFmtId="0" fontId="7" fillId="6" borderId="1" xfId="0" applyNumberFormat="1" applyFont="1" applyFill="1" applyBorder="1" applyAlignment="1">
      <alignment horizontal="center" vertical="center" wrapText="1"/>
    </xf>
    <xf numFmtId="0" fontId="7" fillId="11" borderId="1" xfId="0" applyNumberFormat="1" applyFont="1" applyFill="1" applyBorder="1" applyAlignment="1">
      <alignment horizontal="center" vertical="center" wrapText="1"/>
    </xf>
    <xf numFmtId="0" fontId="7" fillId="2" borderId="1" xfId="0" applyNumberFormat="1" applyFont="1" applyFill="1" applyBorder="1" applyAlignment="1">
      <alignment horizontal="center" vertical="center" wrapText="1"/>
    </xf>
    <xf numFmtId="49" fontId="7" fillId="2" borderId="1" xfId="0" applyFont="1" applyFill="1" applyBorder="1" applyAlignment="1">
      <alignment horizontal="center" vertical="center"/>
    </xf>
    <xf numFmtId="0" fontId="13" fillId="6" borderId="1" xfId="0" applyNumberFormat="1" applyFont="1" applyFill="1" applyBorder="1" applyAlignment="1">
      <alignment horizontal="center" vertical="center" wrapText="1"/>
    </xf>
    <xf numFmtId="0" fontId="13" fillId="4" borderId="1" xfId="0" applyNumberFormat="1" applyFont="1" applyFill="1" applyBorder="1" applyAlignment="1">
      <alignment horizontal="center" vertical="center" wrapText="1"/>
    </xf>
    <xf numFmtId="0" fontId="13" fillId="4" borderId="1" xfId="0" quotePrefix="1" applyNumberFormat="1" applyFont="1" applyFill="1" applyBorder="1" applyAlignment="1">
      <alignment horizontal="center" vertical="center" wrapText="1"/>
    </xf>
    <xf numFmtId="0" fontId="10" fillId="15" borderId="1" xfId="0" applyNumberFormat="1" applyFont="1" applyFill="1" applyBorder="1" applyAlignment="1">
      <alignment horizontal="center" vertical="center"/>
    </xf>
    <xf numFmtId="49" fontId="13" fillId="0" borderId="1" xfId="0" applyNumberFormat="1" applyFont="1" applyFill="1" applyBorder="1" applyAlignment="1">
      <alignment horizontal="center" vertical="center"/>
    </xf>
    <xf numFmtId="49" fontId="10" fillId="0" borderId="0" xfId="0" applyFont="1" applyFill="1"/>
    <xf numFmtId="49" fontId="6" fillId="0" borderId="24" xfId="0" applyNumberFormat="1" applyFont="1" applyBorder="1"/>
    <xf numFmtId="165" fontId="10" fillId="0" borderId="1" xfId="6" applyNumberFormat="1" applyFont="1" applyBorder="1" applyAlignment="1">
      <alignment horizontal="center" vertical="center"/>
    </xf>
    <xf numFmtId="165" fontId="10" fillId="0" borderId="1" xfId="6" applyNumberFormat="1" applyFont="1" applyFill="1" applyBorder="1" applyAlignment="1">
      <alignment horizontal="center" vertical="center"/>
    </xf>
    <xf numFmtId="0" fontId="13" fillId="10" borderId="24" xfId="0" applyNumberFormat="1" applyFont="1" applyFill="1" applyBorder="1" applyAlignment="1">
      <alignment horizontal="center" vertical="center" wrapText="1"/>
    </xf>
    <xf numFmtId="49" fontId="25" fillId="12" borderId="13" xfId="0" applyFont="1" applyFill="1" applyBorder="1" applyAlignment="1">
      <alignment horizontal="center" vertical="top" wrapText="1"/>
    </xf>
    <xf numFmtId="165" fontId="10" fillId="15" borderId="1" xfId="6" applyNumberFormat="1" applyFont="1" applyFill="1" applyBorder="1" applyAlignment="1">
      <alignment horizontal="center" vertical="center"/>
    </xf>
    <xf numFmtId="165" fontId="9" fillId="0" borderId="1" xfId="6" applyNumberFormat="1" applyFont="1" applyFill="1" applyBorder="1" applyAlignment="1">
      <alignment horizontal="center" vertical="center"/>
    </xf>
    <xf numFmtId="165" fontId="10" fillId="9" borderId="1" xfId="6" applyNumberFormat="1" applyFont="1" applyFill="1" applyBorder="1" applyAlignment="1">
      <alignment horizontal="center" vertical="center"/>
    </xf>
    <xf numFmtId="0" fontId="26" fillId="0" borderId="0" xfId="0" quotePrefix="1" applyNumberFormat="1" applyFont="1" applyAlignment="1">
      <alignment horizontal="left" vertical="center"/>
    </xf>
    <xf numFmtId="0" fontId="0" fillId="0" borderId="0" xfId="0" applyNumberFormat="1"/>
    <xf numFmtId="0" fontId="6" fillId="12" borderId="4" xfId="0" applyNumberFormat="1" applyFont="1" applyFill="1" applyBorder="1" applyAlignment="1">
      <alignment horizontal="center" vertical="center" wrapText="1"/>
    </xf>
    <xf numFmtId="0" fontId="0" fillId="0" borderId="1" xfId="0" applyNumberFormat="1" applyBorder="1" applyAlignment="1">
      <alignment horizontal="center" vertical="center" wrapText="1"/>
    </xf>
    <xf numFmtId="0" fontId="6" fillId="12" borderId="1" xfId="0" applyNumberFormat="1" applyFont="1" applyFill="1" applyBorder="1" applyAlignment="1">
      <alignment horizontal="center" vertical="center" wrapText="1"/>
    </xf>
    <xf numFmtId="0" fontId="0" fillId="0" borderId="0" xfId="0" applyNumberFormat="1" applyAlignment="1">
      <alignment horizontal="center" vertical="center" wrapText="1"/>
    </xf>
    <xf numFmtId="49" fontId="6" fillId="12" borderId="4" xfId="0" applyFont="1" applyFill="1" applyBorder="1" applyAlignment="1">
      <alignment horizontal="center" vertical="center" wrapText="1"/>
    </xf>
    <xf numFmtId="0" fontId="6" fillId="0" borderId="1" xfId="0" applyNumberFormat="1" applyFont="1" applyBorder="1" applyAlignment="1">
      <alignment horizontal="center" vertical="center" wrapText="1"/>
    </xf>
    <xf numFmtId="49" fontId="0" fillId="0" borderId="0" xfId="0" applyAlignment="1">
      <alignment horizontal="center" vertical="center" wrapText="1"/>
    </xf>
    <xf numFmtId="0" fontId="7" fillId="10" borderId="14" xfId="0" applyNumberFormat="1" applyFont="1" applyFill="1" applyBorder="1" applyAlignment="1">
      <alignment horizontal="center" vertical="center" wrapText="1"/>
    </xf>
    <xf numFmtId="0" fontId="27" fillId="0" borderId="13" xfId="0" quotePrefix="1" applyNumberFormat="1" applyFont="1" applyBorder="1" applyAlignment="1">
      <alignment horizontal="center" vertical="center" wrapText="1"/>
    </xf>
    <xf numFmtId="0" fontId="27" fillId="0" borderId="1" xfId="0" quotePrefix="1" applyNumberFormat="1" applyFont="1" applyBorder="1" applyAlignment="1">
      <alignment horizontal="center" vertical="center" wrapText="1"/>
    </xf>
    <xf numFmtId="0" fontId="27" fillId="16" borderId="1" xfId="0" quotePrefix="1" applyNumberFormat="1" applyFont="1" applyFill="1" applyBorder="1" applyAlignment="1">
      <alignment horizontal="center" vertical="center" wrapText="1"/>
    </xf>
    <xf numFmtId="49" fontId="10" fillId="0" borderId="1" xfId="0" applyFont="1" applyFill="1" applyBorder="1" applyAlignment="1">
      <alignment horizontal="left" vertical="center" wrapText="1"/>
    </xf>
    <xf numFmtId="0" fontId="6" fillId="5" borderId="1" xfId="0" applyNumberFormat="1" applyFont="1" applyFill="1" applyBorder="1" applyAlignment="1">
      <alignment horizontal="center" vertical="center" wrapText="1"/>
    </xf>
    <xf numFmtId="164" fontId="11" fillId="9" borderId="26" xfId="0" applyNumberFormat="1" applyFont="1" applyFill="1" applyBorder="1" applyAlignment="1">
      <alignment horizontal="right" wrapText="1"/>
    </xf>
    <xf numFmtId="0" fontId="6" fillId="9" borderId="5" xfId="0" applyNumberFormat="1" applyFont="1" applyFill="1" applyBorder="1" applyAlignment="1">
      <alignment horizontal="center" vertical="center" wrapText="1"/>
    </xf>
    <xf numFmtId="49" fontId="6" fillId="9" borderId="1" xfId="0" applyNumberFormat="1" applyFont="1" applyFill="1" applyBorder="1" applyAlignment="1">
      <alignment horizontal="center" vertical="center" wrapText="1"/>
    </xf>
    <xf numFmtId="49" fontId="11" fillId="9" borderId="0" xfId="0" applyNumberFormat="1" applyFont="1" applyFill="1" applyBorder="1" applyAlignment="1">
      <alignment wrapText="1"/>
    </xf>
    <xf numFmtId="0" fontId="11" fillId="9" borderId="0" xfId="0" applyNumberFormat="1" applyFont="1" applyFill="1" applyBorder="1" applyAlignment="1">
      <alignment wrapText="1"/>
    </xf>
    <xf numFmtId="164" fontId="11" fillId="9" borderId="5" xfId="0" applyNumberFormat="1" applyFont="1" applyFill="1" applyBorder="1" applyAlignment="1">
      <alignment horizontal="right" wrapText="1"/>
    </xf>
    <xf numFmtId="49" fontId="6" fillId="9" borderId="5" xfId="0" applyNumberFormat="1" applyFont="1" applyFill="1" applyBorder="1" applyAlignment="1">
      <alignment horizontal="center" vertical="center" wrapText="1"/>
    </xf>
    <xf numFmtId="49" fontId="11" fillId="8" borderId="38" xfId="0" applyFont="1" applyFill="1" applyBorder="1" applyAlignment="1">
      <alignment horizontal="right" wrapText="1"/>
    </xf>
    <xf numFmtId="0" fontId="11" fillId="8" borderId="1" xfId="0" applyNumberFormat="1" applyFont="1" applyFill="1" applyBorder="1" applyAlignment="1">
      <alignment wrapText="1"/>
    </xf>
    <xf numFmtId="164" fontId="11" fillId="8" borderId="16" xfId="0" applyNumberFormat="1" applyFont="1" applyFill="1" applyBorder="1" applyAlignment="1">
      <alignment horizontal="right" wrapText="1"/>
    </xf>
    <xf numFmtId="49" fontId="11" fillId="9" borderId="26" xfId="0" applyFont="1" applyFill="1" applyBorder="1" applyAlignment="1">
      <alignment horizontal="right"/>
    </xf>
    <xf numFmtId="49" fontId="11" fillId="8" borderId="16" xfId="0" applyFont="1" applyFill="1" applyBorder="1" applyAlignment="1">
      <alignment horizontal="right"/>
    </xf>
    <xf numFmtId="0" fontId="6" fillId="9" borderId="1" xfId="0" applyNumberFormat="1" applyFont="1" applyFill="1" applyBorder="1" applyAlignment="1">
      <alignment horizontal="center" vertical="center" wrapText="1"/>
    </xf>
    <xf numFmtId="49" fontId="6" fillId="9" borderId="1" xfId="0" applyFont="1" applyFill="1" applyBorder="1" applyAlignment="1">
      <alignment horizontal="center" vertical="center" wrapText="1"/>
    </xf>
    <xf numFmtId="49" fontId="6" fillId="2" borderId="1" xfId="0" applyFont="1" applyFill="1" applyBorder="1" applyAlignment="1">
      <alignment vertical="top" wrapText="1"/>
    </xf>
    <xf numFmtId="0" fontId="6" fillId="0" borderId="39" xfId="0" applyNumberFormat="1" applyFont="1" applyFill="1" applyBorder="1" applyAlignment="1">
      <alignment horizontal="center" vertical="center" wrapText="1"/>
    </xf>
    <xf numFmtId="0" fontId="6" fillId="15" borderId="14" xfId="0" applyNumberFormat="1" applyFont="1" applyFill="1" applyBorder="1" applyAlignment="1">
      <alignment horizontal="center" vertical="center" wrapText="1"/>
    </xf>
    <xf numFmtId="0" fontId="6" fillId="15" borderId="5" xfId="0" applyNumberFormat="1" applyFont="1" applyFill="1" applyBorder="1" applyAlignment="1">
      <alignment horizontal="center" vertical="center" wrapText="1"/>
    </xf>
    <xf numFmtId="0" fontId="11" fillId="0" borderId="1" xfId="0" applyNumberFormat="1" applyFont="1" applyFill="1" applyBorder="1" applyAlignment="1">
      <alignment horizontal="center" wrapText="1"/>
    </xf>
    <xf numFmtId="49" fontId="6" fillId="0" borderId="7" xfId="0" applyFont="1" applyFill="1" applyBorder="1" applyAlignment="1">
      <alignment horizontal="left" vertical="center" wrapText="1"/>
    </xf>
    <xf numFmtId="0" fontId="6" fillId="0" borderId="0" xfId="0" applyNumberFormat="1" applyFont="1" applyAlignment="1">
      <alignment horizontal="right" wrapText="1"/>
    </xf>
    <xf numFmtId="49" fontId="6" fillId="13" borderId="5" xfId="0" applyFont="1" applyFill="1" applyBorder="1" applyAlignment="1">
      <alignment vertical="center" wrapText="1"/>
    </xf>
    <xf numFmtId="49" fontId="6" fillId="0" borderId="8" xfId="0" applyFont="1" applyBorder="1" applyAlignment="1">
      <alignment vertical="center" wrapText="1"/>
    </xf>
    <xf numFmtId="49" fontId="7" fillId="0" borderId="13" xfId="0" applyFont="1" applyBorder="1" applyAlignment="1">
      <alignment vertical="center" wrapText="1"/>
    </xf>
    <xf numFmtId="49" fontId="22" fillId="12" borderId="8" xfId="0" applyFont="1" applyFill="1" applyBorder="1" applyAlignment="1">
      <alignment horizontal="center" vertical="top" wrapText="1"/>
    </xf>
    <xf numFmtId="49" fontId="0" fillId="0" borderId="0" xfId="0" applyAlignment="1">
      <alignment horizontal="left"/>
    </xf>
    <xf numFmtId="0" fontId="6" fillId="0" borderId="0" xfId="0" applyNumberFormat="1" applyFont="1"/>
    <xf numFmtId="0" fontId="13" fillId="6" borderId="1" xfId="0" applyNumberFormat="1" applyFont="1" applyFill="1" applyBorder="1" applyAlignment="1">
      <alignment horizontal="center" vertical="center"/>
    </xf>
    <xf numFmtId="0" fontId="13" fillId="4" borderId="1" xfId="0" applyNumberFormat="1" applyFont="1" applyFill="1" applyBorder="1" applyAlignment="1">
      <alignment horizontal="center" vertical="center"/>
    </xf>
    <xf numFmtId="0" fontId="17" fillId="12" borderId="13" xfId="0" applyNumberFormat="1" applyFont="1" applyFill="1" applyBorder="1" applyAlignment="1">
      <alignment horizontal="center" vertical="center" wrapText="1"/>
    </xf>
    <xf numFmtId="0" fontId="17" fillId="12" borderId="13" xfId="0" applyNumberFormat="1" applyFont="1" applyFill="1" applyBorder="1" applyAlignment="1">
      <alignment horizontal="center" vertical="top" wrapText="1"/>
    </xf>
    <xf numFmtId="0" fontId="18" fillId="12" borderId="13" xfId="0" applyNumberFormat="1" applyFont="1" applyFill="1" applyBorder="1"/>
    <xf numFmtId="0" fontId="10" fillId="12" borderId="13" xfId="0" applyNumberFormat="1" applyFont="1" applyFill="1" applyBorder="1"/>
    <xf numFmtId="0" fontId="17" fillId="12" borderId="13" xfId="0" applyNumberFormat="1" applyFont="1" applyFill="1" applyBorder="1" applyAlignment="1">
      <alignment vertical="top" wrapText="1"/>
    </xf>
    <xf numFmtId="0" fontId="20" fillId="12" borderId="13" xfId="0" applyNumberFormat="1" applyFont="1" applyFill="1" applyBorder="1" applyAlignment="1">
      <alignment horizontal="center" vertical="top" wrapText="1"/>
    </xf>
    <xf numFmtId="0" fontId="10" fillId="0" borderId="1" xfId="0" applyNumberFormat="1" applyFont="1" applyFill="1" applyBorder="1" applyAlignment="1">
      <alignment horizontal="left" vertical="center" wrapText="1"/>
    </xf>
    <xf numFmtId="0" fontId="10" fillId="9" borderId="1" xfId="0" applyNumberFormat="1" applyFont="1" applyFill="1" applyBorder="1"/>
    <xf numFmtId="0" fontId="17" fillId="12" borderId="1" xfId="0" applyNumberFormat="1" applyFont="1" applyFill="1" applyBorder="1" applyAlignment="1">
      <alignment horizontal="center" vertical="top" wrapText="1"/>
    </xf>
    <xf numFmtId="0" fontId="10" fillId="12" borderId="1" xfId="0" applyNumberFormat="1" applyFont="1" applyFill="1" applyBorder="1"/>
    <xf numFmtId="0" fontId="20" fillId="12" borderId="1" xfId="0" applyNumberFormat="1" applyFont="1" applyFill="1" applyBorder="1" applyAlignment="1">
      <alignment horizontal="center" vertical="top" wrapText="1"/>
    </xf>
    <xf numFmtId="0" fontId="20" fillId="12" borderId="1" xfId="0" applyNumberFormat="1" applyFont="1" applyFill="1" applyBorder="1" applyAlignment="1">
      <alignment horizontal="center" vertical="center" wrapText="1"/>
    </xf>
    <xf numFmtId="0" fontId="13" fillId="0" borderId="1" xfId="0" applyNumberFormat="1" applyFont="1" applyBorder="1" applyAlignment="1">
      <alignment horizontal="center" vertical="center"/>
    </xf>
    <xf numFmtId="49" fontId="17" fillId="12" borderId="13" xfId="0" applyNumberFormat="1" applyFont="1" applyFill="1" applyBorder="1" applyAlignment="1">
      <alignment horizontal="center" vertical="top" wrapText="1"/>
    </xf>
    <xf numFmtId="0" fontId="13" fillId="5" borderId="25" xfId="0" applyNumberFormat="1" applyFont="1" applyFill="1" applyBorder="1"/>
    <xf numFmtId="1" fontId="0" fillId="0" borderId="0" xfId="0" applyNumberFormat="1"/>
    <xf numFmtId="49" fontId="10" fillId="0" borderId="13" xfId="0" applyNumberFormat="1" applyFont="1" applyFill="1" applyBorder="1" applyAlignment="1">
      <alignment horizontal="left" vertical="center" wrapText="1"/>
    </xf>
    <xf numFmtId="0" fontId="10" fillId="0" borderId="13" xfId="6" applyNumberFormat="1" applyFont="1" applyFill="1" applyBorder="1" applyAlignment="1">
      <alignment horizontal="center" vertical="center"/>
    </xf>
    <xf numFmtId="0" fontId="10" fillId="0" borderId="13" xfId="6" applyNumberFormat="1" applyFont="1" applyBorder="1" applyAlignment="1">
      <alignment horizontal="center" vertical="center"/>
    </xf>
    <xf numFmtId="0" fontId="10" fillId="0" borderId="1" xfId="6" applyNumberFormat="1" applyFont="1" applyFill="1" applyBorder="1" applyAlignment="1">
      <alignment horizontal="center" vertical="center"/>
    </xf>
    <xf numFmtId="0" fontId="10" fillId="0" borderId="1" xfId="6" applyNumberFormat="1" applyFont="1" applyBorder="1" applyAlignment="1">
      <alignment horizontal="center" vertical="center"/>
    </xf>
    <xf numFmtId="49" fontId="13" fillId="7" borderId="13" xfId="0" applyNumberFormat="1" applyFont="1" applyFill="1" applyBorder="1" applyAlignment="1">
      <alignment horizontal="center" vertical="center"/>
    </xf>
    <xf numFmtId="0" fontId="25" fillId="12" borderId="13" xfId="0" applyNumberFormat="1" applyFont="1" applyFill="1" applyBorder="1" applyAlignment="1">
      <alignment horizontal="center" vertical="top" wrapText="1"/>
    </xf>
    <xf numFmtId="0" fontId="10" fillId="0" borderId="1" xfId="0" applyNumberFormat="1" applyFont="1" applyBorder="1" applyAlignment="1">
      <alignment horizontal="left" vertical="center"/>
    </xf>
    <xf numFmtId="165" fontId="10" fillId="0" borderId="1" xfId="6" applyNumberFormat="1" applyFont="1" applyFill="1" applyBorder="1" applyAlignment="1">
      <alignment horizontal="left" vertical="center"/>
    </xf>
    <xf numFmtId="165" fontId="10" fillId="0" borderId="1" xfId="6" applyNumberFormat="1" applyFont="1" applyBorder="1" applyAlignment="1">
      <alignment horizontal="left" vertical="center"/>
    </xf>
    <xf numFmtId="49" fontId="10" fillId="0" borderId="0" xfId="0" applyFont="1" applyAlignment="1">
      <alignment horizontal="left"/>
    </xf>
    <xf numFmtId="0" fontId="10" fillId="0" borderId="1" xfId="6" applyNumberFormat="1" applyFont="1" applyFill="1" applyBorder="1" applyAlignment="1">
      <alignment horizontal="left" vertical="center"/>
    </xf>
    <xf numFmtId="0" fontId="10" fillId="0" borderId="1" xfId="6" applyNumberFormat="1" applyFont="1" applyBorder="1" applyAlignment="1">
      <alignment horizontal="left" vertical="center"/>
    </xf>
    <xf numFmtId="0" fontId="10" fillId="0" borderId="0" xfId="0" applyNumberFormat="1" applyFont="1" applyAlignment="1">
      <alignment horizontal="left"/>
    </xf>
    <xf numFmtId="0" fontId="0" fillId="0" borderId="0" xfId="0" applyNumberFormat="1" applyAlignment="1">
      <alignment horizontal="left"/>
    </xf>
    <xf numFmtId="49" fontId="10" fillId="0" borderId="1" xfId="0" applyNumberFormat="1" applyFont="1" applyBorder="1" applyAlignment="1">
      <alignment vertical="center" wrapText="1"/>
    </xf>
    <xf numFmtId="0" fontId="0" fillId="9" borderId="1" xfId="0" applyNumberFormat="1" applyFill="1" applyBorder="1" applyAlignment="1">
      <alignment horizontal="center" vertical="center" wrapText="1"/>
    </xf>
    <xf numFmtId="0" fontId="13" fillId="0" borderId="1" xfId="0" applyNumberFormat="1" applyFont="1" applyBorder="1"/>
    <xf numFmtId="0" fontId="7" fillId="0" borderId="1" xfId="0" applyNumberFormat="1" applyFont="1" applyBorder="1"/>
    <xf numFmtId="49" fontId="10" fillId="0" borderId="1" xfId="0" applyNumberFormat="1" applyFont="1" applyBorder="1" applyAlignment="1">
      <alignment horizontal="left" wrapText="1"/>
    </xf>
    <xf numFmtId="49" fontId="29" fillId="0" borderId="1" xfId="4" applyFont="1" applyBorder="1" applyAlignment="1">
      <alignment wrapText="1"/>
    </xf>
    <xf numFmtId="0" fontId="7" fillId="9" borderId="14" xfId="0" applyNumberFormat="1" applyFont="1" applyFill="1" applyBorder="1" applyAlignment="1">
      <alignment horizontal="center" vertical="center" wrapText="1"/>
    </xf>
    <xf numFmtId="0" fontId="6" fillId="9" borderId="26" xfId="0" applyNumberFormat="1" applyFont="1" applyFill="1" applyBorder="1" applyAlignment="1">
      <alignment horizontal="center" vertical="center" wrapText="1"/>
    </xf>
    <xf numFmtId="0" fontId="6" fillId="9" borderId="28" xfId="0" applyNumberFormat="1" applyFont="1" applyFill="1" applyBorder="1" applyAlignment="1">
      <alignment horizontal="center" vertical="center" wrapText="1"/>
    </xf>
    <xf numFmtId="49" fontId="6" fillId="9" borderId="26" xfId="0" applyNumberFormat="1" applyFont="1" applyFill="1" applyBorder="1" applyAlignment="1">
      <alignment horizontal="center" vertical="center" wrapText="1"/>
    </xf>
    <xf numFmtId="49" fontId="16" fillId="9" borderId="26" xfId="0" applyFont="1" applyFill="1" applyBorder="1" applyAlignment="1">
      <alignment horizontal="center" vertical="center" wrapText="1"/>
    </xf>
    <xf numFmtId="49" fontId="16" fillId="12" borderId="26" xfId="0" applyFont="1" applyFill="1" applyBorder="1" applyAlignment="1">
      <alignment horizontal="center" vertical="center" wrapText="1"/>
    </xf>
    <xf numFmtId="0" fontId="6" fillId="15" borderId="26" xfId="0" applyNumberFormat="1" applyFont="1" applyFill="1" applyBorder="1" applyAlignment="1">
      <alignment horizontal="center" vertical="center" wrapText="1"/>
    </xf>
    <xf numFmtId="49" fontId="6" fillId="9" borderId="28" xfId="0" applyFont="1" applyFill="1" applyBorder="1" applyAlignment="1">
      <alignment horizontal="center" vertical="center" wrapText="1"/>
    </xf>
    <xf numFmtId="1" fontId="6" fillId="9" borderId="35" xfId="0" applyNumberFormat="1" applyFont="1" applyFill="1" applyBorder="1" applyAlignment="1">
      <alignment horizontal="center" vertical="center" wrapText="1"/>
    </xf>
    <xf numFmtId="49" fontId="0" fillId="0" borderId="0" xfId="0"/>
    <xf numFmtId="0" fontId="6" fillId="0" borderId="5" xfId="0" applyNumberFormat="1" applyFont="1" applyFill="1" applyBorder="1" applyAlignment="1">
      <alignment horizontal="center" vertical="center" wrapText="1"/>
    </xf>
    <xf numFmtId="0" fontId="6" fillId="0" borderId="14" xfId="0" applyNumberFormat="1" applyFont="1" applyFill="1" applyBorder="1" applyAlignment="1">
      <alignment horizontal="center" vertical="center" wrapText="1"/>
    </xf>
    <xf numFmtId="0" fontId="6" fillId="0" borderId="24" xfId="0" applyNumberFormat="1" applyFont="1" applyBorder="1"/>
    <xf numFmtId="49" fontId="13" fillId="4" borderId="1" xfId="0" applyNumberFormat="1" applyFont="1" applyFill="1" applyBorder="1" applyAlignment="1">
      <alignment horizontal="center" vertical="center"/>
    </xf>
    <xf numFmtId="49" fontId="13" fillId="10" borderId="29" xfId="0" applyFont="1" applyFill="1" applyBorder="1" applyAlignment="1">
      <alignment horizontal="center"/>
    </xf>
    <xf numFmtId="49" fontId="13" fillId="10" borderId="29" xfId="0" applyFont="1" applyFill="1" applyBorder="1" applyAlignment="1">
      <alignment horizontal="center" vertical="center" wrapText="1"/>
    </xf>
    <xf numFmtId="0" fontId="13" fillId="10" borderId="31" xfId="0" applyNumberFormat="1" applyFont="1" applyFill="1" applyBorder="1" applyAlignment="1">
      <alignment horizontal="center" vertical="center" wrapText="1"/>
    </xf>
    <xf numFmtId="49" fontId="13" fillId="5" borderId="25" xfId="0" applyFont="1" applyFill="1" applyBorder="1" applyAlignment="1">
      <alignment wrapText="1"/>
    </xf>
    <xf numFmtId="49" fontId="13" fillId="5" borderId="25" xfId="0" applyFont="1" applyFill="1" applyBorder="1"/>
    <xf numFmtId="0" fontId="10" fillId="0" borderId="1" xfId="0" applyNumberFormat="1" applyFont="1" applyBorder="1" applyAlignment="1">
      <alignment horizontal="center" vertical="center"/>
    </xf>
    <xf numFmtId="49" fontId="17" fillId="12" borderId="1" xfId="0" applyNumberFormat="1" applyFont="1" applyFill="1" applyBorder="1" applyAlignment="1">
      <alignment horizontal="center" vertical="top" wrapText="1"/>
    </xf>
    <xf numFmtId="0" fontId="10" fillId="0" borderId="0" xfId="0" applyNumberFormat="1" applyFont="1"/>
    <xf numFmtId="49" fontId="0" fillId="0" borderId="0" xfId="0" applyFill="1"/>
    <xf numFmtId="0" fontId="13" fillId="10" borderId="24" xfId="0" applyNumberFormat="1" applyFont="1" applyFill="1" applyBorder="1" applyAlignment="1">
      <alignment horizontal="center" vertical="center" wrapText="1"/>
    </xf>
    <xf numFmtId="0" fontId="0" fillId="0" borderId="0" xfId="0" applyNumberFormat="1"/>
    <xf numFmtId="0" fontId="6" fillId="12" borderId="4" xfId="0" applyNumberFormat="1" applyFont="1" applyFill="1" applyBorder="1" applyAlignment="1">
      <alignment horizontal="center" vertical="center" wrapText="1"/>
    </xf>
    <xf numFmtId="0" fontId="0" fillId="0" borderId="1" xfId="0" applyNumberFormat="1" applyBorder="1" applyAlignment="1">
      <alignment horizontal="center" vertical="center" wrapText="1"/>
    </xf>
    <xf numFmtId="0" fontId="6" fillId="0" borderId="1" xfId="0" applyNumberFormat="1" applyFont="1" applyBorder="1" applyAlignment="1">
      <alignment horizontal="center" vertical="center" wrapText="1"/>
    </xf>
    <xf numFmtId="0" fontId="6" fillId="9" borderId="1" xfId="0" applyNumberFormat="1" applyFont="1" applyFill="1" applyBorder="1" applyAlignment="1">
      <alignment horizontal="center" vertical="center" wrapText="1"/>
    </xf>
    <xf numFmtId="0" fontId="6" fillId="0" borderId="0" xfId="0" applyNumberFormat="1" applyFont="1"/>
    <xf numFmtId="0" fontId="13" fillId="6" borderId="1" xfId="0" applyNumberFormat="1" applyFont="1" applyFill="1" applyBorder="1" applyAlignment="1">
      <alignment horizontal="center" vertical="center"/>
    </xf>
    <xf numFmtId="0" fontId="13" fillId="4" borderId="1" xfId="0" applyNumberFormat="1" applyFont="1" applyFill="1" applyBorder="1" applyAlignment="1">
      <alignment horizontal="center" vertical="center"/>
    </xf>
    <xf numFmtId="0" fontId="10" fillId="12" borderId="1" xfId="0" applyNumberFormat="1" applyFont="1" applyFill="1" applyBorder="1"/>
    <xf numFmtId="0" fontId="20" fillId="12" borderId="1" xfId="0" applyNumberFormat="1" applyFont="1" applyFill="1" applyBorder="1" applyAlignment="1">
      <alignment horizontal="center" vertical="top" wrapText="1"/>
    </xf>
    <xf numFmtId="0" fontId="20" fillId="12" borderId="1" xfId="0" applyNumberFormat="1" applyFont="1" applyFill="1" applyBorder="1" applyAlignment="1">
      <alignment horizontal="center" vertical="center" wrapText="1"/>
    </xf>
    <xf numFmtId="0" fontId="13" fillId="0" borderId="1" xfId="0" applyNumberFormat="1" applyFont="1" applyFill="1" applyBorder="1" applyAlignment="1">
      <alignment horizontal="center" vertical="center"/>
    </xf>
    <xf numFmtId="0" fontId="13" fillId="0" borderId="0" xfId="0" applyNumberFormat="1" applyFont="1" applyFill="1" applyBorder="1" applyAlignment="1">
      <alignment horizontal="center" vertical="center"/>
    </xf>
    <xf numFmtId="1" fontId="0" fillId="0" borderId="0" xfId="0" applyNumberFormat="1"/>
    <xf numFmtId="0" fontId="10" fillId="0" borderId="1" xfId="6" applyNumberFormat="1" applyFont="1" applyFill="1" applyBorder="1" applyAlignment="1">
      <alignment horizontal="center" vertical="center"/>
    </xf>
    <xf numFmtId="0" fontId="10" fillId="0" borderId="1" xfId="6" applyNumberFormat="1" applyFont="1" applyBorder="1" applyAlignment="1">
      <alignment horizontal="center" vertical="center"/>
    </xf>
    <xf numFmtId="0" fontId="25" fillId="12" borderId="13" xfId="0" applyNumberFormat="1" applyFont="1" applyFill="1" applyBorder="1" applyAlignment="1">
      <alignment horizontal="center" vertical="top" wrapText="1"/>
    </xf>
    <xf numFmtId="0" fontId="13" fillId="0" borderId="1" xfId="0" applyNumberFormat="1" applyFont="1" applyBorder="1"/>
    <xf numFmtId="0" fontId="7" fillId="0" borderId="1" xfId="0" applyNumberFormat="1" applyFont="1" applyBorder="1"/>
    <xf numFmtId="49" fontId="10" fillId="0" borderId="1" xfId="0" applyNumberFormat="1" applyFont="1" applyBorder="1" applyAlignment="1">
      <alignment horizontal="left" wrapText="1"/>
    </xf>
    <xf numFmtId="1" fontId="0" fillId="0" borderId="0" xfId="0" applyNumberFormat="1" applyFill="1"/>
    <xf numFmtId="49" fontId="10" fillId="0" borderId="8" xfId="0" applyNumberFormat="1" applyFont="1" applyBorder="1" applyAlignment="1">
      <alignment horizontal="left" wrapText="1"/>
    </xf>
    <xf numFmtId="0" fontId="10" fillId="0" borderId="8" xfId="0" applyNumberFormat="1" applyFont="1" applyBorder="1" applyAlignment="1">
      <alignment horizontal="center" vertical="center"/>
    </xf>
    <xf numFmtId="0" fontId="10" fillId="0" borderId="8" xfId="6" applyNumberFormat="1" applyFont="1" applyFill="1" applyBorder="1" applyAlignment="1">
      <alignment horizontal="center" vertical="center"/>
    </xf>
    <xf numFmtId="0" fontId="10" fillId="0" borderId="8" xfId="6" applyNumberFormat="1" applyFont="1" applyBorder="1" applyAlignment="1">
      <alignment horizontal="center" vertical="center"/>
    </xf>
    <xf numFmtId="0" fontId="0" fillId="0" borderId="8" xfId="0" applyNumberFormat="1" applyBorder="1" applyAlignment="1">
      <alignment horizontal="center" vertical="center" wrapText="1"/>
    </xf>
    <xf numFmtId="0" fontId="6" fillId="9" borderId="8" xfId="0" applyNumberFormat="1" applyFont="1" applyFill="1" applyBorder="1" applyAlignment="1">
      <alignment horizontal="center" vertical="center" wrapText="1"/>
    </xf>
    <xf numFmtId="49" fontId="13" fillId="10" borderId="42" xfId="0" applyFont="1" applyFill="1" applyBorder="1" applyAlignment="1">
      <alignment horizontal="center"/>
    </xf>
    <xf numFmtId="49" fontId="13" fillId="10" borderId="42" xfId="0" applyFont="1" applyFill="1" applyBorder="1" applyAlignment="1">
      <alignment horizontal="center" vertical="center" wrapText="1"/>
    </xf>
    <xf numFmtId="0" fontId="13" fillId="10" borderId="43" xfId="0" applyNumberFormat="1" applyFont="1" applyFill="1" applyBorder="1" applyAlignment="1">
      <alignment horizontal="center" vertical="center" wrapText="1"/>
    </xf>
    <xf numFmtId="49" fontId="13" fillId="5" borderId="27" xfId="0" applyFont="1" applyFill="1" applyBorder="1" applyAlignment="1">
      <alignment wrapText="1"/>
    </xf>
    <xf numFmtId="1" fontId="6" fillId="0" borderId="35" xfId="0" applyNumberFormat="1" applyFont="1" applyBorder="1"/>
    <xf numFmtId="0" fontId="13" fillId="10" borderId="35" xfId="0" applyNumberFormat="1" applyFont="1" applyFill="1" applyBorder="1" applyAlignment="1">
      <alignment horizontal="center" vertical="center" wrapText="1"/>
    </xf>
    <xf numFmtId="49" fontId="10" fillId="0" borderId="9" xfId="0" applyNumberFormat="1" applyFont="1" applyFill="1" applyBorder="1" applyAlignment="1">
      <alignment horizontal="left" wrapText="1"/>
    </xf>
    <xf numFmtId="0" fontId="10" fillId="0" borderId="9" xfId="0" applyNumberFormat="1" applyFont="1" applyFill="1" applyBorder="1" applyAlignment="1">
      <alignment horizontal="center" vertical="center"/>
    </xf>
    <xf numFmtId="0" fontId="10" fillId="0" borderId="9" xfId="6" applyNumberFormat="1" applyFont="1" applyFill="1" applyBorder="1" applyAlignment="1">
      <alignment horizontal="center" vertical="center"/>
    </xf>
    <xf numFmtId="0" fontId="10" fillId="0" borderId="9" xfId="0" applyNumberFormat="1" applyFont="1" applyFill="1" applyBorder="1"/>
    <xf numFmtId="0" fontId="0" fillId="0" borderId="9" xfId="0" applyNumberFormat="1" applyFill="1" applyBorder="1"/>
    <xf numFmtId="0" fontId="0" fillId="0" borderId="9" xfId="0" applyNumberFormat="1" applyFill="1" applyBorder="1" applyAlignment="1">
      <alignment horizontal="center" vertical="center" wrapText="1"/>
    </xf>
    <xf numFmtId="0" fontId="6" fillId="0" borderId="9" xfId="0" applyNumberFormat="1" applyFont="1" applyFill="1" applyBorder="1" applyAlignment="1">
      <alignment horizontal="center" vertical="center" wrapText="1"/>
    </xf>
    <xf numFmtId="49" fontId="30" fillId="0" borderId="0" xfId="0" applyFont="1"/>
    <xf numFmtId="49" fontId="31" fillId="0" borderId="0" xfId="0" applyFont="1" applyBorder="1" applyAlignment="1">
      <alignment horizontal="center" vertical="center" wrapText="1"/>
    </xf>
    <xf numFmtId="49" fontId="31" fillId="2" borderId="0" xfId="0" applyFont="1" applyFill="1" applyBorder="1"/>
    <xf numFmtId="0" fontId="31" fillId="2" borderId="0" xfId="0" applyNumberFormat="1" applyFont="1" applyFill="1" applyBorder="1" applyAlignment="1">
      <alignment wrapText="1"/>
    </xf>
    <xf numFmtId="49" fontId="31" fillId="0" borderId="0" xfId="0" applyFont="1"/>
    <xf numFmtId="49" fontId="31" fillId="0" borderId="1" xfId="0" applyFont="1" applyBorder="1"/>
    <xf numFmtId="0" fontId="32" fillId="10" borderId="24" xfId="0" applyNumberFormat="1" applyFont="1" applyFill="1" applyBorder="1" applyAlignment="1">
      <alignment horizontal="center" vertical="center" wrapText="1"/>
    </xf>
    <xf numFmtId="49" fontId="31" fillId="0" borderId="5" xfId="0" applyFont="1" applyBorder="1"/>
    <xf numFmtId="49" fontId="31" fillId="0" borderId="44" xfId="0" applyFont="1" applyBorder="1"/>
    <xf numFmtId="49" fontId="31" fillId="0" borderId="45" xfId="0" applyFont="1" applyBorder="1"/>
    <xf numFmtId="49" fontId="31" fillId="0" borderId="46" xfId="0" applyFont="1" applyBorder="1"/>
    <xf numFmtId="1" fontId="7" fillId="17" borderId="6" xfId="0" applyNumberFormat="1" applyFont="1" applyFill="1" applyBorder="1" applyAlignment="1">
      <alignment horizontal="center" vertical="center"/>
    </xf>
    <xf numFmtId="49" fontId="32" fillId="8" borderId="11" xfId="0" applyFont="1" applyFill="1" applyBorder="1"/>
    <xf numFmtId="49" fontId="32" fillId="8" borderId="6" xfId="0" applyFont="1" applyFill="1" applyBorder="1"/>
    <xf numFmtId="0" fontId="32" fillId="0" borderId="0" xfId="0" applyNumberFormat="1" applyFont="1" applyFill="1" applyBorder="1" applyAlignment="1">
      <alignment horizontal="center" vertical="center" wrapText="1"/>
    </xf>
    <xf numFmtId="0" fontId="33" fillId="10" borderId="18" xfId="0" applyNumberFormat="1" applyFont="1" applyFill="1" applyBorder="1" applyAlignment="1">
      <alignment horizontal="center" vertical="center" wrapText="1"/>
    </xf>
    <xf numFmtId="0" fontId="33" fillId="10" borderId="19" xfId="0" applyNumberFormat="1" applyFont="1" applyFill="1" applyBorder="1" applyAlignment="1">
      <alignment horizontal="center" vertical="center" wrapText="1"/>
    </xf>
    <xf numFmtId="0" fontId="33" fillId="10" borderId="25" xfId="0" applyNumberFormat="1" applyFont="1" applyFill="1" applyBorder="1" applyAlignment="1">
      <alignment horizontal="center" vertical="center" wrapText="1"/>
    </xf>
    <xf numFmtId="49" fontId="6" fillId="0" borderId="34" xfId="0" applyFont="1" applyBorder="1" applyAlignment="1">
      <alignment horizontal="left" vertical="center" wrapText="1"/>
    </xf>
    <xf numFmtId="49" fontId="6" fillId="0" borderId="16" xfId="0" applyFont="1" applyBorder="1" applyAlignment="1">
      <alignment horizontal="left" vertical="center" wrapText="1"/>
    </xf>
    <xf numFmtId="49" fontId="6" fillId="0" borderId="2" xfId="0" applyFont="1" applyBorder="1" applyAlignment="1">
      <alignment horizontal="left" vertical="center" wrapText="1"/>
    </xf>
    <xf numFmtId="49" fontId="6" fillId="0" borderId="3" xfId="0" applyFont="1" applyBorder="1" applyAlignment="1">
      <alignment horizontal="left" vertical="center" wrapText="1"/>
    </xf>
    <xf numFmtId="49" fontId="15" fillId="12" borderId="6" xfId="0" applyFont="1" applyFill="1" applyBorder="1" applyAlignment="1">
      <alignment horizontal="center" vertical="top" wrapText="1"/>
    </xf>
    <xf numFmtId="49" fontId="15" fillId="12" borderId="9" xfId="0" applyFont="1" applyFill="1" applyBorder="1" applyAlignment="1">
      <alignment horizontal="center" vertical="top" wrapText="1"/>
    </xf>
    <xf numFmtId="49" fontId="15" fillId="12" borderId="12" xfId="0" applyFont="1" applyFill="1" applyBorder="1" applyAlignment="1">
      <alignment horizontal="center" vertical="top" wrapText="1"/>
    </xf>
    <xf numFmtId="49" fontId="15" fillId="12" borderId="15" xfId="0" applyFont="1" applyFill="1" applyBorder="1" applyAlignment="1">
      <alignment horizontal="center" vertical="top" wrapText="1"/>
    </xf>
    <xf numFmtId="49" fontId="32" fillId="0" borderId="13" xfId="0" applyFont="1" applyFill="1" applyBorder="1" applyAlignment="1">
      <alignment horizontal="left"/>
    </xf>
    <xf numFmtId="49" fontId="32" fillId="0" borderId="1" xfId="0" applyFont="1" applyBorder="1" applyAlignment="1">
      <alignment horizontal="center"/>
    </xf>
    <xf numFmtId="49" fontId="32" fillId="0" borderId="1" xfId="0" applyFont="1" applyBorder="1" applyAlignment="1">
      <alignment horizontal="left"/>
    </xf>
    <xf numFmtId="49" fontId="35" fillId="10" borderId="1" xfId="0" applyFont="1" applyFill="1" applyBorder="1" applyAlignment="1">
      <alignment horizontal="center"/>
    </xf>
    <xf numFmtId="49" fontId="6" fillId="0" borderId="32" xfId="0" applyFont="1" applyBorder="1" applyAlignment="1">
      <alignment horizontal="left" vertical="center" wrapText="1"/>
    </xf>
    <xf numFmtId="49" fontId="6" fillId="0" borderId="33" xfId="0" applyFont="1" applyBorder="1" applyAlignment="1">
      <alignment horizontal="left" vertical="center" wrapText="1"/>
    </xf>
    <xf numFmtId="49" fontId="6" fillId="0" borderId="47" xfId="0" applyFont="1" applyBorder="1" applyAlignment="1">
      <alignment horizontal="left" vertical="center" wrapText="1"/>
    </xf>
    <xf numFmtId="49" fontId="6" fillId="0" borderId="17" xfId="0" applyFont="1" applyBorder="1" applyAlignment="1">
      <alignment horizontal="left" vertical="center" wrapText="1"/>
    </xf>
    <xf numFmtId="49" fontId="6" fillId="0" borderId="34" xfId="0" applyFont="1" applyFill="1" applyBorder="1" applyAlignment="1">
      <alignment horizontal="left" vertical="center" wrapText="1"/>
    </xf>
    <xf numFmtId="49" fontId="6" fillId="0" borderId="16" xfId="0" applyFont="1" applyFill="1" applyBorder="1" applyAlignment="1">
      <alignment horizontal="left" vertical="center" wrapText="1"/>
    </xf>
    <xf numFmtId="49" fontId="11" fillId="8" borderId="6" xfId="0" applyNumberFormat="1" applyFont="1" applyFill="1" applyBorder="1" applyAlignment="1">
      <alignment wrapText="1"/>
    </xf>
    <xf numFmtId="0" fontId="11" fillId="8" borderId="5" xfId="0" applyNumberFormat="1" applyFont="1" applyFill="1" applyBorder="1" applyAlignment="1">
      <alignment wrapText="1"/>
    </xf>
    <xf numFmtId="0" fontId="7" fillId="10" borderId="19" xfId="0" applyNumberFormat="1" applyFont="1" applyFill="1" applyBorder="1" applyAlignment="1">
      <alignment horizontal="center" vertical="center" wrapText="1"/>
    </xf>
    <xf numFmtId="0" fontId="7" fillId="10" borderId="25" xfId="0" applyNumberFormat="1" applyFont="1" applyFill="1" applyBorder="1" applyAlignment="1">
      <alignment horizontal="center" vertical="center" wrapText="1"/>
    </xf>
    <xf numFmtId="49" fontId="11" fillId="8" borderId="32" xfId="0" applyFont="1" applyFill="1" applyBorder="1" applyAlignment="1">
      <alignment wrapText="1"/>
    </xf>
    <xf numFmtId="49" fontId="11" fillId="8" borderId="4" xfId="0" applyFont="1" applyFill="1" applyBorder="1" applyAlignment="1">
      <alignment wrapText="1"/>
    </xf>
    <xf numFmtId="49" fontId="14" fillId="8" borderId="2" xfId="0" applyNumberFormat="1" applyFont="1" applyFill="1" applyBorder="1" applyAlignment="1">
      <alignment wrapText="1"/>
    </xf>
    <xf numFmtId="0" fontId="14" fillId="8" borderId="1" xfId="0" applyNumberFormat="1" applyFont="1" applyFill="1" applyBorder="1" applyAlignment="1">
      <alignment wrapText="1"/>
    </xf>
    <xf numFmtId="49" fontId="11" fillId="8" borderId="34" xfId="0" applyFont="1" applyFill="1" applyBorder="1" applyAlignment="1">
      <alignment wrapText="1"/>
    </xf>
    <xf numFmtId="49" fontId="11" fillId="8" borderId="5" xfId="0" applyFont="1" applyFill="1" applyBorder="1" applyAlignment="1">
      <alignment wrapText="1"/>
    </xf>
    <xf numFmtId="49" fontId="14" fillId="8" borderId="2" xfId="0" applyFont="1" applyFill="1" applyBorder="1" applyAlignment="1">
      <alignment horizontal="left" wrapText="1"/>
    </xf>
    <xf numFmtId="49" fontId="14" fillId="8" borderId="1" xfId="0" applyFont="1" applyFill="1" applyBorder="1" applyAlignment="1">
      <alignment horizontal="left" wrapText="1"/>
    </xf>
    <xf numFmtId="0" fontId="19" fillId="10" borderId="18" xfId="0" applyNumberFormat="1" applyFont="1" applyFill="1" applyBorder="1" applyAlignment="1">
      <alignment horizontal="center" vertical="center" wrapText="1"/>
    </xf>
    <xf numFmtId="0" fontId="19" fillId="10" borderId="41" xfId="0" applyNumberFormat="1" applyFont="1" applyFill="1" applyBorder="1" applyAlignment="1">
      <alignment horizontal="center" vertical="center" wrapText="1"/>
    </xf>
    <xf numFmtId="0" fontId="19" fillId="10" borderId="40" xfId="0" applyNumberFormat="1" applyFont="1" applyFill="1" applyBorder="1" applyAlignment="1">
      <alignment horizontal="center" vertical="center" wrapText="1"/>
    </xf>
    <xf numFmtId="0" fontId="19" fillId="10" borderId="30" xfId="0" applyNumberFormat="1" applyFont="1" applyFill="1" applyBorder="1" applyAlignment="1">
      <alignment horizontal="center" vertical="center" wrapText="1"/>
    </xf>
    <xf numFmtId="0" fontId="19" fillId="10" borderId="29" xfId="0" applyNumberFormat="1" applyFont="1" applyFill="1" applyBorder="1" applyAlignment="1">
      <alignment horizontal="center" vertical="center" wrapText="1"/>
    </xf>
    <xf numFmtId="49" fontId="21" fillId="12" borderId="37" xfId="0" applyFont="1" applyFill="1" applyBorder="1" applyAlignment="1">
      <alignment horizontal="center" vertical="center" wrapText="1"/>
    </xf>
    <xf numFmtId="49" fontId="21" fillId="12" borderId="36" xfId="0" applyFont="1" applyFill="1" applyBorder="1" applyAlignment="1">
      <alignment horizontal="center" vertical="center" wrapText="1"/>
    </xf>
    <xf numFmtId="49" fontId="0" fillId="0" borderId="36" xfId="0" applyBorder="1" applyAlignment="1">
      <alignment wrapText="1"/>
    </xf>
    <xf numFmtId="49" fontId="19" fillId="10" borderId="30" xfId="0" applyNumberFormat="1" applyFont="1" applyFill="1" applyBorder="1" applyAlignment="1">
      <alignment horizontal="center" vertical="center" wrapText="1"/>
    </xf>
  </cellXfs>
  <cellStyles count="11">
    <cellStyle name="Hyperlink" xfId="4" builtinId="8"/>
    <cellStyle name="Normal" xfId="0" builtinId="0"/>
    <cellStyle name="Normal 2" xfId="1" xr:uid="{00000000-0005-0000-0000-000002000000}"/>
    <cellStyle name="Normal 3" xfId="2" xr:uid="{00000000-0005-0000-0000-000003000000}"/>
    <cellStyle name="Normal 3 2" xfId="7" xr:uid="{00000000-0005-0000-0000-000003000000}"/>
    <cellStyle name="Normal 4" xfId="3" xr:uid="{00000000-0005-0000-0000-000004000000}"/>
    <cellStyle name="Normal 4 2" xfId="8" xr:uid="{00000000-0005-0000-0000-000004000000}"/>
    <cellStyle name="Normal 5" xfId="5" xr:uid="{00000000-0005-0000-0000-000005000000}"/>
    <cellStyle name="Normal 5 2" xfId="9" xr:uid="{00000000-0005-0000-0000-000005000000}"/>
    <cellStyle name="Normal 6" xfId="10" xr:uid="{A4FA4AB3-3976-49E5-B35F-3B76681FD1F4}"/>
    <cellStyle name="Percent 2" xfId="6" xr:uid="{00000000-0005-0000-0000-000007000000}"/>
  </cellStyles>
  <dxfs count="84">
    <dxf>
      <font>
        <b val="0"/>
        <i val="0"/>
      </font>
      <fill>
        <patternFill>
          <bgColor theme="0" tint="-0.14996795556505021"/>
        </patternFill>
      </fill>
    </dxf>
    <dxf>
      <font>
        <b val="0"/>
        <i val="0"/>
      </font>
      <fill>
        <patternFill>
          <bgColor theme="0" tint="-0.14996795556505021"/>
        </patternFill>
      </fill>
    </dxf>
    <dxf>
      <font>
        <b val="0"/>
        <i val="0"/>
      </font>
      <fill>
        <patternFill>
          <bgColor rgb="FFFF0000"/>
        </patternFill>
      </fill>
    </dxf>
    <dxf>
      <font>
        <b val="0"/>
        <i val="0"/>
      </font>
      <fill>
        <patternFill>
          <bgColor theme="0" tint="-0.14996795556505021"/>
        </patternFill>
      </fill>
    </dxf>
    <dxf>
      <font>
        <b val="0"/>
        <i val="0"/>
      </font>
      <fill>
        <patternFill>
          <bgColor theme="0" tint="-0.14996795556505021"/>
        </patternFill>
      </fill>
    </dxf>
    <dxf>
      <font>
        <b val="0"/>
        <i val="0"/>
      </font>
      <fill>
        <patternFill>
          <bgColor rgb="FFFFC000"/>
        </patternFill>
      </fill>
    </dxf>
    <dxf>
      <font>
        <b val="0"/>
        <i val="0"/>
      </font>
      <fill>
        <patternFill>
          <bgColor rgb="FFFF0000"/>
        </patternFill>
      </fill>
    </dxf>
    <dxf>
      <font>
        <b val="0"/>
        <i val="0"/>
      </font>
      <fill>
        <patternFill>
          <bgColor theme="0" tint="-0.14996795556505021"/>
        </patternFill>
      </fill>
    </dxf>
    <dxf>
      <font>
        <b val="0"/>
        <i val="0"/>
      </font>
      <fill>
        <patternFill>
          <bgColor theme="0" tint="-0.14996795556505021"/>
        </patternFill>
      </fill>
    </dxf>
    <dxf>
      <font>
        <b val="0"/>
        <i val="0"/>
      </font>
      <fill>
        <patternFill>
          <bgColor rgb="FFFF0000"/>
        </patternFill>
      </fill>
    </dxf>
    <dxf>
      <font>
        <b val="0"/>
        <i val="0"/>
      </font>
      <fill>
        <patternFill>
          <bgColor theme="0" tint="-0.14996795556505021"/>
        </patternFill>
      </fill>
    </dxf>
    <dxf>
      <font>
        <b val="0"/>
        <i val="0"/>
      </font>
      <fill>
        <patternFill>
          <bgColor theme="0" tint="-0.14996795556505021"/>
        </patternFill>
      </fill>
    </dxf>
    <dxf>
      <font>
        <b val="0"/>
        <i val="0"/>
      </font>
      <fill>
        <patternFill>
          <bgColor rgb="FFFFC000"/>
        </patternFill>
      </fill>
    </dxf>
    <dxf>
      <font>
        <b val="0"/>
        <i val="0"/>
      </font>
      <fill>
        <patternFill>
          <bgColor theme="0" tint="-0.14996795556505021"/>
        </patternFill>
      </fill>
    </dxf>
    <dxf>
      <font>
        <b val="0"/>
        <i val="0"/>
      </font>
      <fill>
        <patternFill>
          <bgColor rgb="FFFF0000"/>
        </patternFill>
      </fill>
    </dxf>
    <dxf>
      <fill>
        <patternFill>
          <bgColor theme="0" tint="-0.14996795556505021"/>
        </patternFill>
      </fill>
    </dxf>
    <dxf>
      <font>
        <b val="0"/>
        <i val="0"/>
      </font>
      <fill>
        <patternFill>
          <bgColor rgb="FFFF0000"/>
        </patternFill>
      </fill>
    </dxf>
    <dxf>
      <font>
        <b val="0"/>
        <i val="0"/>
      </font>
      <fill>
        <patternFill>
          <bgColor theme="0" tint="-0.14996795556505021"/>
        </patternFill>
      </fill>
    </dxf>
    <dxf>
      <font>
        <b val="0"/>
        <i val="0"/>
      </font>
      <fill>
        <patternFill>
          <bgColor theme="0" tint="-0.14996795556505021"/>
        </patternFill>
      </fill>
    </dxf>
    <dxf>
      <font>
        <b val="0"/>
        <i val="0"/>
      </font>
      <fill>
        <patternFill>
          <bgColor rgb="FFFF0000"/>
        </patternFill>
      </fill>
    </dxf>
    <dxf>
      <font>
        <b val="0"/>
        <i val="0"/>
      </font>
      <fill>
        <patternFill>
          <bgColor theme="0" tint="-0.14996795556505021"/>
        </patternFill>
      </fill>
    </dxf>
    <dxf>
      <font>
        <b val="0"/>
        <i val="0"/>
      </font>
      <fill>
        <patternFill>
          <bgColor theme="0" tint="-0.14996795556505021"/>
        </patternFill>
      </fill>
    </dxf>
    <dxf>
      <font>
        <b val="0"/>
        <i val="0"/>
      </font>
      <fill>
        <patternFill>
          <bgColor rgb="FFFFC000"/>
        </patternFill>
      </fill>
    </dxf>
    <dxf>
      <font>
        <b val="0"/>
        <i val="0"/>
      </font>
      <fill>
        <patternFill>
          <bgColor rgb="FFFFC000"/>
        </patternFill>
      </fill>
    </dxf>
    <dxf>
      <font>
        <b val="0"/>
        <i val="0"/>
      </font>
      <fill>
        <patternFill>
          <bgColor theme="0" tint="-0.14996795556505021"/>
        </patternFill>
      </fill>
    </dxf>
    <dxf>
      <font>
        <b val="0"/>
        <i val="0"/>
      </font>
      <fill>
        <patternFill>
          <bgColor theme="0" tint="-0.14996795556505021"/>
        </patternFill>
      </fill>
    </dxf>
    <dxf>
      <font>
        <b val="0"/>
        <i val="0"/>
      </font>
      <fill>
        <patternFill>
          <bgColor rgb="FFFFC000"/>
        </patternFill>
      </fill>
    </dxf>
    <dxf>
      <font>
        <b val="0"/>
        <i val="0"/>
      </font>
      <fill>
        <patternFill>
          <bgColor theme="0" tint="-0.14996795556505021"/>
        </patternFill>
      </fill>
    </dxf>
    <dxf>
      <font>
        <b val="0"/>
        <i val="0"/>
      </font>
      <fill>
        <patternFill>
          <bgColor theme="0" tint="-0.14996795556505021"/>
        </patternFill>
      </fill>
    </dxf>
    <dxf>
      <font>
        <b val="0"/>
        <i val="0"/>
      </font>
      <fill>
        <patternFill>
          <bgColor theme="0" tint="-0.14996795556505021"/>
        </patternFill>
      </fill>
    </dxf>
    <dxf>
      <font>
        <b val="0"/>
        <i val="0"/>
      </font>
      <fill>
        <patternFill>
          <bgColor rgb="FFFFC000"/>
        </patternFill>
      </fill>
    </dxf>
    <dxf>
      <font>
        <b val="0"/>
        <i val="0"/>
      </font>
      <fill>
        <patternFill>
          <bgColor theme="0" tint="-0.14996795556505021"/>
        </patternFill>
      </fill>
    </dxf>
    <dxf>
      <font>
        <b val="0"/>
        <i val="0"/>
      </font>
      <fill>
        <patternFill>
          <bgColor rgb="FFFF0000"/>
        </patternFill>
      </fill>
    </dxf>
    <dxf>
      <font>
        <b val="0"/>
        <i val="0"/>
      </font>
      <fill>
        <patternFill>
          <bgColor theme="0" tint="-0.14996795556505021"/>
        </patternFill>
      </fill>
    </dxf>
    <dxf>
      <font>
        <b val="0"/>
        <i val="0"/>
      </font>
      <fill>
        <patternFill>
          <bgColor rgb="FFFF0000"/>
        </patternFill>
      </fill>
    </dxf>
    <dxf>
      <font>
        <b val="0"/>
        <i val="0"/>
      </font>
      <fill>
        <patternFill>
          <bgColor theme="0" tint="-0.14996795556505021"/>
        </patternFill>
      </fill>
    </dxf>
    <dxf>
      <font>
        <b val="0"/>
        <i val="0"/>
      </font>
      <fill>
        <patternFill>
          <bgColor theme="0" tint="-0.14996795556505021"/>
        </patternFill>
      </fill>
    </dxf>
    <dxf>
      <font>
        <b val="0"/>
        <i val="0"/>
      </font>
      <fill>
        <patternFill>
          <bgColor rgb="FFFFC000"/>
        </patternFill>
      </fill>
    </dxf>
    <dxf>
      <font>
        <b val="0"/>
        <i val="0"/>
      </font>
      <fill>
        <patternFill>
          <bgColor rgb="FFFF0000"/>
        </patternFill>
      </fill>
    </dxf>
    <dxf>
      <font>
        <b val="0"/>
        <i val="0"/>
      </font>
      <fill>
        <patternFill>
          <bgColor theme="0" tint="-0.14996795556505021"/>
        </patternFill>
      </fill>
    </dxf>
    <dxf>
      <font>
        <b val="0"/>
        <i val="0"/>
      </font>
      <fill>
        <patternFill>
          <bgColor theme="0" tint="-0.14996795556505021"/>
        </patternFill>
      </fill>
    </dxf>
    <dxf>
      <font>
        <b val="0"/>
        <i val="0"/>
      </font>
      <fill>
        <patternFill>
          <bgColor rgb="FFFFC000"/>
        </patternFill>
      </fill>
    </dxf>
    <dxf>
      <font>
        <b val="0"/>
        <i val="0"/>
      </font>
      <fill>
        <patternFill>
          <bgColor theme="0" tint="-0.14996795556505021"/>
        </patternFill>
      </fill>
    </dxf>
    <dxf>
      <font>
        <b val="0"/>
        <i val="0"/>
      </font>
      <fill>
        <patternFill>
          <bgColor rgb="FFFF0000"/>
        </patternFill>
      </fill>
    </dxf>
    <dxf>
      <font>
        <b val="0"/>
        <i val="0"/>
      </font>
      <fill>
        <patternFill>
          <bgColor theme="0" tint="-0.14996795556505021"/>
        </patternFill>
      </fill>
    </dxf>
    <dxf>
      <font>
        <b val="0"/>
        <i val="0"/>
      </font>
      <fill>
        <patternFill>
          <bgColor rgb="FFFF0000"/>
        </patternFill>
      </fill>
    </dxf>
    <dxf>
      <font>
        <b val="0"/>
        <i val="0"/>
      </font>
      <fill>
        <patternFill>
          <bgColor theme="0" tint="-0.14996795556505021"/>
        </patternFill>
      </fill>
    </dxf>
    <dxf>
      <font>
        <b val="0"/>
        <i val="0"/>
      </font>
      <fill>
        <patternFill>
          <bgColor theme="0" tint="-0.14996795556505021"/>
        </patternFill>
      </fill>
    </dxf>
    <dxf>
      <font>
        <b val="0"/>
        <i val="0"/>
      </font>
      <fill>
        <patternFill>
          <bgColor rgb="FFFFC000"/>
        </patternFill>
      </fill>
    </dxf>
    <dxf>
      <font>
        <b val="0"/>
        <i val="0"/>
      </font>
      <fill>
        <patternFill>
          <bgColor theme="0" tint="-0.14996795556505021"/>
        </patternFill>
      </fill>
    </dxf>
    <dxf>
      <font>
        <b val="0"/>
        <i val="0"/>
      </font>
      <fill>
        <patternFill>
          <bgColor rgb="FFFF0000"/>
        </patternFill>
      </fill>
    </dxf>
    <dxf>
      <font>
        <b val="0"/>
        <i val="0"/>
      </font>
      <fill>
        <patternFill>
          <bgColor theme="0" tint="-0.14996795556505021"/>
        </patternFill>
      </fill>
    </dxf>
    <dxf>
      <font>
        <b val="0"/>
        <i val="0"/>
      </font>
      <fill>
        <patternFill>
          <bgColor rgb="FFFFC000"/>
        </patternFill>
      </fill>
    </dxf>
    <dxf>
      <font>
        <b val="0"/>
        <i val="0"/>
      </font>
      <fill>
        <patternFill>
          <bgColor theme="0" tint="-0.14996795556505021"/>
        </patternFill>
      </fill>
    </dxf>
    <dxf>
      <font>
        <b val="0"/>
        <i val="0"/>
      </font>
      <fill>
        <patternFill>
          <bgColor rgb="FFFF0000"/>
        </patternFill>
      </fill>
    </dxf>
    <dxf>
      <font>
        <b val="0"/>
        <i val="0"/>
      </font>
      <fill>
        <patternFill>
          <bgColor rgb="FFFFC000"/>
        </patternFill>
      </fill>
    </dxf>
    <dxf>
      <font>
        <b val="0"/>
        <i val="0"/>
      </font>
      <fill>
        <patternFill>
          <bgColor theme="0" tint="-0.14996795556505021"/>
        </patternFill>
      </fill>
    </dxf>
    <dxf>
      <fill>
        <patternFill>
          <bgColor theme="0" tint="-0.14996795556505021"/>
        </patternFill>
      </fill>
    </dxf>
    <dxf>
      <font>
        <b val="0"/>
        <i val="0"/>
      </font>
      <fill>
        <patternFill>
          <bgColor theme="0" tint="-0.14996795556505021"/>
        </patternFill>
      </fill>
    </dxf>
    <dxf>
      <font>
        <b val="0"/>
        <i val="0"/>
      </font>
      <fill>
        <patternFill>
          <bgColor rgb="FFFFC000"/>
        </patternFill>
      </fill>
    </dxf>
    <dxf>
      <font>
        <b val="0"/>
        <i val="0"/>
      </font>
      <fill>
        <patternFill>
          <bgColor rgb="FFFF0000"/>
        </patternFill>
      </fill>
    </dxf>
    <dxf>
      <font>
        <b val="0"/>
        <i val="0"/>
      </font>
      <fill>
        <patternFill>
          <bgColor theme="0" tint="-0.14996795556505021"/>
        </patternFill>
      </fill>
    </dxf>
    <dxf>
      <fill>
        <patternFill>
          <bgColor theme="0" tint="-0.14996795556505021"/>
        </patternFill>
      </fill>
    </dxf>
    <dxf>
      <fill>
        <patternFill>
          <bgColor theme="0" tint="-0.14996795556505021"/>
        </patternFill>
      </fill>
    </dxf>
    <dxf>
      <fill>
        <patternFill>
          <bgColor rgb="FFFF0000"/>
        </patternFill>
      </fill>
    </dxf>
    <dxf>
      <font>
        <b/>
        <i val="0"/>
      </font>
      <fill>
        <patternFill>
          <bgColor rgb="FFFFC000"/>
        </patternFill>
      </fill>
    </dxf>
    <dxf>
      <font>
        <b val="0"/>
        <i val="0"/>
      </font>
      <fill>
        <patternFill>
          <bgColor theme="0" tint="-0.14996795556505021"/>
        </patternFill>
      </fill>
    </dxf>
    <dxf>
      <font>
        <b val="0"/>
        <i val="0"/>
      </font>
      <fill>
        <patternFill>
          <bgColor rgb="FFFF0000"/>
        </patternFill>
      </fill>
    </dxf>
    <dxf>
      <font>
        <b val="0"/>
        <i val="0"/>
      </font>
      <fill>
        <patternFill>
          <bgColor theme="0" tint="-0.14996795556505021"/>
        </patternFill>
      </fill>
    </dxf>
    <dxf>
      <font>
        <b val="0"/>
        <i val="0"/>
      </font>
      <fill>
        <patternFill>
          <bgColor theme="0" tint="-0.14996795556505021"/>
        </patternFill>
      </fill>
    </dxf>
    <dxf>
      <font>
        <b val="0"/>
        <i val="0"/>
      </font>
      <fill>
        <patternFill>
          <bgColor rgb="FFFFC000"/>
        </patternFill>
      </fill>
    </dxf>
    <dxf>
      <font>
        <b val="0"/>
        <i val="0"/>
      </font>
      <fill>
        <patternFill>
          <bgColor rgb="FFFF0000"/>
        </patternFill>
      </fill>
    </dxf>
    <dxf>
      <font>
        <b val="0"/>
        <i val="0"/>
      </font>
      <fill>
        <patternFill>
          <bgColor rgb="FFFF0000"/>
        </patternFill>
      </fill>
    </dxf>
    <dxf>
      <font>
        <b val="0"/>
        <i val="0"/>
      </font>
      <fill>
        <patternFill>
          <bgColor theme="0" tint="-0.14996795556505021"/>
        </patternFill>
      </fill>
    </dxf>
    <dxf>
      <font>
        <b val="0"/>
        <i val="0"/>
      </font>
      <fill>
        <patternFill>
          <bgColor theme="0" tint="-0.14996795556505021"/>
        </patternFill>
      </fill>
    </dxf>
    <dxf>
      <font>
        <b val="0"/>
        <i val="0"/>
      </font>
      <fill>
        <patternFill>
          <bgColor rgb="FFFFC000"/>
        </patternFill>
      </fill>
    </dxf>
    <dxf>
      <font>
        <b val="0"/>
        <i val="0"/>
      </font>
      <fill>
        <patternFill>
          <bgColor theme="0" tint="-0.14996795556505021"/>
        </patternFill>
      </fill>
    </dxf>
    <dxf>
      <font>
        <b val="0"/>
        <i val="0"/>
      </font>
      <fill>
        <patternFill>
          <bgColor theme="0" tint="-0.14996795556505021"/>
        </patternFill>
      </fill>
    </dxf>
    <dxf>
      <font>
        <b val="0"/>
        <i val="0"/>
      </font>
      <fill>
        <patternFill>
          <bgColor rgb="FFFFC000"/>
        </patternFill>
      </fill>
    </dxf>
    <dxf>
      <font>
        <b val="0"/>
        <i val="0"/>
      </font>
      <fill>
        <patternFill>
          <bgColor theme="0" tint="-0.14996795556505021"/>
        </patternFill>
      </fill>
    </dxf>
    <dxf>
      <fill>
        <patternFill>
          <bgColor theme="0" tint="-0.14996795556505021"/>
        </patternFill>
      </fill>
    </dxf>
    <dxf>
      <font>
        <b val="0"/>
        <i val="0"/>
      </font>
      <fill>
        <patternFill>
          <bgColor rgb="FFFF0000"/>
        </patternFill>
      </fill>
    </dxf>
    <dxf>
      <font>
        <b val="0"/>
        <i val="0"/>
      </font>
      <fill>
        <patternFill>
          <bgColor rgb="FFFFC000"/>
        </patternFill>
      </fill>
    </dxf>
    <dxf>
      <font>
        <b val="0"/>
        <i val="0"/>
      </font>
      <fill>
        <patternFill>
          <bgColor theme="0" tint="-0.14996795556505021"/>
        </patternFill>
      </fill>
    </dxf>
  </dxfs>
  <tableStyles count="0" defaultTableStyle="TableStyleMedium9" defaultPivotStyle="PivotStyleLight16"/>
  <colors>
    <mruColors>
      <color rgb="FFFFCC00"/>
      <color rgb="FF69A12B"/>
      <color rgb="FFFFFFCC"/>
      <color rgb="FFFFCC66"/>
      <color rgb="FFFF9900"/>
      <color rgb="FFFFFF99"/>
      <color rgb="FF99CCFF"/>
      <color rgb="FF84BDE4"/>
      <color rgb="FF33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314325</xdr:colOff>
      <xdr:row>0</xdr:row>
      <xdr:rowOff>0</xdr:rowOff>
    </xdr:from>
    <xdr:to>
      <xdr:col>1</xdr:col>
      <xdr:colOff>495299</xdr:colOff>
      <xdr:row>0</xdr:row>
      <xdr:rowOff>438150</xdr:rowOff>
    </xdr:to>
    <xdr:pic>
      <xdr:nvPicPr>
        <xdr:cNvPr id="2" name="Picture 1" descr="DEO logo for press releases">
          <a:extLst>
            <a:ext uri="{FF2B5EF4-FFF2-40B4-BE49-F238E27FC236}">
              <a16:creationId xmlns:a16="http://schemas.microsoft.com/office/drawing/2014/main" id="{CDFCF481-6397-4B86-AEB4-524DB9EC4B12}"/>
            </a:ext>
          </a:extLst>
        </xdr:cNvPr>
        <xdr:cNvPicPr/>
      </xdr:nvPicPr>
      <xdr:blipFill>
        <a:blip xmlns:r="http://schemas.openxmlformats.org/officeDocument/2006/relationships" r:embed="rId1" cstate="print"/>
        <a:srcRect/>
        <a:stretch>
          <a:fillRect/>
        </a:stretch>
      </xdr:blipFill>
      <xdr:spPr bwMode="auto">
        <a:xfrm>
          <a:off x="314325" y="0"/>
          <a:ext cx="619124" cy="438150"/>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https://web02.fldoe.org/EducationContacts/DisplayList.aspx?list=62"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BB10B6-70C0-4A0E-BCFE-8E4CA9A21A0A}">
  <dimension ref="A1:BL27"/>
  <sheetViews>
    <sheetView tabSelected="1" zoomScale="115" zoomScaleNormal="115" workbookViewId="0">
      <selection activeCell="A2" sqref="A2:B2"/>
    </sheetView>
  </sheetViews>
  <sheetFormatPr defaultColWidth="8.77734375" defaultRowHeight="13.8"/>
  <cols>
    <col min="1" max="1" width="6.5546875" style="308" customWidth="1"/>
    <col min="2" max="2" width="52.77734375" style="308" customWidth="1"/>
    <col min="3" max="3" width="19.6640625" style="308" customWidth="1"/>
    <col min="4" max="13" width="13.6640625" style="308" customWidth="1"/>
    <col min="14" max="16384" width="8.77734375" style="308"/>
  </cols>
  <sheetData>
    <row r="1" spans="1:64" ht="42" customHeight="1" thickBot="1">
      <c r="A1" s="319" t="s">
        <v>263</v>
      </c>
      <c r="B1" s="320"/>
      <c r="C1" s="321"/>
      <c r="D1" s="310" t="s">
        <v>232</v>
      </c>
      <c r="E1" s="310" t="s">
        <v>228</v>
      </c>
      <c r="F1" s="310" t="s">
        <v>233</v>
      </c>
      <c r="G1" s="310" t="s">
        <v>234</v>
      </c>
      <c r="H1" s="310" t="s">
        <v>235</v>
      </c>
      <c r="I1" s="310" t="s">
        <v>236</v>
      </c>
      <c r="J1" s="310" t="s">
        <v>237</v>
      </c>
      <c r="K1" s="310" t="s">
        <v>238</v>
      </c>
      <c r="L1" s="310" t="s">
        <v>239</v>
      </c>
      <c r="M1" s="310" t="s">
        <v>240</v>
      </c>
      <c r="N1" s="318" t="str">
        <f t="shared" ref="N1:AC1" si="0">IF(N2="","",M1 + 1)</f>
        <v/>
      </c>
      <c r="O1" s="318" t="str">
        <f t="shared" si="0"/>
        <v/>
      </c>
      <c r="P1" s="318" t="str">
        <f t="shared" si="0"/>
        <v/>
      </c>
      <c r="Q1" s="318" t="str">
        <f t="shared" si="0"/>
        <v/>
      </c>
      <c r="R1" s="318" t="str">
        <f t="shared" si="0"/>
        <v/>
      </c>
      <c r="S1" s="318" t="str">
        <f t="shared" si="0"/>
        <v/>
      </c>
      <c r="T1" s="318" t="str">
        <f t="shared" si="0"/>
        <v/>
      </c>
      <c r="U1" s="318" t="str">
        <f t="shared" si="0"/>
        <v/>
      </c>
      <c r="V1" s="318" t="str">
        <f t="shared" si="0"/>
        <v/>
      </c>
      <c r="W1" s="318" t="str">
        <f t="shared" si="0"/>
        <v/>
      </c>
      <c r="X1" s="318" t="str">
        <f t="shared" si="0"/>
        <v/>
      </c>
      <c r="Y1" s="318" t="str">
        <f t="shared" si="0"/>
        <v/>
      </c>
      <c r="Z1" s="318" t="str">
        <f t="shared" si="0"/>
        <v/>
      </c>
      <c r="AA1" s="318" t="str">
        <f t="shared" si="0"/>
        <v/>
      </c>
      <c r="AB1" s="318" t="str">
        <f t="shared" si="0"/>
        <v/>
      </c>
      <c r="AC1" s="318" t="str">
        <f t="shared" si="0"/>
        <v/>
      </c>
      <c r="AD1" s="305"/>
      <c r="AE1" s="306"/>
      <c r="AF1" s="306"/>
      <c r="AG1" s="306"/>
      <c r="AH1" s="307"/>
      <c r="AI1" s="307"/>
      <c r="AJ1" s="307"/>
      <c r="AK1" s="307"/>
      <c r="AL1" s="307"/>
      <c r="AM1" s="307"/>
      <c r="AN1" s="307"/>
      <c r="AO1" s="307"/>
      <c r="AP1" s="307"/>
      <c r="AQ1" s="307"/>
      <c r="AR1" s="307"/>
      <c r="AS1" s="307"/>
      <c r="AT1" s="307"/>
      <c r="AU1" s="307"/>
      <c r="AV1" s="307"/>
      <c r="AW1" s="307"/>
      <c r="AX1" s="307"/>
      <c r="AY1" s="307"/>
      <c r="AZ1" s="307"/>
      <c r="BA1" s="307"/>
      <c r="BB1" s="307"/>
      <c r="BC1" s="307"/>
      <c r="BD1" s="307"/>
      <c r="BE1" s="307"/>
      <c r="BF1" s="307"/>
      <c r="BG1" s="307"/>
      <c r="BH1" s="307"/>
      <c r="BI1" s="307"/>
      <c r="BJ1" s="307"/>
      <c r="BK1" s="307"/>
      <c r="BL1" s="306"/>
    </row>
    <row r="2" spans="1:64">
      <c r="A2" s="330" t="s">
        <v>72</v>
      </c>
      <c r="B2" s="330"/>
      <c r="C2" s="316" t="s">
        <v>241</v>
      </c>
      <c r="D2" s="312"/>
      <c r="E2" s="312"/>
      <c r="F2" s="312"/>
      <c r="G2" s="312"/>
      <c r="H2" s="312"/>
      <c r="I2" s="312"/>
      <c r="J2" s="312"/>
      <c r="K2" s="312"/>
      <c r="L2" s="312"/>
      <c r="M2" s="312"/>
    </row>
    <row r="3" spans="1:64">
      <c r="A3" s="331"/>
      <c r="B3" s="331"/>
      <c r="C3" s="317" t="s">
        <v>242</v>
      </c>
      <c r="D3" s="313"/>
      <c r="E3" s="313"/>
      <c r="F3" s="313"/>
      <c r="G3" s="313"/>
      <c r="H3" s="313"/>
      <c r="I3" s="313"/>
      <c r="J3" s="313"/>
      <c r="K3" s="313"/>
      <c r="L3" s="313"/>
      <c r="M3" s="313"/>
    </row>
    <row r="4" spans="1:64">
      <c r="A4" s="332" t="s">
        <v>226</v>
      </c>
      <c r="B4" s="332"/>
      <c r="C4" s="317" t="s">
        <v>243</v>
      </c>
      <c r="D4" s="313"/>
      <c r="E4" s="313"/>
      <c r="F4" s="313"/>
      <c r="G4" s="313"/>
      <c r="H4" s="313"/>
      <c r="I4" s="313"/>
      <c r="J4" s="313"/>
      <c r="K4" s="313"/>
      <c r="L4" s="313"/>
      <c r="M4" s="313"/>
    </row>
    <row r="5" spans="1:64">
      <c r="A5" s="332" t="s">
        <v>227</v>
      </c>
      <c r="B5" s="332"/>
      <c r="C5" s="317" t="s">
        <v>244</v>
      </c>
      <c r="D5" s="313"/>
      <c r="E5" s="313"/>
      <c r="F5" s="313"/>
      <c r="G5" s="313"/>
      <c r="H5" s="313"/>
      <c r="I5" s="313"/>
      <c r="J5" s="313"/>
      <c r="K5" s="313"/>
      <c r="L5" s="313"/>
      <c r="M5" s="313"/>
    </row>
    <row r="6" spans="1:64" ht="14.4" thickBot="1">
      <c r="A6" s="331"/>
      <c r="B6" s="331"/>
      <c r="C6" s="317" t="s">
        <v>245</v>
      </c>
      <c r="D6" s="314"/>
      <c r="E6" s="314"/>
      <c r="F6" s="314"/>
      <c r="G6" s="314"/>
      <c r="H6" s="314"/>
      <c r="I6" s="314"/>
      <c r="J6" s="314"/>
      <c r="K6" s="314"/>
      <c r="L6" s="314"/>
      <c r="M6" s="314"/>
    </row>
    <row r="7" spans="1:64" ht="13.05" customHeight="1" thickBot="1">
      <c r="A7" s="326" t="s">
        <v>102</v>
      </c>
      <c r="B7" s="327"/>
      <c r="C7" s="327"/>
      <c r="D7" s="328"/>
      <c r="E7" s="328"/>
      <c r="F7" s="328"/>
      <c r="G7" s="328"/>
      <c r="H7" s="328"/>
      <c r="I7" s="328"/>
      <c r="J7" s="328"/>
      <c r="K7" s="328"/>
      <c r="L7" s="328"/>
      <c r="M7" s="329"/>
    </row>
    <row r="8" spans="1:64" ht="27" customHeight="1">
      <c r="A8" s="315">
        <v>1</v>
      </c>
      <c r="B8" s="334" t="s">
        <v>258</v>
      </c>
      <c r="C8" s="335"/>
      <c r="D8" s="311"/>
      <c r="E8" s="309"/>
      <c r="F8" s="309"/>
      <c r="G8" s="309"/>
      <c r="H8" s="309"/>
      <c r="I8" s="309"/>
      <c r="J8" s="309"/>
      <c r="K8" s="309"/>
      <c r="L8" s="309"/>
      <c r="M8" s="309"/>
    </row>
    <row r="9" spans="1:64" ht="27" customHeight="1">
      <c r="A9" s="315" t="s">
        <v>229</v>
      </c>
      <c r="B9" s="324" t="s">
        <v>248</v>
      </c>
      <c r="C9" s="325"/>
      <c r="D9" s="311"/>
      <c r="E9" s="309"/>
      <c r="F9" s="309"/>
      <c r="G9" s="309"/>
      <c r="H9" s="309"/>
      <c r="I9" s="309"/>
      <c r="J9" s="309"/>
      <c r="K9" s="309"/>
      <c r="L9" s="309"/>
      <c r="M9" s="309"/>
    </row>
    <row r="10" spans="1:64" ht="27" customHeight="1">
      <c r="A10" s="315">
        <v>3</v>
      </c>
      <c r="B10" s="322" t="s">
        <v>249</v>
      </c>
      <c r="C10" s="323"/>
      <c r="D10" s="311"/>
      <c r="E10" s="309"/>
      <c r="F10" s="309"/>
      <c r="G10" s="309"/>
      <c r="H10" s="309"/>
      <c r="I10" s="309"/>
      <c r="J10" s="309"/>
      <c r="K10" s="309"/>
      <c r="L10" s="309"/>
      <c r="M10" s="309"/>
    </row>
    <row r="11" spans="1:64" ht="27" customHeight="1">
      <c r="A11" s="315">
        <v>4</v>
      </c>
      <c r="B11" s="324" t="s">
        <v>259</v>
      </c>
      <c r="C11" s="325"/>
      <c r="D11" s="311"/>
      <c r="E11" s="309"/>
      <c r="F11" s="309"/>
      <c r="G11" s="309"/>
      <c r="H11" s="309"/>
      <c r="I11" s="309"/>
      <c r="J11" s="309"/>
      <c r="K11" s="309"/>
      <c r="L11" s="309"/>
      <c r="M11" s="309"/>
    </row>
    <row r="12" spans="1:64" ht="27" customHeight="1">
      <c r="A12" s="315">
        <v>5</v>
      </c>
      <c r="B12" s="324" t="s">
        <v>255</v>
      </c>
      <c r="C12" s="325"/>
      <c r="D12" s="311"/>
      <c r="E12" s="309"/>
      <c r="F12" s="309"/>
      <c r="G12" s="309"/>
      <c r="H12" s="309"/>
      <c r="I12" s="309"/>
      <c r="J12" s="309"/>
      <c r="K12" s="309"/>
      <c r="L12" s="309"/>
      <c r="M12" s="309"/>
    </row>
    <row r="13" spans="1:64" ht="27" customHeight="1">
      <c r="A13" s="315">
        <v>6</v>
      </c>
      <c r="B13" s="324" t="s">
        <v>257</v>
      </c>
      <c r="C13" s="325"/>
      <c r="D13" s="311"/>
      <c r="E13" s="309"/>
      <c r="F13" s="309"/>
      <c r="G13" s="309"/>
      <c r="H13" s="309"/>
      <c r="I13" s="309"/>
      <c r="J13" s="309"/>
      <c r="K13" s="309"/>
      <c r="L13" s="309"/>
      <c r="M13" s="309"/>
    </row>
    <row r="14" spans="1:64" ht="27" customHeight="1">
      <c r="A14" s="315">
        <v>7</v>
      </c>
      <c r="B14" s="322" t="s">
        <v>247</v>
      </c>
      <c r="C14" s="323"/>
      <c r="D14" s="311"/>
      <c r="E14" s="309"/>
      <c r="F14" s="309"/>
      <c r="G14" s="309"/>
      <c r="H14" s="309"/>
      <c r="I14" s="309"/>
      <c r="J14" s="309"/>
      <c r="K14" s="309"/>
      <c r="L14" s="309"/>
      <c r="M14" s="309"/>
    </row>
    <row r="15" spans="1:64" ht="27" customHeight="1">
      <c r="A15" s="315">
        <v>8</v>
      </c>
      <c r="B15" s="324" t="s">
        <v>256</v>
      </c>
      <c r="C15" s="325"/>
      <c r="D15" s="311"/>
      <c r="E15" s="309"/>
      <c r="F15" s="309"/>
      <c r="G15" s="309"/>
      <c r="H15" s="309"/>
      <c r="I15" s="309"/>
      <c r="J15" s="309"/>
      <c r="K15" s="309"/>
      <c r="L15" s="309"/>
      <c r="M15" s="309"/>
    </row>
    <row r="16" spans="1:64" ht="27" customHeight="1">
      <c r="A16" s="315">
        <v>9</v>
      </c>
      <c r="B16" s="324" t="s">
        <v>260</v>
      </c>
      <c r="C16" s="325"/>
      <c r="D16" s="311"/>
      <c r="E16" s="309"/>
      <c r="F16" s="309"/>
      <c r="G16" s="309"/>
      <c r="H16" s="309"/>
      <c r="I16" s="309"/>
      <c r="J16" s="309"/>
      <c r="K16" s="309"/>
      <c r="L16" s="309"/>
      <c r="M16" s="309"/>
    </row>
    <row r="17" spans="1:13" ht="27" customHeight="1">
      <c r="A17" s="315">
        <v>10</v>
      </c>
      <c r="B17" s="324" t="s">
        <v>261</v>
      </c>
      <c r="C17" s="325"/>
      <c r="D17" s="311"/>
      <c r="E17" s="309"/>
      <c r="F17" s="309"/>
      <c r="G17" s="309"/>
      <c r="H17" s="309"/>
      <c r="I17" s="309"/>
      <c r="J17" s="309"/>
      <c r="K17" s="309"/>
      <c r="L17" s="309"/>
      <c r="M17" s="309"/>
    </row>
    <row r="18" spans="1:13" ht="27" customHeight="1">
      <c r="A18" s="315">
        <v>11</v>
      </c>
      <c r="B18" s="338" t="s">
        <v>262</v>
      </c>
      <c r="C18" s="339"/>
      <c r="D18" s="311"/>
      <c r="E18" s="309"/>
      <c r="F18" s="309"/>
      <c r="G18" s="309"/>
      <c r="H18" s="309"/>
      <c r="I18" s="309"/>
      <c r="J18" s="309"/>
      <c r="K18" s="309"/>
      <c r="L18" s="309"/>
      <c r="M18" s="309"/>
    </row>
    <row r="19" spans="1:13" ht="27" customHeight="1">
      <c r="A19" s="315">
        <v>12</v>
      </c>
      <c r="B19" s="322" t="s">
        <v>253</v>
      </c>
      <c r="C19" s="323"/>
      <c r="D19" s="311"/>
      <c r="E19" s="309"/>
      <c r="F19" s="309"/>
      <c r="G19" s="309"/>
      <c r="H19" s="309"/>
      <c r="I19" s="309"/>
      <c r="J19" s="309"/>
      <c r="K19" s="309"/>
      <c r="L19" s="309"/>
      <c r="M19" s="309"/>
    </row>
    <row r="20" spans="1:13" ht="27" customHeight="1">
      <c r="A20" s="315">
        <v>13</v>
      </c>
      <c r="B20" s="322" t="s">
        <v>103</v>
      </c>
      <c r="C20" s="323"/>
      <c r="D20" s="311"/>
      <c r="E20" s="309"/>
      <c r="F20" s="309"/>
      <c r="G20" s="309"/>
      <c r="H20" s="309"/>
      <c r="I20" s="309"/>
      <c r="J20" s="309"/>
      <c r="K20" s="309"/>
      <c r="L20" s="309"/>
      <c r="M20" s="309"/>
    </row>
    <row r="21" spans="1:13" ht="27" customHeight="1">
      <c r="A21" s="315">
        <v>14</v>
      </c>
      <c r="B21" s="322" t="s">
        <v>230</v>
      </c>
      <c r="C21" s="323"/>
      <c r="D21" s="311"/>
      <c r="E21" s="309"/>
      <c r="F21" s="309"/>
      <c r="G21" s="309"/>
      <c r="H21" s="309"/>
      <c r="I21" s="309"/>
      <c r="J21" s="309"/>
      <c r="K21" s="309"/>
      <c r="L21" s="309"/>
      <c r="M21" s="309"/>
    </row>
    <row r="22" spans="1:13" ht="27" customHeight="1">
      <c r="A22" s="315">
        <v>15</v>
      </c>
      <c r="B22" s="322" t="s">
        <v>231</v>
      </c>
      <c r="C22" s="323"/>
      <c r="D22" s="311"/>
      <c r="E22" s="309"/>
      <c r="F22" s="309"/>
      <c r="G22" s="309"/>
      <c r="H22" s="309"/>
      <c r="I22" s="309"/>
      <c r="J22" s="309"/>
      <c r="K22" s="309"/>
      <c r="L22" s="309"/>
      <c r="M22" s="309"/>
    </row>
    <row r="23" spans="1:13" ht="27" customHeight="1">
      <c r="A23" s="315">
        <v>16</v>
      </c>
      <c r="B23" s="324" t="s">
        <v>250</v>
      </c>
      <c r="C23" s="325"/>
      <c r="D23" s="311"/>
      <c r="E23" s="309"/>
      <c r="F23" s="309"/>
      <c r="G23" s="309"/>
      <c r="H23" s="309"/>
      <c r="I23" s="309"/>
      <c r="J23" s="309"/>
      <c r="K23" s="309"/>
      <c r="L23" s="309"/>
      <c r="M23" s="309"/>
    </row>
    <row r="24" spans="1:13" ht="27" customHeight="1">
      <c r="A24" s="315">
        <v>17</v>
      </c>
      <c r="B24" s="324" t="s">
        <v>251</v>
      </c>
      <c r="C24" s="325"/>
      <c r="D24" s="311"/>
      <c r="E24" s="309"/>
      <c r="F24" s="309"/>
      <c r="G24" s="309"/>
      <c r="H24" s="309"/>
      <c r="I24" s="309"/>
      <c r="J24" s="309"/>
      <c r="K24" s="309"/>
      <c r="L24" s="309"/>
      <c r="M24" s="309"/>
    </row>
    <row r="25" spans="1:13" ht="27" customHeight="1">
      <c r="A25" s="315">
        <v>18</v>
      </c>
      <c r="B25" s="324" t="s">
        <v>252</v>
      </c>
      <c r="C25" s="325"/>
      <c r="D25" s="311"/>
      <c r="E25" s="309"/>
      <c r="F25" s="309"/>
      <c r="G25" s="309"/>
      <c r="H25" s="309"/>
      <c r="I25" s="309"/>
      <c r="J25" s="309"/>
      <c r="K25" s="309"/>
      <c r="L25" s="309"/>
      <c r="M25" s="309"/>
    </row>
    <row r="26" spans="1:13" ht="27" customHeight="1">
      <c r="A26" s="315">
        <v>19</v>
      </c>
      <c r="B26" s="336" t="s">
        <v>254</v>
      </c>
      <c r="C26" s="337"/>
      <c r="D26" s="311"/>
      <c r="E26" s="309"/>
      <c r="F26" s="309"/>
      <c r="G26" s="309"/>
      <c r="H26" s="309"/>
      <c r="I26" s="309"/>
      <c r="J26" s="309"/>
      <c r="K26" s="309"/>
      <c r="L26" s="309"/>
      <c r="M26" s="309"/>
    </row>
    <row r="27" spans="1:13">
      <c r="A27" s="333" t="s">
        <v>246</v>
      </c>
      <c r="B27" s="333"/>
      <c r="C27" s="333"/>
      <c r="D27" s="333"/>
      <c r="E27" s="333"/>
      <c r="F27" s="333"/>
      <c r="G27" s="333"/>
      <c r="H27" s="333"/>
      <c r="I27" s="333"/>
      <c r="J27" s="333"/>
      <c r="K27" s="333"/>
      <c r="L27" s="333"/>
      <c r="M27" s="333"/>
    </row>
  </sheetData>
  <mergeCells count="27">
    <mergeCell ref="A27:M27"/>
    <mergeCell ref="B8:C8"/>
    <mergeCell ref="B23:C23"/>
    <mergeCell ref="B24:C24"/>
    <mergeCell ref="B16:C16"/>
    <mergeCell ref="B19:C19"/>
    <mergeCell ref="B13:C13"/>
    <mergeCell ref="B12:C12"/>
    <mergeCell ref="B26:C26"/>
    <mergeCell ref="B18:C18"/>
    <mergeCell ref="B21:C21"/>
    <mergeCell ref="B20:C20"/>
    <mergeCell ref="B22:C22"/>
    <mergeCell ref="A1:C1"/>
    <mergeCell ref="B14:C14"/>
    <mergeCell ref="B25:C25"/>
    <mergeCell ref="B17:C17"/>
    <mergeCell ref="B9:C9"/>
    <mergeCell ref="A7:M7"/>
    <mergeCell ref="A2:B2"/>
    <mergeCell ref="A3:B3"/>
    <mergeCell ref="A4:B4"/>
    <mergeCell ref="A5:B5"/>
    <mergeCell ref="A6:B6"/>
    <mergeCell ref="B15:C15"/>
    <mergeCell ref="B10:C10"/>
    <mergeCell ref="B11:C11"/>
  </mergeCell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498C60DE-B9E5-45A6-B4B9-33E481B0D153}">
          <x14:formula1>
            <xm:f>Sheet3!$A$2:$A$13</xm:f>
          </x14:formula1>
          <xm:sqref>A3:B3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1A0B12-7C92-43D3-A574-14C1F179B281}">
  <dimension ref="A1:C13"/>
  <sheetViews>
    <sheetView workbookViewId="0">
      <selection activeCell="C8" sqref="C8"/>
    </sheetView>
  </sheetViews>
  <sheetFormatPr defaultRowHeight="13.2"/>
  <cols>
    <col min="1" max="1" width="43.44140625" customWidth="1"/>
  </cols>
  <sheetData>
    <row r="1" spans="1:3">
      <c r="A1" t="s">
        <v>222</v>
      </c>
      <c r="C1" t="s">
        <v>223</v>
      </c>
    </row>
    <row r="2" spans="1:3" ht="14.4">
      <c r="A2" s="304" t="s">
        <v>210</v>
      </c>
      <c r="C2" t="s">
        <v>224</v>
      </c>
    </row>
    <row r="3" spans="1:3" ht="14.4">
      <c r="A3" s="304" t="s">
        <v>211</v>
      </c>
      <c r="C3" t="s">
        <v>225</v>
      </c>
    </row>
    <row r="4" spans="1:3" ht="14.4">
      <c r="A4" s="304" t="s">
        <v>212</v>
      </c>
    </row>
    <row r="5" spans="1:3" ht="14.4">
      <c r="A5" s="304" t="s">
        <v>213</v>
      </c>
    </row>
    <row r="6" spans="1:3" ht="14.4">
      <c r="A6" s="304" t="s">
        <v>214</v>
      </c>
    </row>
    <row r="7" spans="1:3" ht="14.4">
      <c r="A7" s="304" t="s">
        <v>215</v>
      </c>
    </row>
    <row r="8" spans="1:3" ht="14.4">
      <c r="A8" s="304" t="s">
        <v>216</v>
      </c>
    </row>
    <row r="9" spans="1:3" ht="14.4">
      <c r="A9" s="304" t="s">
        <v>217</v>
      </c>
    </row>
    <row r="10" spans="1:3" ht="14.4">
      <c r="A10" s="304" t="s">
        <v>218</v>
      </c>
    </row>
    <row r="11" spans="1:3" ht="14.4">
      <c r="A11" s="304" t="s">
        <v>219</v>
      </c>
    </row>
    <row r="12" spans="1:3" ht="14.4">
      <c r="A12" s="304" t="s">
        <v>220</v>
      </c>
    </row>
    <row r="13" spans="1:3" ht="14.4">
      <c r="A13" s="304" t="s">
        <v>221</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7" tint="0.39997558519241921"/>
  </sheetPr>
  <dimension ref="A1:AB105"/>
  <sheetViews>
    <sheetView showGridLines="0" zoomScaleNormal="100" workbookViewId="0">
      <selection activeCell="B48" sqref="B48"/>
    </sheetView>
  </sheetViews>
  <sheetFormatPr defaultColWidth="9.21875" defaultRowHeight="13.2"/>
  <cols>
    <col min="1" max="1" width="6.5546875" style="14" customWidth="1"/>
    <col min="2" max="2" width="53.44140625" style="4" customWidth="1"/>
    <col min="3" max="3" width="30.44140625" style="1" customWidth="1"/>
    <col min="4" max="4" width="25.44140625" style="1" customWidth="1"/>
    <col min="5" max="14" width="9.77734375" style="27" customWidth="1"/>
    <col min="15" max="15" width="0.5546875" style="27" customWidth="1"/>
    <col min="16" max="25" width="9.77734375" style="27" customWidth="1"/>
    <col min="26" max="26" width="40.44140625" style="30" customWidth="1"/>
    <col min="27" max="27" width="34.77734375" style="9" customWidth="1"/>
    <col min="28" max="28" width="39.21875" style="9" customWidth="1"/>
    <col min="29" max="16384" width="9.21875" style="1"/>
  </cols>
  <sheetData>
    <row r="1" spans="1:28" ht="36.75" customHeight="1" thickBot="1">
      <c r="A1" s="49"/>
      <c r="B1" s="342" t="s">
        <v>204</v>
      </c>
      <c r="C1" s="342"/>
      <c r="D1" s="343"/>
      <c r="E1" s="168" t="e">
        <f t="shared" ref="E1:Y1" si="0">IF(E2="","",D1+1)</f>
        <v>#REF!</v>
      </c>
      <c r="F1" s="168" t="e">
        <f t="shared" si="0"/>
        <v>#REF!</v>
      </c>
      <c r="G1" s="168" t="e">
        <f t="shared" si="0"/>
        <v>#REF!</v>
      </c>
      <c r="H1" s="168" t="e">
        <f t="shared" si="0"/>
        <v>#REF!</v>
      </c>
      <c r="I1" s="168" t="e">
        <f t="shared" si="0"/>
        <v>#REF!</v>
      </c>
      <c r="J1" s="168" t="e">
        <f t="shared" si="0"/>
        <v>#REF!</v>
      </c>
      <c r="K1" s="168" t="e">
        <f t="shared" si="0"/>
        <v>#REF!</v>
      </c>
      <c r="L1" s="168" t="e">
        <f t="shared" si="0"/>
        <v>#REF!</v>
      </c>
      <c r="M1" s="168" t="e">
        <f t="shared" si="0"/>
        <v>#REF!</v>
      </c>
      <c r="N1" s="168" t="e">
        <f t="shared" si="0"/>
        <v>#REF!</v>
      </c>
      <c r="O1" s="240" t="str">
        <f t="shared" si="0"/>
        <v/>
      </c>
      <c r="P1" s="168" t="e">
        <f>IF(P8="","",1)</f>
        <v>#REF!</v>
      </c>
      <c r="Q1" s="168" t="str">
        <f t="shared" si="0"/>
        <v/>
      </c>
      <c r="R1" s="168" t="str">
        <f t="shared" si="0"/>
        <v/>
      </c>
      <c r="S1" s="168" t="str">
        <f t="shared" si="0"/>
        <v/>
      </c>
      <c r="T1" s="168" t="str">
        <f t="shared" si="0"/>
        <v/>
      </c>
      <c r="U1" s="168" t="str">
        <f t="shared" si="0"/>
        <v/>
      </c>
      <c r="V1" s="168" t="str">
        <f t="shared" si="0"/>
        <v/>
      </c>
      <c r="W1" s="168" t="str">
        <f t="shared" si="0"/>
        <v/>
      </c>
      <c r="X1" s="168" t="str">
        <f t="shared" si="0"/>
        <v/>
      </c>
      <c r="Y1" s="168" t="str">
        <f t="shared" si="0"/>
        <v/>
      </c>
      <c r="Z1" s="30" t="str">
        <f>IF(Z2="","",Y1 + 1)</f>
        <v/>
      </c>
      <c r="AA1" s="9" t="str">
        <f>IF(AA2="","",Z1 + 1)</f>
        <v/>
      </c>
      <c r="AB1" s="9" t="str">
        <f>IF(AB2="","",AA1 + 1)</f>
        <v/>
      </c>
    </row>
    <row r="2" spans="1:28" s="2" customFormat="1" ht="12.75" customHeight="1">
      <c r="A2" s="344" t="s">
        <v>72</v>
      </c>
      <c r="B2" s="345"/>
      <c r="C2" s="174"/>
      <c r="D2" s="37" t="s">
        <v>1</v>
      </c>
      <c r="E2" s="121" t="e">
        <f>IF(ISBLANK(#REF!),"",(#REF!))</f>
        <v>#REF!</v>
      </c>
      <c r="F2" s="121" t="e">
        <f>IF(ISBLANK(#REF!),"",(#REF!))</f>
        <v>#REF!</v>
      </c>
      <c r="G2" s="121" t="e">
        <f>IF(ISBLANK(#REF!),"",(#REF!))</f>
        <v>#REF!</v>
      </c>
      <c r="H2" s="121" t="e">
        <f>IF(ISBLANK(#REF!),"",(#REF!))</f>
        <v>#REF!</v>
      </c>
      <c r="I2" s="121" t="e">
        <f>IF(ISBLANK(#REF!),"",(#REF!))</f>
        <v>#REF!</v>
      </c>
      <c r="J2" s="121" t="e">
        <f>IF(ISBLANK(#REF!),"",(#REF!))</f>
        <v>#REF!</v>
      </c>
      <c r="K2" s="121" t="e">
        <f>IF(ISBLANK(#REF!),"",(#REF!))</f>
        <v>#REF!</v>
      </c>
      <c r="L2" s="121" t="e">
        <f>IF(ISBLANK(#REF!),"",(#REF!))</f>
        <v>#REF!</v>
      </c>
      <c r="M2" s="121" t="e">
        <f>IF(ISBLANK(#REF!),"",(#REF!))</f>
        <v>#REF!</v>
      </c>
      <c r="N2" s="121" t="e">
        <f>IF(ISBLANK(#REF!),"",(#REF!))</f>
        <v>#REF!</v>
      </c>
      <c r="O2" s="241"/>
      <c r="P2" s="175"/>
      <c r="Q2" s="175"/>
      <c r="R2" s="175"/>
      <c r="S2" s="175"/>
      <c r="T2" s="175"/>
      <c r="U2" s="175"/>
      <c r="V2" s="175"/>
      <c r="W2" s="175"/>
      <c r="X2" s="175"/>
      <c r="Y2" s="175"/>
      <c r="Z2" s="26"/>
    </row>
    <row r="3" spans="1:28" s="2" customFormat="1" ht="12.75" customHeight="1">
      <c r="A3" s="346" t="e">
        <f>#REF!</f>
        <v>#REF!</v>
      </c>
      <c r="B3" s="347"/>
      <c r="C3" s="174"/>
      <c r="D3" s="33" t="s">
        <v>2</v>
      </c>
      <c r="E3" s="121" t="e">
        <f>IF(ISBLANK(#REF!),"",(#REF!))</f>
        <v>#REF!</v>
      </c>
      <c r="F3" s="121" t="e">
        <f>IF(ISBLANK(#REF!),"",(#REF!))</f>
        <v>#REF!</v>
      </c>
      <c r="G3" s="121" t="e">
        <f>IF(ISBLANK(#REF!),"",(#REF!))</f>
        <v>#REF!</v>
      </c>
      <c r="H3" s="121" t="e">
        <f>IF(ISBLANK(#REF!),"",(#REF!))</f>
        <v>#REF!</v>
      </c>
      <c r="I3" s="121" t="e">
        <f>IF(ISBLANK(#REF!),"",(#REF!))</f>
        <v>#REF!</v>
      </c>
      <c r="J3" s="121" t="e">
        <f>IF(ISBLANK(#REF!),"",(#REF!))</f>
        <v>#REF!</v>
      </c>
      <c r="K3" s="121" t="e">
        <f>IF(ISBLANK(#REF!),"",(#REF!))</f>
        <v>#REF!</v>
      </c>
      <c r="L3" s="121" t="e">
        <f>IF(ISBLANK(#REF!),"",(#REF!))</f>
        <v>#REF!</v>
      </c>
      <c r="M3" s="121" t="e">
        <f>IF(ISBLANK(#REF!),"",(#REF!))</f>
        <v>#REF!</v>
      </c>
      <c r="N3" s="121" t="e">
        <f>IF(ISBLANK(#REF!),"",(#REF!))</f>
        <v>#REF!</v>
      </c>
      <c r="O3" s="241"/>
      <c r="P3" s="175"/>
      <c r="Q3" s="175"/>
      <c r="R3" s="175"/>
      <c r="S3" s="175"/>
      <c r="T3" s="175"/>
      <c r="U3" s="175"/>
      <c r="V3" s="175"/>
      <c r="W3" s="175"/>
      <c r="X3" s="175"/>
      <c r="Y3" s="175"/>
      <c r="Z3" s="26"/>
    </row>
    <row r="4" spans="1:28" s="2" customFormat="1" ht="12.75" customHeight="1">
      <c r="A4" s="348" t="s">
        <v>52</v>
      </c>
      <c r="B4" s="349"/>
      <c r="C4" s="174"/>
      <c r="D4" s="34" t="s">
        <v>17</v>
      </c>
      <c r="E4" s="121" t="e">
        <f>IF(ISBLANK(#REF!),"",(#REF!))</f>
        <v>#REF!</v>
      </c>
      <c r="F4" s="121" t="e">
        <f>IF(ISBLANK(#REF!),"",(#REF!))</f>
        <v>#REF!</v>
      </c>
      <c r="G4" s="121" t="e">
        <f>IF(ISBLANK(#REF!),"",(#REF!))</f>
        <v>#REF!</v>
      </c>
      <c r="H4" s="121" t="e">
        <f>IF(ISBLANK(#REF!),"",(#REF!))</f>
        <v>#REF!</v>
      </c>
      <c r="I4" s="121" t="e">
        <f>IF(ISBLANK(#REF!),"",(#REF!))</f>
        <v>#REF!</v>
      </c>
      <c r="J4" s="121" t="e">
        <f>IF(ISBLANK(#REF!),"",(#REF!))</f>
        <v>#REF!</v>
      </c>
      <c r="K4" s="121" t="e">
        <f>IF(ISBLANK(#REF!),"",(#REF!))</f>
        <v>#REF!</v>
      </c>
      <c r="L4" s="121" t="e">
        <f>IF(ISBLANK(#REF!),"",(#REF!))</f>
        <v>#REF!</v>
      </c>
      <c r="M4" s="121" t="e">
        <f>IF(ISBLANK(#REF!),"",(#REF!))</f>
        <v>#REF!</v>
      </c>
      <c r="N4" s="121" t="e">
        <f>IF(ISBLANK(#REF!),"",(#REF!))</f>
        <v>#REF!</v>
      </c>
      <c r="O4" s="241"/>
      <c r="P4" s="175"/>
      <c r="Q4" s="175"/>
      <c r="R4" s="175"/>
      <c r="S4" s="175"/>
      <c r="T4" s="175"/>
      <c r="U4" s="175"/>
      <c r="V4" s="175"/>
      <c r="W4" s="175"/>
      <c r="X4" s="175"/>
      <c r="Y4" s="175"/>
      <c r="Z4" s="26"/>
      <c r="AB4" s="10"/>
    </row>
    <row r="5" spans="1:28" s="2" customFormat="1" ht="12.75" customHeight="1">
      <c r="A5" s="350" t="s">
        <v>32</v>
      </c>
      <c r="B5" s="351"/>
      <c r="C5" s="174"/>
      <c r="D5" s="35" t="s">
        <v>111</v>
      </c>
      <c r="E5" s="121" t="e">
        <f>IF(ISBLANK(#REF!),"",(#REF!))</f>
        <v>#REF!</v>
      </c>
      <c r="F5" s="121" t="e">
        <f>IF(ISBLANK(#REF!),"",(#REF!))</f>
        <v>#REF!</v>
      </c>
      <c r="G5" s="121" t="e">
        <f>IF(ISBLANK(#REF!),"",(#REF!))</f>
        <v>#REF!</v>
      </c>
      <c r="H5" s="121" t="e">
        <f>IF(ISBLANK(#REF!),"",(#REF!))</f>
        <v>#REF!</v>
      </c>
      <c r="I5" s="121" t="e">
        <f>IF(ISBLANK(#REF!),"",(#REF!))</f>
        <v>#REF!</v>
      </c>
      <c r="J5" s="121" t="e">
        <f>IF(ISBLANK(#REF!),"",(#REF!))</f>
        <v>#REF!</v>
      </c>
      <c r="K5" s="121" t="e">
        <f>IF(ISBLANK(#REF!),"",(#REF!))</f>
        <v>#REF!</v>
      </c>
      <c r="L5" s="121" t="e">
        <f>IF(ISBLANK(#REF!),"",(#REF!))</f>
        <v>#REF!</v>
      </c>
      <c r="M5" s="121" t="e">
        <f>IF(ISBLANK(#REF!),"",(#REF!))</f>
        <v>#REF!</v>
      </c>
      <c r="N5" s="121" t="e">
        <f>IF(ISBLANK(#REF!),"",(#REF!))</f>
        <v>#REF!</v>
      </c>
      <c r="O5" s="241"/>
      <c r="P5" s="175"/>
      <c r="Q5" s="175"/>
      <c r="R5" s="175"/>
      <c r="S5" s="175"/>
      <c r="T5" s="175"/>
      <c r="U5" s="175"/>
      <c r="V5" s="175"/>
      <c r="W5" s="175"/>
      <c r="X5" s="175"/>
      <c r="Y5" s="175"/>
      <c r="Z5" s="26"/>
      <c r="AA5" s="10"/>
      <c r="AB5" s="10"/>
    </row>
    <row r="6" spans="1:28" s="2" customFormat="1" ht="12.75" customHeight="1">
      <c r="A6" s="340" t="e">
        <f>#REF!</f>
        <v>#REF!</v>
      </c>
      <c r="B6" s="341"/>
      <c r="C6" s="174"/>
      <c r="D6" s="34" t="s">
        <v>23</v>
      </c>
      <c r="E6" s="120"/>
      <c r="F6" s="120"/>
      <c r="G6" s="120"/>
      <c r="H6" s="120"/>
      <c r="I6" s="120"/>
      <c r="J6" s="120"/>
      <c r="K6" s="120"/>
      <c r="L6" s="120"/>
      <c r="M6" s="120"/>
      <c r="N6" s="120"/>
      <c r="O6" s="242"/>
      <c r="P6" s="176"/>
      <c r="Q6" s="176"/>
      <c r="R6" s="176"/>
      <c r="S6" s="176"/>
      <c r="T6" s="176"/>
      <c r="U6" s="176"/>
      <c r="V6" s="176"/>
      <c r="W6" s="176"/>
      <c r="X6" s="176"/>
      <c r="Y6" s="176"/>
      <c r="Z6" s="26"/>
      <c r="AA6" s="10"/>
      <c r="AB6" s="10"/>
    </row>
    <row r="7" spans="1:28" s="2" customFormat="1" ht="3.75" customHeight="1">
      <c r="A7" s="177"/>
      <c r="B7" s="178"/>
      <c r="C7" s="174"/>
      <c r="D7" s="179"/>
      <c r="E7" s="180"/>
      <c r="F7" s="180"/>
      <c r="G7" s="180"/>
      <c r="H7" s="180"/>
      <c r="I7" s="180"/>
      <c r="J7" s="180"/>
      <c r="K7" s="180"/>
      <c r="L7" s="180"/>
      <c r="M7" s="180"/>
      <c r="N7" s="180"/>
      <c r="O7" s="243"/>
      <c r="P7" s="180"/>
      <c r="Q7" s="180"/>
      <c r="R7" s="180"/>
      <c r="S7" s="180"/>
      <c r="T7" s="180"/>
      <c r="U7" s="180"/>
      <c r="V7" s="180"/>
      <c r="W7" s="180"/>
      <c r="X7" s="180"/>
      <c r="Y7" s="180"/>
      <c r="Z7" s="26"/>
      <c r="AA7" s="10"/>
      <c r="AB7" s="10"/>
    </row>
    <row r="8" spans="1:28" s="2" customFormat="1">
      <c r="A8" s="177"/>
      <c r="B8" s="178"/>
      <c r="C8" s="174"/>
      <c r="D8" s="181" t="s">
        <v>37</v>
      </c>
      <c r="E8" s="180"/>
      <c r="F8" s="180"/>
      <c r="G8" s="180"/>
      <c r="H8" s="180"/>
      <c r="I8" s="180"/>
      <c r="J8" s="180"/>
      <c r="K8" s="180"/>
      <c r="L8" s="180"/>
      <c r="M8" s="180"/>
      <c r="N8" s="180"/>
      <c r="O8" s="243"/>
      <c r="P8" s="121" t="e">
        <f>IF(ISBLANK(#REF!),"",(#REF!))</f>
        <v>#REF!</v>
      </c>
      <c r="Q8" s="121" t="e">
        <f>IF(ISBLANK(#REF!),"",(#REF!))</f>
        <v>#REF!</v>
      </c>
      <c r="R8" s="121" t="e">
        <f>IF(ISBLANK(#REF!),"",(#REF!))</f>
        <v>#REF!</v>
      </c>
      <c r="S8" s="121" t="e">
        <f>IF(ISBLANK(#REF!),"",(#REF!))</f>
        <v>#REF!</v>
      </c>
      <c r="T8" s="121" t="e">
        <f>IF(ISBLANK(#REF!),"",(#REF!))</f>
        <v>#REF!</v>
      </c>
      <c r="U8" s="121" t="e">
        <f>IF(ISBLANK(#REF!),"",(#REF!))</f>
        <v>#REF!</v>
      </c>
      <c r="V8" s="121" t="e">
        <f>IF(ISBLANK(#REF!),"",(#REF!))</f>
        <v>#REF!</v>
      </c>
      <c r="W8" s="121" t="e">
        <f>IF(ISBLANK(#REF!),"",(#REF!))</f>
        <v>#REF!</v>
      </c>
      <c r="X8" s="121" t="e">
        <f>IF(ISBLANK(#REF!),"",(#REF!))</f>
        <v>#REF!</v>
      </c>
      <c r="Y8" s="121" t="e">
        <f>IF(ISBLANK(#REF!),"",(#REF!))</f>
        <v>#REF!</v>
      </c>
      <c r="Z8" s="26"/>
      <c r="AA8" s="10"/>
      <c r="AB8" s="10"/>
    </row>
    <row r="9" spans="1:28" s="2" customFormat="1">
      <c r="A9" s="192">
        <f>IF(COUNTA(#REF!)=0,"",COUNTA(#REF!))</f>
        <v>1</v>
      </c>
      <c r="B9" s="182" t="s">
        <v>150</v>
      </c>
      <c r="C9" s="174"/>
      <c r="D9" s="183" t="s">
        <v>40</v>
      </c>
      <c r="E9" s="180"/>
      <c r="F9" s="180"/>
      <c r="G9" s="180"/>
      <c r="H9" s="180"/>
      <c r="I9" s="180"/>
      <c r="J9" s="180"/>
      <c r="K9" s="180"/>
      <c r="L9" s="180"/>
      <c r="M9" s="180"/>
      <c r="N9" s="180"/>
      <c r="O9" s="243"/>
      <c r="P9" s="121" t="e">
        <f>IF(ISBLANK(#REF!),"",(#REF!))</f>
        <v>#REF!</v>
      </c>
      <c r="Q9" s="121" t="e">
        <f>IF(ISBLANK(#REF!),"",(#REF!))</f>
        <v>#REF!</v>
      </c>
      <c r="R9" s="121" t="e">
        <f>IF(ISBLANK(#REF!),"",(#REF!))</f>
        <v>#REF!</v>
      </c>
      <c r="S9" s="121" t="e">
        <f>IF(ISBLANK(#REF!),"",(#REF!))</f>
        <v>#REF!</v>
      </c>
      <c r="T9" s="121" t="e">
        <f>IF(ISBLANK(#REF!),"",(#REF!))</f>
        <v>#REF!</v>
      </c>
      <c r="U9" s="121" t="e">
        <f>IF(ISBLANK(#REF!),"",(#REF!))</f>
        <v>#REF!</v>
      </c>
      <c r="V9" s="121" t="e">
        <f>IF(ISBLANK(#REF!),"",(#REF!))</f>
        <v>#REF!</v>
      </c>
      <c r="W9" s="121" t="e">
        <f>IF(ISBLANK(#REF!),"",(#REF!))</f>
        <v>#REF!</v>
      </c>
      <c r="X9" s="121" t="e">
        <f>IF(ISBLANK(#REF!),"",(#REF!))</f>
        <v>#REF!</v>
      </c>
      <c r="Y9" s="121" t="e">
        <f>IF(ISBLANK(#REF!),"",(#REF!))</f>
        <v>#REF!</v>
      </c>
      <c r="Z9" s="26"/>
      <c r="AA9" s="10"/>
      <c r="AB9" s="10"/>
    </row>
    <row r="10" spans="1:28" s="2" customFormat="1">
      <c r="A10" s="192">
        <f>IF(COUNTA(#REF!)=0,"",COUNTA(#REF!))</f>
        <v>1</v>
      </c>
      <c r="B10" s="182" t="s">
        <v>151</v>
      </c>
      <c r="C10" s="174"/>
      <c r="D10" s="183" t="s">
        <v>38</v>
      </c>
      <c r="E10" s="180"/>
      <c r="F10" s="180"/>
      <c r="G10" s="180"/>
      <c r="H10" s="180"/>
      <c r="I10" s="180"/>
      <c r="J10" s="180"/>
      <c r="K10" s="180"/>
      <c r="L10" s="180"/>
      <c r="M10" s="180"/>
      <c r="N10" s="180"/>
      <c r="O10" s="243"/>
      <c r="P10" s="121" t="e">
        <f>IF(ISBLANK(#REF!),"",(#REF!))</f>
        <v>#REF!</v>
      </c>
      <c r="Q10" s="121" t="e">
        <f>IF(ISBLANK(#REF!),"",(#REF!))</f>
        <v>#REF!</v>
      </c>
      <c r="R10" s="121" t="e">
        <f>IF(ISBLANK(#REF!),"",(#REF!))</f>
        <v>#REF!</v>
      </c>
      <c r="S10" s="121" t="e">
        <f>IF(ISBLANK(#REF!),"",(#REF!))</f>
        <v>#REF!</v>
      </c>
      <c r="T10" s="121" t="e">
        <f>IF(ISBLANK(#REF!),"",(#REF!))</f>
        <v>#REF!</v>
      </c>
      <c r="U10" s="121" t="e">
        <f>IF(ISBLANK(#REF!),"",(#REF!))</f>
        <v>#REF!</v>
      </c>
      <c r="V10" s="121" t="e">
        <f>IF(ISBLANK(#REF!),"",(#REF!))</f>
        <v>#REF!</v>
      </c>
      <c r="W10" s="121" t="e">
        <f>IF(ISBLANK(#REF!),"",(#REF!))</f>
        <v>#REF!</v>
      </c>
      <c r="X10" s="121" t="e">
        <f>IF(ISBLANK(#REF!),"",(#REF!))</f>
        <v>#REF!</v>
      </c>
      <c r="Y10" s="121" t="e">
        <f>IF(ISBLANK(#REF!),"",(#REF!))</f>
        <v>#REF!</v>
      </c>
      <c r="Z10" s="26"/>
      <c r="AA10" s="10"/>
      <c r="AB10" s="10"/>
    </row>
    <row r="11" spans="1:28" s="2" customFormat="1">
      <c r="A11" s="177"/>
      <c r="B11" s="178"/>
      <c r="C11" s="184"/>
      <c r="D11" s="185" t="s">
        <v>39</v>
      </c>
      <c r="E11" s="180"/>
      <c r="F11" s="180"/>
      <c r="G11" s="180"/>
      <c r="H11" s="180"/>
      <c r="I11" s="180"/>
      <c r="J11" s="180"/>
      <c r="K11" s="180"/>
      <c r="L11" s="180"/>
      <c r="M11" s="180"/>
      <c r="N11" s="180"/>
      <c r="O11" s="243"/>
      <c r="P11" s="121" t="e">
        <f>IF(ISBLANK(#REF!),"",(#REF!))</f>
        <v>#REF!</v>
      </c>
      <c r="Q11" s="121" t="e">
        <f>IF(ISBLANK(#REF!),"",(#REF!))</f>
        <v>#REF!</v>
      </c>
      <c r="R11" s="121" t="e">
        <f>IF(ISBLANK(#REF!),"",(#REF!))</f>
        <v>#REF!</v>
      </c>
      <c r="S11" s="121" t="e">
        <f>IF(ISBLANK(#REF!),"",(#REF!))</f>
        <v>#REF!</v>
      </c>
      <c r="T11" s="121" t="e">
        <f>IF(ISBLANK(#REF!),"",(#REF!))</f>
        <v>#REF!</v>
      </c>
      <c r="U11" s="121" t="e">
        <f>IF(ISBLANK(#REF!),"",(#REF!))</f>
        <v>#REF!</v>
      </c>
      <c r="V11" s="121" t="e">
        <f>IF(ISBLANK(#REF!),"",(#REF!))</f>
        <v>#REF!</v>
      </c>
      <c r="W11" s="121" t="e">
        <f>IF(ISBLANK(#REF!),"",(#REF!))</f>
        <v>#REF!</v>
      </c>
      <c r="X11" s="121" t="e">
        <f>IF(ISBLANK(#REF!),"",(#REF!))</f>
        <v>#REF!</v>
      </c>
      <c r="Y11" s="121" t="e">
        <f>IF(ISBLANK(#REF!),"",(#REF!))</f>
        <v>#REF!</v>
      </c>
      <c r="Z11" s="26"/>
      <c r="AA11" s="10"/>
      <c r="AB11" s="10"/>
    </row>
    <row r="12" spans="1:28" s="11" customFormat="1">
      <c r="A12" s="104"/>
      <c r="B12" s="105" t="s">
        <v>152</v>
      </c>
      <c r="C12" s="107" t="s">
        <v>51</v>
      </c>
      <c r="D12" s="107" t="s">
        <v>0</v>
      </c>
      <c r="E12" s="41"/>
      <c r="F12" s="41"/>
      <c r="G12" s="41"/>
      <c r="H12" s="41"/>
      <c r="I12" s="41"/>
      <c r="J12" s="41"/>
      <c r="K12" s="41"/>
      <c r="L12" s="41"/>
      <c r="M12" s="41"/>
      <c r="N12" s="41"/>
      <c r="O12" s="244"/>
      <c r="P12" s="41"/>
      <c r="Q12" s="41"/>
      <c r="R12" s="41"/>
      <c r="S12" s="41"/>
      <c r="T12" s="41"/>
      <c r="U12" s="41"/>
      <c r="V12" s="41"/>
      <c r="W12" s="41"/>
      <c r="X12" s="41"/>
      <c r="Y12" s="41"/>
      <c r="Z12" s="31" t="s">
        <v>36</v>
      </c>
      <c r="AA12" s="31" t="s">
        <v>107</v>
      </c>
      <c r="AB12" s="31" t="s">
        <v>35</v>
      </c>
    </row>
    <row r="13" spans="1:28" ht="39.6">
      <c r="A13" s="139">
        <v>1</v>
      </c>
      <c r="B13" s="101" t="s">
        <v>206</v>
      </c>
      <c r="C13" s="103"/>
      <c r="D13" s="172" t="s">
        <v>153</v>
      </c>
      <c r="E13" s="29" t="e">
        <f>IF(E2="","x","y")</f>
        <v>#REF!</v>
      </c>
      <c r="F13" s="29" t="e">
        <f t="shared" ref="F13:N13" si="1">IF(F2="","x","y")</f>
        <v>#REF!</v>
      </c>
      <c r="G13" s="29" t="e">
        <f t="shared" si="1"/>
        <v>#REF!</v>
      </c>
      <c r="H13" s="29" t="e">
        <f t="shared" si="1"/>
        <v>#REF!</v>
      </c>
      <c r="I13" s="29" t="e">
        <f t="shared" si="1"/>
        <v>#REF!</v>
      </c>
      <c r="J13" s="29" t="e">
        <f t="shared" si="1"/>
        <v>#REF!</v>
      </c>
      <c r="K13" s="29" t="e">
        <f t="shared" si="1"/>
        <v>#REF!</v>
      </c>
      <c r="L13" s="29" t="e">
        <f t="shared" si="1"/>
        <v>#REF!</v>
      </c>
      <c r="M13" s="29" t="e">
        <f t="shared" si="1"/>
        <v>#REF!</v>
      </c>
      <c r="N13" s="29" t="e">
        <f t="shared" si="1"/>
        <v>#REF!</v>
      </c>
      <c r="O13" s="241"/>
      <c r="P13" s="190"/>
      <c r="Q13" s="190"/>
      <c r="R13" s="190"/>
      <c r="S13" s="190"/>
      <c r="T13" s="190"/>
      <c r="U13" s="190"/>
      <c r="V13" s="190"/>
      <c r="W13" s="190"/>
      <c r="X13" s="190"/>
      <c r="Y13" s="190"/>
      <c r="Z13" s="32" t="s">
        <v>27</v>
      </c>
      <c r="AA13" s="32" t="s">
        <v>27</v>
      </c>
      <c r="AB13" s="32" t="s">
        <v>27</v>
      </c>
    </row>
    <row r="14" spans="1:28" ht="34.200000000000003">
      <c r="A14" s="139">
        <v>2</v>
      </c>
      <c r="B14" s="101" t="s">
        <v>193</v>
      </c>
      <c r="C14" s="103" t="s">
        <v>57</v>
      </c>
      <c r="D14" s="172" t="s">
        <v>118</v>
      </c>
      <c r="E14" s="29" t="e">
        <f>IF(OR(#REF!=0,#REF!= "NULL",E13=""),"x","y")</f>
        <v>#REF!</v>
      </c>
      <c r="F14" s="29" t="e">
        <f>IF(OR(#REF!=0,#REF!= "NULL",F13=""),"x","y")</f>
        <v>#REF!</v>
      </c>
      <c r="G14" s="29" t="e">
        <f>IF(OR(#REF!=0,#REF!= "NULL",G13=""),"x","y")</f>
        <v>#REF!</v>
      </c>
      <c r="H14" s="29" t="e">
        <f>IF(OR(#REF!=0,#REF!= "NULL",H13=""),"x","y")</f>
        <v>#REF!</v>
      </c>
      <c r="I14" s="29" t="e">
        <f>IF(OR(#REF!=0,#REF!= "NULL",I13=""),"x","y")</f>
        <v>#REF!</v>
      </c>
      <c r="J14" s="29" t="e">
        <f>IF(OR(#REF!=0,#REF!= "NULL",J13=""),"x","y")</f>
        <v>#REF!</v>
      </c>
      <c r="K14" s="29" t="e">
        <f>IF(OR(#REF!=0,#REF!= "NULL",K13=""),"x","y")</f>
        <v>#REF!</v>
      </c>
      <c r="L14" s="29" t="e">
        <f>IF(OR(#REF!=0,#REF!= "NULL",L13=""),"x","y")</f>
        <v>#REF!</v>
      </c>
      <c r="M14" s="29" t="e">
        <f>IF(OR(#REF!=0,#REF!= "NULL",M13=""),"x","y")</f>
        <v>#REF!</v>
      </c>
      <c r="N14" s="29" t="e">
        <f>IF(OR(#REF!=0,#REF!= "NULL",N13=""),"x","y")</f>
        <v>#REF!</v>
      </c>
      <c r="O14" s="241"/>
      <c r="P14" s="190"/>
      <c r="Q14" s="190"/>
      <c r="R14" s="190"/>
      <c r="S14" s="190"/>
      <c r="T14" s="190"/>
      <c r="U14" s="190"/>
      <c r="V14" s="190"/>
      <c r="W14" s="190"/>
      <c r="X14" s="190"/>
      <c r="Y14" s="190"/>
      <c r="Z14" s="136"/>
      <c r="AA14" s="136"/>
      <c r="AB14" s="136"/>
    </row>
    <row r="15" spans="1:28" ht="26.4">
      <c r="A15" s="139">
        <v>3</v>
      </c>
      <c r="B15" s="101" t="s">
        <v>207</v>
      </c>
      <c r="C15" s="103" t="s">
        <v>63</v>
      </c>
      <c r="D15" s="109" t="s">
        <v>114</v>
      </c>
      <c r="E15" s="28" t="e">
        <f t="shared" ref="E15:N15" si="2">IF(E14= "x","x","")</f>
        <v>#REF!</v>
      </c>
      <c r="F15" s="28" t="e">
        <f t="shared" si="2"/>
        <v>#REF!</v>
      </c>
      <c r="G15" s="28" t="e">
        <f t="shared" si="2"/>
        <v>#REF!</v>
      </c>
      <c r="H15" s="28" t="e">
        <f t="shared" si="2"/>
        <v>#REF!</v>
      </c>
      <c r="I15" s="28" t="e">
        <f t="shared" si="2"/>
        <v>#REF!</v>
      </c>
      <c r="J15" s="28" t="e">
        <f t="shared" si="2"/>
        <v>#REF!</v>
      </c>
      <c r="K15" s="28" t="e">
        <f t="shared" si="2"/>
        <v>#REF!</v>
      </c>
      <c r="L15" s="28" t="e">
        <f t="shared" si="2"/>
        <v>#REF!</v>
      </c>
      <c r="M15" s="28" t="e">
        <f t="shared" si="2"/>
        <v>#REF!</v>
      </c>
      <c r="N15" s="28" t="e">
        <f t="shared" si="2"/>
        <v>#REF!</v>
      </c>
      <c r="O15" s="241"/>
      <c r="P15" s="191"/>
      <c r="Q15" s="191"/>
      <c r="R15" s="191"/>
      <c r="S15" s="191"/>
      <c r="T15" s="191"/>
      <c r="U15" s="191"/>
      <c r="V15" s="191"/>
      <c r="W15" s="191"/>
      <c r="X15" s="191"/>
      <c r="Y15" s="191"/>
      <c r="Z15" s="136"/>
      <c r="AA15" s="136"/>
      <c r="AB15" s="136"/>
    </row>
    <row r="16" spans="1:28" ht="45.6">
      <c r="A16" s="140">
        <v>4</v>
      </c>
      <c r="B16" s="101" t="s">
        <v>194</v>
      </c>
      <c r="C16" s="103" t="s">
        <v>105</v>
      </c>
      <c r="D16" s="172" t="s">
        <v>113</v>
      </c>
      <c r="E16" s="28" t="e">
        <f t="shared" ref="E16:N16" si="3">IF(E14= "x","x",IF(E15="n","n",""))</f>
        <v>#REF!</v>
      </c>
      <c r="F16" s="28" t="e">
        <f t="shared" si="3"/>
        <v>#REF!</v>
      </c>
      <c r="G16" s="28" t="e">
        <f t="shared" si="3"/>
        <v>#REF!</v>
      </c>
      <c r="H16" s="28" t="e">
        <f t="shared" si="3"/>
        <v>#REF!</v>
      </c>
      <c r="I16" s="28" t="e">
        <f t="shared" si="3"/>
        <v>#REF!</v>
      </c>
      <c r="J16" s="28" t="e">
        <f t="shared" si="3"/>
        <v>#REF!</v>
      </c>
      <c r="K16" s="28" t="e">
        <f t="shared" si="3"/>
        <v>#REF!</v>
      </c>
      <c r="L16" s="28" t="e">
        <f t="shared" si="3"/>
        <v>#REF!</v>
      </c>
      <c r="M16" s="28" t="e">
        <f t="shared" si="3"/>
        <v>#REF!</v>
      </c>
      <c r="N16" s="28" t="e">
        <f t="shared" si="3"/>
        <v>#REF!</v>
      </c>
      <c r="O16" s="241"/>
      <c r="P16" s="191"/>
      <c r="Q16" s="191"/>
      <c r="R16" s="191"/>
      <c r="S16" s="191"/>
      <c r="T16" s="191"/>
      <c r="U16" s="191"/>
      <c r="V16" s="191"/>
      <c r="W16" s="191"/>
      <c r="X16" s="191"/>
      <c r="Y16" s="191"/>
      <c r="Z16" s="136"/>
      <c r="AA16" s="136"/>
      <c r="AB16" s="136"/>
    </row>
    <row r="17" spans="1:28" s="9" customFormat="1" ht="45.6">
      <c r="A17" s="140">
        <v>5</v>
      </c>
      <c r="B17" s="101" t="s">
        <v>208</v>
      </c>
      <c r="C17" s="103" t="s">
        <v>105</v>
      </c>
      <c r="D17" s="109" t="s">
        <v>113</v>
      </c>
      <c r="E17" s="28" t="e">
        <f t="shared" ref="E17:N17" si="4">IF(OR(E16="y",E16=""),"","x")</f>
        <v>#REF!</v>
      </c>
      <c r="F17" s="28" t="e">
        <f t="shared" si="4"/>
        <v>#REF!</v>
      </c>
      <c r="G17" s="28" t="e">
        <f t="shared" si="4"/>
        <v>#REF!</v>
      </c>
      <c r="H17" s="28" t="e">
        <f t="shared" si="4"/>
        <v>#REF!</v>
      </c>
      <c r="I17" s="28" t="e">
        <f t="shared" si="4"/>
        <v>#REF!</v>
      </c>
      <c r="J17" s="28" t="e">
        <f t="shared" si="4"/>
        <v>#REF!</v>
      </c>
      <c r="K17" s="28" t="e">
        <f t="shared" si="4"/>
        <v>#REF!</v>
      </c>
      <c r="L17" s="28" t="e">
        <f t="shared" si="4"/>
        <v>#REF!</v>
      </c>
      <c r="M17" s="28" t="e">
        <f t="shared" si="4"/>
        <v>#REF!</v>
      </c>
      <c r="N17" s="28" t="e">
        <f t="shared" si="4"/>
        <v>#REF!</v>
      </c>
      <c r="O17" s="241"/>
      <c r="P17" s="191"/>
      <c r="Q17" s="191"/>
      <c r="R17" s="191"/>
      <c r="S17" s="191"/>
      <c r="T17" s="191"/>
      <c r="U17" s="191"/>
      <c r="V17" s="191"/>
      <c r="W17" s="191"/>
      <c r="X17" s="191"/>
      <c r="Y17" s="191"/>
      <c r="Z17" s="136"/>
      <c r="AA17" s="136"/>
      <c r="AB17" s="136"/>
    </row>
    <row r="18" spans="1:28" s="11" customFormat="1" ht="45.6">
      <c r="A18" s="143">
        <v>6</v>
      </c>
      <c r="B18" s="101" t="s">
        <v>205</v>
      </c>
      <c r="C18" s="103" t="s">
        <v>105</v>
      </c>
      <c r="D18" s="109" t="s">
        <v>113</v>
      </c>
      <c r="E18" s="28" t="e">
        <f t="shared" ref="E18:N18" si="5">IF(OR(E16="y",E16=""),"","x")</f>
        <v>#REF!</v>
      </c>
      <c r="F18" s="28" t="e">
        <f t="shared" si="5"/>
        <v>#REF!</v>
      </c>
      <c r="G18" s="28" t="e">
        <f t="shared" si="5"/>
        <v>#REF!</v>
      </c>
      <c r="H18" s="28" t="e">
        <f t="shared" si="5"/>
        <v>#REF!</v>
      </c>
      <c r="I18" s="28" t="e">
        <f t="shared" si="5"/>
        <v>#REF!</v>
      </c>
      <c r="J18" s="28" t="e">
        <f t="shared" si="5"/>
        <v>#REF!</v>
      </c>
      <c r="K18" s="28" t="e">
        <f t="shared" si="5"/>
        <v>#REF!</v>
      </c>
      <c r="L18" s="28" t="e">
        <f t="shared" si="5"/>
        <v>#REF!</v>
      </c>
      <c r="M18" s="28" t="e">
        <f t="shared" si="5"/>
        <v>#REF!</v>
      </c>
      <c r="N18" s="28" t="e">
        <f t="shared" si="5"/>
        <v>#REF!</v>
      </c>
      <c r="O18" s="241"/>
      <c r="P18" s="191"/>
      <c r="Q18" s="191"/>
      <c r="R18" s="191"/>
      <c r="S18" s="191"/>
      <c r="T18" s="191"/>
      <c r="U18" s="191"/>
      <c r="V18" s="191"/>
      <c r="W18" s="191"/>
      <c r="X18" s="191"/>
      <c r="Y18" s="191"/>
      <c r="Z18" s="136"/>
      <c r="AA18" s="136"/>
      <c r="AB18" s="136"/>
    </row>
    <row r="19" spans="1:28" ht="45.6">
      <c r="A19" s="141">
        <v>7</v>
      </c>
      <c r="B19" s="101" t="s">
        <v>209</v>
      </c>
      <c r="C19" s="103" t="s">
        <v>105</v>
      </c>
      <c r="D19" s="109" t="s">
        <v>113</v>
      </c>
      <c r="E19" s="28" t="e">
        <f t="shared" ref="E19:N19" si="6">IF(OR(E18="n",E18=""),"","x")</f>
        <v>#REF!</v>
      </c>
      <c r="F19" s="28" t="e">
        <f t="shared" si="6"/>
        <v>#REF!</v>
      </c>
      <c r="G19" s="28" t="e">
        <f t="shared" si="6"/>
        <v>#REF!</v>
      </c>
      <c r="H19" s="28" t="e">
        <f t="shared" si="6"/>
        <v>#REF!</v>
      </c>
      <c r="I19" s="28" t="e">
        <f t="shared" si="6"/>
        <v>#REF!</v>
      </c>
      <c r="J19" s="28" t="e">
        <f t="shared" si="6"/>
        <v>#REF!</v>
      </c>
      <c r="K19" s="28" t="e">
        <f t="shared" si="6"/>
        <v>#REF!</v>
      </c>
      <c r="L19" s="28" t="e">
        <f t="shared" si="6"/>
        <v>#REF!</v>
      </c>
      <c r="M19" s="28" t="e">
        <f t="shared" si="6"/>
        <v>#REF!</v>
      </c>
      <c r="N19" s="28" t="e">
        <f t="shared" si="6"/>
        <v>#REF!</v>
      </c>
      <c r="O19" s="241"/>
      <c r="P19" s="191"/>
      <c r="Q19" s="191"/>
      <c r="R19" s="191"/>
      <c r="S19" s="191"/>
      <c r="T19" s="191"/>
      <c r="U19" s="191"/>
      <c r="V19" s="191"/>
      <c r="W19" s="191"/>
      <c r="X19" s="191"/>
      <c r="Y19" s="191"/>
      <c r="Z19" s="136"/>
      <c r="AA19" s="136"/>
      <c r="AB19" s="136"/>
    </row>
    <row r="20" spans="1:28" ht="45.6">
      <c r="A20" s="141">
        <v>8</v>
      </c>
      <c r="B20" s="101" t="s">
        <v>119</v>
      </c>
      <c r="C20" s="103" t="s">
        <v>63</v>
      </c>
      <c r="D20" s="109" t="s">
        <v>115</v>
      </c>
      <c r="E20" s="28" t="e">
        <f t="shared" ref="E20:N20" si="7">IF(OR(E18="x",E18="n",E19="n"),"x","")</f>
        <v>#REF!</v>
      </c>
      <c r="F20" s="28" t="e">
        <f t="shared" si="7"/>
        <v>#REF!</v>
      </c>
      <c r="G20" s="28" t="e">
        <f t="shared" si="7"/>
        <v>#REF!</v>
      </c>
      <c r="H20" s="28" t="e">
        <f t="shared" si="7"/>
        <v>#REF!</v>
      </c>
      <c r="I20" s="28" t="e">
        <f t="shared" si="7"/>
        <v>#REF!</v>
      </c>
      <c r="J20" s="28" t="e">
        <f t="shared" si="7"/>
        <v>#REF!</v>
      </c>
      <c r="K20" s="28" t="e">
        <f t="shared" si="7"/>
        <v>#REF!</v>
      </c>
      <c r="L20" s="28" t="e">
        <f t="shared" si="7"/>
        <v>#REF!</v>
      </c>
      <c r="M20" s="28" t="e">
        <f t="shared" si="7"/>
        <v>#REF!</v>
      </c>
      <c r="N20" s="28" t="e">
        <f t="shared" si="7"/>
        <v>#REF!</v>
      </c>
      <c r="O20" s="241"/>
      <c r="P20" s="191"/>
      <c r="Q20" s="191"/>
      <c r="R20" s="191"/>
      <c r="S20" s="191"/>
      <c r="T20" s="191"/>
      <c r="U20" s="191"/>
      <c r="V20" s="191"/>
      <c r="W20" s="191"/>
      <c r="X20" s="191"/>
      <c r="Y20" s="191"/>
      <c r="Z20" s="136"/>
      <c r="AA20" s="136"/>
      <c r="AB20" s="136"/>
    </row>
    <row r="21" spans="1:28" ht="45.6">
      <c r="A21" s="141">
        <v>9</v>
      </c>
      <c r="B21" s="101" t="s">
        <v>120</v>
      </c>
      <c r="C21" s="103" t="s">
        <v>63</v>
      </c>
      <c r="D21" s="109" t="s">
        <v>116</v>
      </c>
      <c r="E21" s="28" t="e">
        <f t="shared" ref="E21:N21" si="8">IF(OR(E18="x",E18="n",E19="n"),"x","")</f>
        <v>#REF!</v>
      </c>
      <c r="F21" s="28" t="e">
        <f t="shared" si="8"/>
        <v>#REF!</v>
      </c>
      <c r="G21" s="28" t="e">
        <f t="shared" si="8"/>
        <v>#REF!</v>
      </c>
      <c r="H21" s="28" t="e">
        <f t="shared" si="8"/>
        <v>#REF!</v>
      </c>
      <c r="I21" s="28" t="e">
        <f t="shared" si="8"/>
        <v>#REF!</v>
      </c>
      <c r="J21" s="28" t="e">
        <f t="shared" si="8"/>
        <v>#REF!</v>
      </c>
      <c r="K21" s="28" t="e">
        <f t="shared" si="8"/>
        <v>#REF!</v>
      </c>
      <c r="L21" s="28" t="e">
        <f t="shared" si="8"/>
        <v>#REF!</v>
      </c>
      <c r="M21" s="28" t="e">
        <f t="shared" si="8"/>
        <v>#REF!</v>
      </c>
      <c r="N21" s="28" t="e">
        <f t="shared" si="8"/>
        <v>#REF!</v>
      </c>
      <c r="O21" s="241"/>
      <c r="P21" s="191"/>
      <c r="Q21" s="191"/>
      <c r="R21" s="191"/>
      <c r="S21" s="191"/>
      <c r="T21" s="191"/>
      <c r="U21" s="191"/>
      <c r="V21" s="191"/>
      <c r="W21" s="191"/>
      <c r="X21" s="191"/>
      <c r="Y21" s="191"/>
      <c r="Z21" s="136"/>
      <c r="AA21" s="136"/>
      <c r="AB21" s="136"/>
    </row>
    <row r="22" spans="1:28" ht="77.25" customHeight="1">
      <c r="A22" s="141">
        <v>10</v>
      </c>
      <c r="B22" s="101" t="s">
        <v>144</v>
      </c>
      <c r="C22" s="103" t="s">
        <v>63</v>
      </c>
      <c r="D22" s="109" t="s">
        <v>117</v>
      </c>
      <c r="E22" s="28" t="e">
        <f>IF(OR(E16="x",E16="n",E18="x",E19="n"),"x",IF(#REF!&lt;&gt;"","y",""))</f>
        <v>#REF!</v>
      </c>
      <c r="F22" s="28" t="e">
        <f>IF(OR(F16="x",F16="n",F18="x",F19="n"),"x",IF(#REF!&lt;&gt;"","y",""))</f>
        <v>#REF!</v>
      </c>
      <c r="G22" s="28" t="e">
        <f>IF(OR(G16="x",G16="n",G18="x",G19="n"),"x",IF(#REF!&lt;&gt;"","y",""))</f>
        <v>#REF!</v>
      </c>
      <c r="H22" s="28" t="e">
        <f>IF(OR(H16="x",H16="n",H18="x",H19="n"),"x",IF(#REF!&lt;&gt;"","y",""))</f>
        <v>#REF!</v>
      </c>
      <c r="I22" s="28" t="e">
        <f>IF(OR(I16="x",I16="n",I18="x",I19="n"),"x",IF(#REF!&lt;&gt;"","y",""))</f>
        <v>#REF!</v>
      </c>
      <c r="J22" s="28" t="e">
        <f>IF(OR(J16="x",J16="n",J18="x",J19="n"),"x",IF(#REF!&lt;&gt;"","y",""))</f>
        <v>#REF!</v>
      </c>
      <c r="K22" s="28" t="e">
        <f>IF(OR(K16="x",K16="n",K18="x",K19="n"),"x",IF(#REF!&lt;&gt;"","y",""))</f>
        <v>#REF!</v>
      </c>
      <c r="L22" s="28" t="e">
        <f>IF(OR(L16="x",L16="n",L18="x",L19="n"),"x",IF(#REF!&lt;&gt;"","y",""))</f>
        <v>#REF!</v>
      </c>
      <c r="M22" s="28" t="e">
        <f>IF(OR(M16="x",M16="n",M18="x",M19="n"),"x",IF(#REF!&lt;&gt;"","y",""))</f>
        <v>#REF!</v>
      </c>
      <c r="N22" s="28" t="e">
        <f>IF(OR(N16="x",N16="n",N18="x",N19="n"),"x",IF(#REF!&lt;&gt;"","y",""))</f>
        <v>#REF!</v>
      </c>
      <c r="O22" s="241"/>
      <c r="P22" s="191"/>
      <c r="Q22" s="191"/>
      <c r="R22" s="191"/>
      <c r="S22" s="191"/>
      <c r="T22" s="191"/>
      <c r="U22" s="191"/>
      <c r="V22" s="191"/>
      <c r="W22" s="191"/>
      <c r="X22" s="191"/>
      <c r="Y22" s="191"/>
      <c r="Z22" s="136"/>
      <c r="AA22" s="136"/>
      <c r="AB22" s="136"/>
    </row>
    <row r="23" spans="1:28" ht="77.25" customHeight="1">
      <c r="A23" s="140">
        <v>11</v>
      </c>
      <c r="B23" s="101" t="s">
        <v>173</v>
      </c>
      <c r="C23" s="103" t="s">
        <v>62</v>
      </c>
      <c r="D23" s="109" t="s">
        <v>112</v>
      </c>
      <c r="E23" s="28" t="e">
        <f>IF(OR(E14="x",E16="n",E16="x"),"x",IF(#REF!="","",IF(#REF!="Y","y","")))</f>
        <v>#REF!</v>
      </c>
      <c r="F23" s="28" t="e">
        <f>IF(OR(F14="x",F16="n",F16="x"),"x",IF(#REF!="","",IF(#REF!="Y","y","")))</f>
        <v>#REF!</v>
      </c>
      <c r="G23" s="28" t="e">
        <f>IF(OR(G14="x",G16="n",G16="x"),"x",IF(#REF!="","",IF(#REF!="Y","y","")))</f>
        <v>#REF!</v>
      </c>
      <c r="H23" s="28" t="e">
        <f>IF(OR(H14="x",H16="n",H16="x"),"x",IF(#REF!="","",IF(#REF!="Y","y","")))</f>
        <v>#REF!</v>
      </c>
      <c r="I23" s="28" t="e">
        <f>IF(OR(I14="x",I16="n",I16="x"),"x",IF(#REF!="","",IF(#REF!="Y","y","")))</f>
        <v>#REF!</v>
      </c>
      <c r="J23" s="28" t="e">
        <f>IF(OR(J14="x",J16="n",J16="x"),"x",IF(#REF!="","",IF(#REF!="Y","y","")))</f>
        <v>#REF!</v>
      </c>
      <c r="K23" s="28" t="e">
        <f>IF(OR(K14="x",K16="n",K16="x"),"x",IF(#REF!="","",IF(#REF!="Y","y","")))</f>
        <v>#REF!</v>
      </c>
      <c r="L23" s="28" t="e">
        <f>IF(OR(L14="x",L16="n",L16="x"),"x",IF(#REF!="","",IF(#REF!="Y","y","")))</f>
        <v>#REF!</v>
      </c>
      <c r="M23" s="28" t="e">
        <f>IF(OR(M14="x",M16="n",M16="x"),"x",IF(#REF!="","",IF(#REF!="Y","y","")))</f>
        <v>#REF!</v>
      </c>
      <c r="N23" s="28" t="e">
        <f>IF(OR(N14="x",N16="n",N16="x"),"x",IF(#REF!="","",IF(#REF!="Y","y","")))</f>
        <v>#REF!</v>
      </c>
      <c r="O23" s="241"/>
      <c r="P23" s="191"/>
      <c r="Q23" s="191"/>
      <c r="R23" s="191"/>
      <c r="S23" s="191"/>
      <c r="T23" s="191"/>
      <c r="U23" s="191"/>
      <c r="V23" s="191"/>
      <c r="W23" s="191"/>
      <c r="X23" s="191"/>
      <c r="Y23" s="191"/>
      <c r="Z23" s="136"/>
      <c r="AA23" s="136"/>
      <c r="AB23" s="136"/>
    </row>
    <row r="24" spans="1:28" ht="34.200000000000003">
      <c r="A24" s="140">
        <v>12</v>
      </c>
      <c r="B24" s="101" t="s">
        <v>185</v>
      </c>
      <c r="C24" s="103" t="s">
        <v>64</v>
      </c>
      <c r="D24" s="109" t="s">
        <v>112</v>
      </c>
      <c r="E24" s="28" t="e">
        <f>IF(OR(E14="x",E16="n",E16="x",),"x",IF(#REF!="","",IF(#REF!="Y","y","n")))</f>
        <v>#REF!</v>
      </c>
      <c r="F24" s="28" t="e">
        <f>IF(OR(F14="x",F16="n",F16="x",),"x",IF(#REF!="","",IF(#REF!="Y","y","n")))</f>
        <v>#REF!</v>
      </c>
      <c r="G24" s="28" t="e">
        <f>IF(OR(G14="x",G16="n",G16="x",),"x",IF(#REF!="","",IF(#REF!="Y","y","n")))</f>
        <v>#REF!</v>
      </c>
      <c r="H24" s="28" t="e">
        <f>IF(OR(H14="x",H16="n",H16="x",),"x",IF(#REF!="","",IF(#REF!="Y","y","n")))</f>
        <v>#REF!</v>
      </c>
      <c r="I24" s="28" t="e">
        <f>IF(OR(I14="x",I16="n",I16="x",),"x",IF(#REF!="","",IF(#REF!="Y","y","n")))</f>
        <v>#REF!</v>
      </c>
      <c r="J24" s="28" t="e">
        <f>IF(OR(J14="x",J16="n",J16="x",),"x",IF(#REF!="","",IF(#REF!="Y","y","n")))</f>
        <v>#REF!</v>
      </c>
      <c r="K24" s="28" t="e">
        <f>IF(OR(K14="x",K16="n",K16="x",),"x",IF(#REF!="","",IF(#REF!="Y","y","n")))</f>
        <v>#REF!</v>
      </c>
      <c r="L24" s="28" t="e">
        <f>IF(OR(L14="x",L16="n",L16="x",),"x",IF(#REF!="","",IF(#REF!="Y","y","n")))</f>
        <v>#REF!</v>
      </c>
      <c r="M24" s="28" t="e">
        <f>IF(OR(M14="x",M16="n",M16="x",),"x",IF(#REF!="","",IF(#REF!="Y","y","n")))</f>
        <v>#REF!</v>
      </c>
      <c r="N24" s="28" t="e">
        <f>IF(OR(N14="x",N16="n",N16="x",),"x",IF(#REF!="","",IF(#REF!="Y","y","n")))</f>
        <v>#REF!</v>
      </c>
      <c r="O24" s="241"/>
      <c r="P24" s="191"/>
      <c r="Q24" s="191"/>
      <c r="R24" s="191"/>
      <c r="S24" s="191"/>
      <c r="T24" s="191"/>
      <c r="U24" s="191"/>
      <c r="V24" s="191"/>
      <c r="W24" s="191"/>
      <c r="X24" s="191"/>
      <c r="Y24" s="191"/>
      <c r="Z24" s="136"/>
      <c r="AA24" s="136"/>
      <c r="AB24" s="136"/>
    </row>
    <row r="25" spans="1:28">
      <c r="A25" s="50" t="s">
        <v>65</v>
      </c>
      <c r="B25" s="126"/>
      <c r="C25" s="127"/>
      <c r="D25" s="124"/>
      <c r="E25" s="28"/>
      <c r="F25" s="28"/>
      <c r="G25" s="28"/>
      <c r="H25" s="28"/>
      <c r="I25" s="28"/>
      <c r="J25" s="28"/>
      <c r="K25" s="28"/>
      <c r="L25" s="28"/>
      <c r="M25" s="28"/>
      <c r="N25" s="28"/>
      <c r="O25" s="241"/>
      <c r="P25" s="28"/>
      <c r="Q25" s="28"/>
      <c r="R25" s="28"/>
      <c r="S25" s="28"/>
      <c r="T25" s="28"/>
      <c r="U25" s="28"/>
      <c r="V25" s="28"/>
      <c r="W25" s="28"/>
      <c r="X25" s="28"/>
      <c r="Y25" s="28"/>
      <c r="Z25" s="29"/>
      <c r="AA25" s="29"/>
      <c r="AB25" s="29"/>
    </row>
    <row r="26" spans="1:28" s="11" customFormat="1">
      <c r="A26" s="104"/>
      <c r="B26" s="105" t="s">
        <v>66</v>
      </c>
      <c r="C26" s="107" t="s">
        <v>67</v>
      </c>
      <c r="D26" s="107" t="s">
        <v>68</v>
      </c>
      <c r="E26" s="41"/>
      <c r="F26" s="41"/>
      <c r="G26" s="41"/>
      <c r="H26" s="41"/>
      <c r="I26" s="41"/>
      <c r="J26" s="41"/>
      <c r="K26" s="41"/>
      <c r="L26" s="41"/>
      <c r="M26" s="41"/>
      <c r="N26" s="41"/>
      <c r="O26" s="244"/>
      <c r="P26" s="41"/>
      <c r="Q26" s="41"/>
      <c r="R26" s="41"/>
      <c r="S26" s="41"/>
      <c r="T26" s="41"/>
      <c r="U26" s="41"/>
      <c r="V26" s="41"/>
      <c r="W26" s="41"/>
      <c r="X26" s="41"/>
      <c r="Y26" s="41"/>
      <c r="Z26" s="31" t="s">
        <v>36</v>
      </c>
      <c r="AA26" s="31" t="s">
        <v>107</v>
      </c>
      <c r="AB26" s="31" t="s">
        <v>35</v>
      </c>
    </row>
    <row r="27" spans="1:28" ht="26.4">
      <c r="A27" s="139">
        <v>26</v>
      </c>
      <c r="B27" s="32" t="s">
        <v>174</v>
      </c>
      <c r="C27" s="123" t="s">
        <v>69</v>
      </c>
      <c r="D27" s="109" t="s">
        <v>112</v>
      </c>
      <c r="E27" s="250" t="e">
        <f>IF(E2="","x","y")</f>
        <v>#REF!</v>
      </c>
      <c r="F27" s="250" t="e">
        <f t="shared" ref="F27:N27" si="9">IF(F2="","x","y")</f>
        <v>#REF!</v>
      </c>
      <c r="G27" s="250" t="e">
        <f t="shared" si="9"/>
        <v>#REF!</v>
      </c>
      <c r="H27" s="250" t="e">
        <f t="shared" si="9"/>
        <v>#REF!</v>
      </c>
      <c r="I27" s="250" t="e">
        <f t="shared" si="9"/>
        <v>#REF!</v>
      </c>
      <c r="J27" s="250" t="e">
        <f t="shared" si="9"/>
        <v>#REF!</v>
      </c>
      <c r="K27" s="250" t="e">
        <f t="shared" si="9"/>
        <v>#REF!</v>
      </c>
      <c r="L27" s="250" t="e">
        <f t="shared" si="9"/>
        <v>#REF!</v>
      </c>
      <c r="M27" s="250" t="e">
        <f t="shared" si="9"/>
        <v>#REF!</v>
      </c>
      <c r="N27" s="250" t="e">
        <f t="shared" si="9"/>
        <v>#REF!</v>
      </c>
      <c r="O27" s="241"/>
      <c r="P27" s="191"/>
      <c r="Q27" s="191"/>
      <c r="R27" s="191"/>
      <c r="S27" s="191"/>
      <c r="T27" s="191"/>
      <c r="U27" s="191"/>
      <c r="V27" s="191"/>
      <c r="W27" s="191"/>
      <c r="X27" s="191"/>
      <c r="Y27" s="191"/>
      <c r="Z27" s="136"/>
      <c r="AA27" s="136"/>
      <c r="AB27" s="136"/>
    </row>
    <row r="28" spans="1:28" ht="34.200000000000003">
      <c r="A28" s="140">
        <v>27</v>
      </c>
      <c r="B28" s="108" t="s">
        <v>121</v>
      </c>
      <c r="C28" s="123" t="s">
        <v>101</v>
      </c>
      <c r="D28" s="109" t="s">
        <v>11</v>
      </c>
      <c r="E28" s="250" t="e">
        <f>IF(E2="","x","y")</f>
        <v>#REF!</v>
      </c>
      <c r="F28" s="250" t="e">
        <f t="shared" ref="F28:N28" si="10">IF(F2="","x","y")</f>
        <v>#REF!</v>
      </c>
      <c r="G28" s="250" t="e">
        <f t="shared" si="10"/>
        <v>#REF!</v>
      </c>
      <c r="H28" s="250" t="e">
        <f t="shared" si="10"/>
        <v>#REF!</v>
      </c>
      <c r="I28" s="250" t="e">
        <f t="shared" si="10"/>
        <v>#REF!</v>
      </c>
      <c r="J28" s="250" t="e">
        <f t="shared" si="10"/>
        <v>#REF!</v>
      </c>
      <c r="K28" s="250" t="e">
        <f t="shared" si="10"/>
        <v>#REF!</v>
      </c>
      <c r="L28" s="250" t="e">
        <f t="shared" si="10"/>
        <v>#REF!</v>
      </c>
      <c r="M28" s="250" t="e">
        <f t="shared" si="10"/>
        <v>#REF!</v>
      </c>
      <c r="N28" s="250" t="e">
        <f t="shared" si="10"/>
        <v>#REF!</v>
      </c>
      <c r="O28" s="241"/>
      <c r="P28" s="191"/>
      <c r="Q28" s="191"/>
      <c r="R28" s="191"/>
      <c r="S28" s="191"/>
      <c r="T28" s="191"/>
      <c r="U28" s="191"/>
      <c r="V28" s="191"/>
      <c r="W28" s="191"/>
      <c r="X28" s="191"/>
      <c r="Y28" s="191"/>
      <c r="Z28" s="136"/>
      <c r="AA28" s="136"/>
      <c r="AB28" s="136"/>
    </row>
    <row r="29" spans="1:28" s="9" customFormat="1" ht="34.200000000000003">
      <c r="A29" s="140">
        <v>28</v>
      </c>
      <c r="B29" s="32" t="s">
        <v>58</v>
      </c>
      <c r="C29" s="123" t="s">
        <v>96</v>
      </c>
      <c r="D29" s="109" t="s">
        <v>11</v>
      </c>
      <c r="E29" s="250" t="e">
        <f t="shared" ref="E29" si="11">IF(OR(E28="y",E28=""),"","x")</f>
        <v>#REF!</v>
      </c>
      <c r="F29" s="250" t="e">
        <f t="shared" ref="F29:N29" si="12">IF(OR(F28="y",F28=""),"","x")</f>
        <v>#REF!</v>
      </c>
      <c r="G29" s="250" t="e">
        <f t="shared" si="12"/>
        <v>#REF!</v>
      </c>
      <c r="H29" s="250" t="e">
        <f t="shared" si="12"/>
        <v>#REF!</v>
      </c>
      <c r="I29" s="250" t="e">
        <f t="shared" si="12"/>
        <v>#REF!</v>
      </c>
      <c r="J29" s="250" t="e">
        <f t="shared" si="12"/>
        <v>#REF!</v>
      </c>
      <c r="K29" s="250" t="e">
        <f t="shared" si="12"/>
        <v>#REF!</v>
      </c>
      <c r="L29" s="250" t="e">
        <f t="shared" si="12"/>
        <v>#REF!</v>
      </c>
      <c r="M29" s="250" t="e">
        <f t="shared" si="12"/>
        <v>#REF!</v>
      </c>
      <c r="N29" s="250" t="e">
        <f t="shared" si="12"/>
        <v>#REF!</v>
      </c>
      <c r="O29" s="241"/>
      <c r="P29" s="191"/>
      <c r="Q29" s="191"/>
      <c r="R29" s="191"/>
      <c r="S29" s="191"/>
      <c r="T29" s="191"/>
      <c r="U29" s="191"/>
      <c r="V29" s="191"/>
      <c r="W29" s="191"/>
      <c r="X29" s="191"/>
      <c r="Y29" s="191"/>
      <c r="Z29" s="136"/>
      <c r="AA29" s="136"/>
      <c r="AB29" s="136"/>
    </row>
    <row r="30" spans="1:28">
      <c r="A30" s="50" t="s">
        <v>65</v>
      </c>
      <c r="B30" s="126"/>
      <c r="C30" s="127"/>
      <c r="D30" s="124"/>
      <c r="E30" s="250"/>
      <c r="F30" s="250"/>
      <c r="G30" s="250"/>
      <c r="H30" s="250"/>
      <c r="I30" s="250"/>
      <c r="J30" s="250"/>
      <c r="K30" s="250"/>
      <c r="L30" s="250"/>
      <c r="M30" s="250"/>
      <c r="N30" s="250"/>
      <c r="O30" s="241"/>
      <c r="P30" s="250"/>
      <c r="Q30" s="250"/>
      <c r="R30" s="250"/>
      <c r="S30" s="250"/>
      <c r="T30" s="250"/>
      <c r="U30" s="250"/>
      <c r="V30" s="250"/>
      <c r="W30" s="250"/>
      <c r="X30" s="250"/>
      <c r="Y30" s="250"/>
      <c r="Z30" s="251"/>
      <c r="AA30" s="251"/>
      <c r="AB30" s="251"/>
    </row>
    <row r="31" spans="1:28" s="11" customFormat="1">
      <c r="A31" s="111"/>
      <c r="B31" s="198" t="s">
        <v>70</v>
      </c>
      <c r="C31" s="112" t="s">
        <v>51</v>
      </c>
      <c r="D31" s="112" t="s">
        <v>0</v>
      </c>
      <c r="E31" s="41"/>
      <c r="F31" s="41"/>
      <c r="G31" s="41"/>
      <c r="H31" s="41"/>
      <c r="I31" s="41"/>
      <c r="J31" s="41"/>
      <c r="K31" s="41"/>
      <c r="L31" s="41"/>
      <c r="M31" s="41"/>
      <c r="N31" s="41"/>
      <c r="O31" s="245"/>
      <c r="P31" s="41"/>
      <c r="Q31" s="41"/>
      <c r="R31" s="41"/>
      <c r="S31" s="41"/>
      <c r="T31" s="41"/>
      <c r="U31" s="41"/>
      <c r="V31" s="41"/>
      <c r="W31" s="41"/>
      <c r="X31" s="41"/>
      <c r="Y31" s="41"/>
      <c r="Z31" s="135" t="s">
        <v>28</v>
      </c>
      <c r="AA31" s="135" t="s">
        <v>28</v>
      </c>
      <c r="AB31" s="135" t="s">
        <v>28</v>
      </c>
    </row>
    <row r="32" spans="1:28" ht="92.4">
      <c r="A32" s="113" t="s">
        <v>53</v>
      </c>
      <c r="B32" s="129" t="s">
        <v>195</v>
      </c>
      <c r="C32" s="129" t="s">
        <v>167</v>
      </c>
      <c r="D32" s="129" t="s">
        <v>168</v>
      </c>
      <c r="E32" s="191"/>
      <c r="F32" s="191"/>
      <c r="G32" s="191"/>
      <c r="H32" s="191"/>
      <c r="I32" s="191"/>
      <c r="J32" s="191"/>
      <c r="K32" s="191"/>
      <c r="L32" s="191"/>
      <c r="M32" s="191"/>
      <c r="N32" s="191"/>
      <c r="O32" s="246"/>
      <c r="P32" s="28" t="e">
        <f>IF(OR(P$8= "x",P$8=""),"x","y")</f>
        <v>#REF!</v>
      </c>
      <c r="Q32" s="28" t="e">
        <f>IF(Q$8="","x",IF(OR(#REF!="H2A",#REF!= "NULL"),"x","y"))</f>
        <v>#REF!</v>
      </c>
      <c r="R32" s="28" t="e">
        <f>IF(R$8="","x",IF(OR(#REF!="H2A",#REF!= "NULL"),"x","y"))</f>
        <v>#REF!</v>
      </c>
      <c r="S32" s="28" t="e">
        <f>IF(S$8="","x",IF(OR(#REF!="H2A",#REF!= "NULL"),"x","y"))</f>
        <v>#REF!</v>
      </c>
      <c r="T32" s="28" t="e">
        <f>IF(T$8="","x",IF(OR(#REF!="H2A",#REF!= "NULL"),"x","y"))</f>
        <v>#REF!</v>
      </c>
      <c r="U32" s="28" t="e">
        <f>IF(U$8="","x",IF(OR(#REF!="H2A",#REF!= "NULL"),"x","y"))</f>
        <v>#REF!</v>
      </c>
      <c r="V32" s="28" t="e">
        <f>IF(V$8="","x",IF(OR(#REF!="H2A",#REF!= "NULL"),"x","y"))</f>
        <v>#REF!</v>
      </c>
      <c r="W32" s="28" t="e">
        <f>IF(W$8="","x",IF(OR(#REF!="H2A",#REF!= "NULL"),"x","y"))</f>
        <v>#REF!</v>
      </c>
      <c r="X32" s="28" t="e">
        <f>IF(X$8="","x",IF(OR(#REF!="H2A",#REF!= "NULL"),"x","y"))</f>
        <v>#REF!</v>
      </c>
      <c r="Y32" s="28" t="e">
        <f>IF(Y$8="","x",IF(OR(#REF!="H2A",#REF!= "NULL"),"x","y"))</f>
        <v>#REF!</v>
      </c>
      <c r="Z32" s="136"/>
      <c r="AA32" s="136"/>
      <c r="AB32" s="136"/>
    </row>
    <row r="33" spans="1:28" ht="26.4">
      <c r="A33" s="16" t="s">
        <v>54</v>
      </c>
      <c r="B33" s="101" t="s">
        <v>59</v>
      </c>
      <c r="C33" s="110" t="s">
        <v>169</v>
      </c>
      <c r="D33" s="101" t="s">
        <v>127</v>
      </c>
      <c r="E33" s="191"/>
      <c r="F33" s="191"/>
      <c r="G33" s="191"/>
      <c r="H33" s="191"/>
      <c r="I33" s="191"/>
      <c r="J33" s="191"/>
      <c r="K33" s="191"/>
      <c r="L33" s="191"/>
      <c r="M33" s="191"/>
      <c r="N33" s="191"/>
      <c r="O33" s="246"/>
      <c r="P33" s="28" t="e">
        <f>IF(OR(P$32= "x",P$32=""),"x","")</f>
        <v>#REF!</v>
      </c>
      <c r="Q33" s="28" t="e">
        <f t="shared" ref="Q33:Y33" si="13">IF(OR(Q$32= "x",Q$32=""),"x","")</f>
        <v>#REF!</v>
      </c>
      <c r="R33" s="28" t="e">
        <f t="shared" si="13"/>
        <v>#REF!</v>
      </c>
      <c r="S33" s="28" t="e">
        <f t="shared" si="13"/>
        <v>#REF!</v>
      </c>
      <c r="T33" s="28" t="e">
        <f t="shared" si="13"/>
        <v>#REF!</v>
      </c>
      <c r="U33" s="28" t="e">
        <f t="shared" si="13"/>
        <v>#REF!</v>
      </c>
      <c r="V33" s="28" t="e">
        <f t="shared" si="13"/>
        <v>#REF!</v>
      </c>
      <c r="W33" s="28" t="e">
        <f t="shared" si="13"/>
        <v>#REF!</v>
      </c>
      <c r="X33" s="28" t="e">
        <f t="shared" si="13"/>
        <v>#REF!</v>
      </c>
      <c r="Y33" s="28" t="e">
        <f t="shared" si="13"/>
        <v>#REF!</v>
      </c>
      <c r="Z33" s="136"/>
      <c r="AA33" s="136"/>
      <c r="AB33" s="136"/>
    </row>
    <row r="34" spans="1:28" s="2" customFormat="1" ht="39.6">
      <c r="A34" s="16" t="s">
        <v>55</v>
      </c>
      <c r="B34" s="101" t="s">
        <v>61</v>
      </c>
      <c r="C34" s="110" t="s">
        <v>170</v>
      </c>
      <c r="D34" s="101" t="s">
        <v>127</v>
      </c>
      <c r="E34" s="191"/>
      <c r="F34" s="191"/>
      <c r="G34" s="191"/>
      <c r="H34" s="191"/>
      <c r="I34" s="191"/>
      <c r="J34" s="191"/>
      <c r="K34" s="191"/>
      <c r="L34" s="191"/>
      <c r="M34" s="191"/>
      <c r="N34" s="191"/>
      <c r="O34" s="246"/>
      <c r="P34" s="28" t="e">
        <f>IF(OR(P$32= "x",P$32=""),"x","")</f>
        <v>#REF!</v>
      </c>
      <c r="Q34" s="28" t="e">
        <f t="shared" ref="Q34:Y35" si="14">IF(OR(Q$8= "x",Q$8=""),"x","")</f>
        <v>#REF!</v>
      </c>
      <c r="R34" s="28" t="e">
        <f t="shared" si="14"/>
        <v>#REF!</v>
      </c>
      <c r="S34" s="28" t="e">
        <f t="shared" si="14"/>
        <v>#REF!</v>
      </c>
      <c r="T34" s="28" t="e">
        <f t="shared" si="14"/>
        <v>#REF!</v>
      </c>
      <c r="U34" s="28" t="e">
        <f t="shared" si="14"/>
        <v>#REF!</v>
      </c>
      <c r="V34" s="28" t="e">
        <f t="shared" si="14"/>
        <v>#REF!</v>
      </c>
      <c r="W34" s="28" t="e">
        <f t="shared" si="14"/>
        <v>#REF!</v>
      </c>
      <c r="X34" s="28" t="e">
        <f t="shared" si="14"/>
        <v>#REF!</v>
      </c>
      <c r="Y34" s="28" t="e">
        <f t="shared" si="14"/>
        <v>#REF!</v>
      </c>
      <c r="Z34" s="136"/>
      <c r="AA34" s="136"/>
      <c r="AB34" s="193"/>
    </row>
    <row r="35" spans="1:28" ht="39.6">
      <c r="A35" s="3" t="s">
        <v>56</v>
      </c>
      <c r="B35" s="101" t="s">
        <v>146</v>
      </c>
      <c r="C35" s="110" t="s">
        <v>170</v>
      </c>
      <c r="D35" s="101" t="s">
        <v>128</v>
      </c>
      <c r="E35" s="191"/>
      <c r="F35" s="191"/>
      <c r="G35" s="191"/>
      <c r="H35" s="191"/>
      <c r="I35" s="191"/>
      <c r="J35" s="191"/>
      <c r="K35" s="191"/>
      <c r="L35" s="191"/>
      <c r="M35" s="191"/>
      <c r="N35" s="191"/>
      <c r="O35" s="246"/>
      <c r="P35" s="28" t="e">
        <f>IF(OR(P$8= "x",P$8=""),"x","")</f>
        <v>#REF!</v>
      </c>
      <c r="Q35" s="28" t="e">
        <f t="shared" si="14"/>
        <v>#REF!</v>
      </c>
      <c r="R35" s="28" t="e">
        <f t="shared" si="14"/>
        <v>#REF!</v>
      </c>
      <c r="S35" s="28" t="e">
        <f t="shared" si="14"/>
        <v>#REF!</v>
      </c>
      <c r="T35" s="28" t="e">
        <f t="shared" si="14"/>
        <v>#REF!</v>
      </c>
      <c r="U35" s="28" t="e">
        <f t="shared" si="14"/>
        <v>#REF!</v>
      </c>
      <c r="V35" s="28" t="e">
        <f t="shared" si="14"/>
        <v>#REF!</v>
      </c>
      <c r="W35" s="28" t="e">
        <f t="shared" si="14"/>
        <v>#REF!</v>
      </c>
      <c r="X35" s="28" t="e">
        <f t="shared" si="14"/>
        <v>#REF!</v>
      </c>
      <c r="Y35" s="28" t="e">
        <f t="shared" si="14"/>
        <v>#REF!</v>
      </c>
      <c r="Z35" s="136"/>
      <c r="AA35" s="136"/>
      <c r="AB35" s="136"/>
    </row>
    <row r="36" spans="1:28" ht="26.4">
      <c r="A36" s="113" t="s">
        <v>104</v>
      </c>
      <c r="B36" s="196" t="s">
        <v>172</v>
      </c>
      <c r="C36" s="110"/>
      <c r="D36" s="101" t="s">
        <v>127</v>
      </c>
      <c r="E36" s="191"/>
      <c r="F36" s="191"/>
      <c r="G36" s="191"/>
      <c r="H36" s="191"/>
      <c r="I36" s="191"/>
      <c r="J36" s="191"/>
      <c r="K36" s="191"/>
      <c r="L36" s="191"/>
      <c r="M36" s="191"/>
      <c r="N36" s="191"/>
      <c r="O36" s="246"/>
      <c r="P36" s="28" t="e">
        <f t="shared" ref="P36:Y36" si="15">IF(OR(P$8= "x",P$8="",P$35="n"),"x","")</f>
        <v>#REF!</v>
      </c>
      <c r="Q36" s="28" t="e">
        <f t="shared" si="15"/>
        <v>#REF!</v>
      </c>
      <c r="R36" s="28" t="e">
        <f t="shared" si="15"/>
        <v>#REF!</v>
      </c>
      <c r="S36" s="28" t="e">
        <f t="shared" si="15"/>
        <v>#REF!</v>
      </c>
      <c r="T36" s="28" t="e">
        <f t="shared" si="15"/>
        <v>#REF!</v>
      </c>
      <c r="U36" s="28" t="e">
        <f t="shared" si="15"/>
        <v>#REF!</v>
      </c>
      <c r="V36" s="28" t="e">
        <f t="shared" si="15"/>
        <v>#REF!</v>
      </c>
      <c r="W36" s="28" t="e">
        <f t="shared" si="15"/>
        <v>#REF!</v>
      </c>
      <c r="X36" s="28" t="e">
        <f t="shared" si="15"/>
        <v>#REF!</v>
      </c>
      <c r="Y36" s="28" t="e">
        <f t="shared" si="15"/>
        <v>#REF!</v>
      </c>
      <c r="Z36" s="136"/>
      <c r="AA36" s="136"/>
      <c r="AB36" s="136"/>
    </row>
    <row r="37" spans="1:28" ht="39.6">
      <c r="A37" s="3" t="s">
        <v>122</v>
      </c>
      <c r="B37" s="102" t="s">
        <v>196</v>
      </c>
      <c r="C37" s="195" t="s">
        <v>169</v>
      </c>
      <c r="D37" s="101" t="s">
        <v>127</v>
      </c>
      <c r="E37" s="191"/>
      <c r="F37" s="191"/>
      <c r="G37" s="191"/>
      <c r="H37" s="191"/>
      <c r="I37" s="191"/>
      <c r="J37" s="191"/>
      <c r="K37" s="191"/>
      <c r="L37" s="191"/>
      <c r="M37" s="191"/>
      <c r="N37" s="191"/>
      <c r="O37" s="246"/>
      <c r="P37" s="28" t="e">
        <f t="shared" ref="P37" si="16">IF(OR(P35="x",P35="n", P36="x"),"x","")</f>
        <v>#REF!</v>
      </c>
      <c r="Q37" s="28" t="e">
        <f t="shared" ref="Q37:Y37" si="17">IF(OR(Q35="x",Q35="n", Q36="x"),"x","")</f>
        <v>#REF!</v>
      </c>
      <c r="R37" s="28" t="e">
        <f t="shared" si="17"/>
        <v>#REF!</v>
      </c>
      <c r="S37" s="28" t="e">
        <f t="shared" si="17"/>
        <v>#REF!</v>
      </c>
      <c r="T37" s="28" t="e">
        <f t="shared" si="17"/>
        <v>#REF!</v>
      </c>
      <c r="U37" s="28" t="e">
        <f t="shared" si="17"/>
        <v>#REF!</v>
      </c>
      <c r="V37" s="28" t="e">
        <f t="shared" si="17"/>
        <v>#REF!</v>
      </c>
      <c r="W37" s="28" t="e">
        <f t="shared" si="17"/>
        <v>#REF!</v>
      </c>
      <c r="X37" s="28" t="e">
        <f t="shared" si="17"/>
        <v>#REF!</v>
      </c>
      <c r="Y37" s="28" t="e">
        <f t="shared" si="17"/>
        <v>#REF!</v>
      </c>
      <c r="Z37" s="136"/>
      <c r="AA37" s="136"/>
      <c r="AB37" s="136"/>
    </row>
    <row r="38" spans="1:28" s="9" customFormat="1" ht="39.6">
      <c r="A38" s="3" t="s">
        <v>139</v>
      </c>
      <c r="B38" s="102" t="s">
        <v>197</v>
      </c>
      <c r="C38" s="195" t="s">
        <v>171</v>
      </c>
      <c r="D38" s="101" t="s">
        <v>128</v>
      </c>
      <c r="E38" s="191"/>
      <c r="F38" s="191"/>
      <c r="G38" s="191"/>
      <c r="H38" s="191"/>
      <c r="I38" s="191"/>
      <c r="J38" s="191"/>
      <c r="K38" s="191"/>
      <c r="L38" s="191"/>
      <c r="M38" s="191"/>
      <c r="N38" s="191"/>
      <c r="O38" s="246"/>
      <c r="P38" s="28" t="e">
        <f t="shared" ref="P38" si="18">IF(OR(P35="x",P35="n", P36="x"),"x","")</f>
        <v>#REF!</v>
      </c>
      <c r="Q38" s="28" t="e">
        <f t="shared" ref="Q38:Y38" si="19">IF(OR(Q35="x",Q35="n", Q36="x"),"x","")</f>
        <v>#REF!</v>
      </c>
      <c r="R38" s="28" t="e">
        <f t="shared" si="19"/>
        <v>#REF!</v>
      </c>
      <c r="S38" s="28" t="e">
        <f t="shared" si="19"/>
        <v>#REF!</v>
      </c>
      <c r="T38" s="28" t="e">
        <f t="shared" si="19"/>
        <v>#REF!</v>
      </c>
      <c r="U38" s="28" t="e">
        <f t="shared" si="19"/>
        <v>#REF!</v>
      </c>
      <c r="V38" s="28" t="e">
        <f t="shared" si="19"/>
        <v>#REF!</v>
      </c>
      <c r="W38" s="28" t="e">
        <f t="shared" si="19"/>
        <v>#REF!</v>
      </c>
      <c r="X38" s="28" t="e">
        <f t="shared" si="19"/>
        <v>#REF!</v>
      </c>
      <c r="Y38" s="28" t="e">
        <f t="shared" si="19"/>
        <v>#REF!</v>
      </c>
      <c r="Z38" s="136"/>
      <c r="AA38" s="136"/>
      <c r="AB38" s="136"/>
    </row>
    <row r="39" spans="1:28" s="9" customFormat="1" ht="39.6">
      <c r="A39" s="3" t="s">
        <v>135</v>
      </c>
      <c r="B39" s="101" t="s">
        <v>186</v>
      </c>
      <c r="C39" s="195" t="s">
        <v>170</v>
      </c>
      <c r="D39" s="101" t="s">
        <v>129</v>
      </c>
      <c r="E39" s="191"/>
      <c r="F39" s="191"/>
      <c r="G39" s="191"/>
      <c r="H39" s="191"/>
      <c r="I39" s="191"/>
      <c r="J39" s="191"/>
      <c r="K39" s="191"/>
      <c r="L39" s="191"/>
      <c r="M39" s="191"/>
      <c r="N39" s="191"/>
      <c r="O39" s="246"/>
      <c r="P39" s="28" t="e">
        <f>IF(OR(P$8= "x",P$8=""),"x","")</f>
        <v>#REF!</v>
      </c>
      <c r="Q39" s="28" t="e">
        <f t="shared" ref="Q39:Y42" si="20">IF(OR(Q$8= "x",Q$8=""),"x","")</f>
        <v>#REF!</v>
      </c>
      <c r="R39" s="28" t="e">
        <f t="shared" si="20"/>
        <v>#REF!</v>
      </c>
      <c r="S39" s="28" t="e">
        <f t="shared" si="20"/>
        <v>#REF!</v>
      </c>
      <c r="T39" s="28" t="e">
        <f t="shared" si="20"/>
        <v>#REF!</v>
      </c>
      <c r="U39" s="28" t="e">
        <f t="shared" si="20"/>
        <v>#REF!</v>
      </c>
      <c r="V39" s="28" t="e">
        <f t="shared" si="20"/>
        <v>#REF!</v>
      </c>
      <c r="W39" s="28" t="e">
        <f t="shared" si="20"/>
        <v>#REF!</v>
      </c>
      <c r="X39" s="28" t="e">
        <f t="shared" si="20"/>
        <v>#REF!</v>
      </c>
      <c r="Y39" s="28" t="e">
        <f t="shared" si="20"/>
        <v>#REF!</v>
      </c>
      <c r="Z39" s="136"/>
      <c r="AA39" s="136"/>
      <c r="AB39" s="136"/>
    </row>
    <row r="40" spans="1:28" s="9" customFormat="1" ht="26.4">
      <c r="A40" s="3" t="s">
        <v>123</v>
      </c>
      <c r="B40" s="101" t="s">
        <v>130</v>
      </c>
      <c r="C40" s="195" t="s">
        <v>60</v>
      </c>
      <c r="D40" s="101" t="s">
        <v>127</v>
      </c>
      <c r="E40" s="191"/>
      <c r="F40" s="191"/>
      <c r="G40" s="191"/>
      <c r="H40" s="191"/>
      <c r="I40" s="191"/>
      <c r="J40" s="191"/>
      <c r="K40" s="191"/>
      <c r="L40" s="191"/>
      <c r="M40" s="191"/>
      <c r="N40" s="191"/>
      <c r="O40" s="246"/>
      <c r="P40" s="28" t="e">
        <f>IF(OR(P$8= "x",P$8=""),"x","")</f>
        <v>#REF!</v>
      </c>
      <c r="Q40" s="28" t="e">
        <f t="shared" si="20"/>
        <v>#REF!</v>
      </c>
      <c r="R40" s="28" t="e">
        <f t="shared" si="20"/>
        <v>#REF!</v>
      </c>
      <c r="S40" s="28" t="e">
        <f t="shared" si="20"/>
        <v>#REF!</v>
      </c>
      <c r="T40" s="28" t="e">
        <f t="shared" si="20"/>
        <v>#REF!</v>
      </c>
      <c r="U40" s="28" t="e">
        <f t="shared" si="20"/>
        <v>#REF!</v>
      </c>
      <c r="V40" s="28" t="e">
        <f t="shared" si="20"/>
        <v>#REF!</v>
      </c>
      <c r="W40" s="28" t="e">
        <f t="shared" si="20"/>
        <v>#REF!</v>
      </c>
      <c r="X40" s="28" t="e">
        <f t="shared" si="20"/>
        <v>#REF!</v>
      </c>
      <c r="Y40" s="28" t="e">
        <f t="shared" si="20"/>
        <v>#REF!</v>
      </c>
      <c r="Z40" s="136"/>
      <c r="AA40" s="136"/>
      <c r="AB40" s="136"/>
    </row>
    <row r="41" spans="1:28" s="9" customFormat="1" ht="39.6">
      <c r="A41" s="16" t="s">
        <v>136</v>
      </c>
      <c r="B41" s="101" t="s">
        <v>198</v>
      </c>
      <c r="C41" s="195" t="s">
        <v>106</v>
      </c>
      <c r="D41" s="101" t="s">
        <v>127</v>
      </c>
      <c r="E41" s="191"/>
      <c r="F41" s="191"/>
      <c r="G41" s="191"/>
      <c r="H41" s="191"/>
      <c r="I41" s="191"/>
      <c r="J41" s="191"/>
      <c r="K41" s="191"/>
      <c r="L41" s="191"/>
      <c r="M41" s="191"/>
      <c r="N41" s="191"/>
      <c r="O41" s="246"/>
      <c r="P41" s="28" t="e">
        <f>IF(OR(P$8= "x",P$8=""),"x","")</f>
        <v>#REF!</v>
      </c>
      <c r="Q41" s="28" t="e">
        <f t="shared" si="20"/>
        <v>#REF!</v>
      </c>
      <c r="R41" s="28" t="e">
        <f t="shared" si="20"/>
        <v>#REF!</v>
      </c>
      <c r="S41" s="28" t="e">
        <f t="shared" si="20"/>
        <v>#REF!</v>
      </c>
      <c r="T41" s="28" t="e">
        <f t="shared" si="20"/>
        <v>#REF!</v>
      </c>
      <c r="U41" s="28" t="e">
        <f t="shared" si="20"/>
        <v>#REF!</v>
      </c>
      <c r="V41" s="28" t="e">
        <f t="shared" si="20"/>
        <v>#REF!</v>
      </c>
      <c r="W41" s="28" t="e">
        <f t="shared" si="20"/>
        <v>#REF!</v>
      </c>
      <c r="X41" s="28" t="e">
        <f t="shared" si="20"/>
        <v>#REF!</v>
      </c>
      <c r="Y41" s="28" t="e">
        <f t="shared" si="20"/>
        <v>#REF!</v>
      </c>
      <c r="Z41" s="136"/>
      <c r="AA41" s="136"/>
      <c r="AB41" s="136"/>
    </row>
    <row r="42" spans="1:28" s="9" customFormat="1" ht="39.6">
      <c r="A42" s="16" t="s">
        <v>137</v>
      </c>
      <c r="B42" s="197" t="s">
        <v>71</v>
      </c>
      <c r="C42" s="110" t="s">
        <v>97</v>
      </c>
      <c r="D42" s="101" t="s">
        <v>127</v>
      </c>
      <c r="E42" s="191"/>
      <c r="F42" s="191"/>
      <c r="G42" s="191"/>
      <c r="H42" s="191"/>
      <c r="I42" s="191"/>
      <c r="J42" s="191"/>
      <c r="K42" s="191"/>
      <c r="L42" s="191"/>
      <c r="M42" s="191"/>
      <c r="N42" s="191"/>
      <c r="O42" s="246"/>
      <c r="P42" s="28" t="e">
        <f>IF(OR(P$8= "x",P$8=""),"x","")</f>
        <v>#REF!</v>
      </c>
      <c r="Q42" s="28" t="e">
        <f t="shared" si="20"/>
        <v>#REF!</v>
      </c>
      <c r="R42" s="28" t="e">
        <f t="shared" si="20"/>
        <v>#REF!</v>
      </c>
      <c r="S42" s="28" t="e">
        <f t="shared" si="20"/>
        <v>#REF!</v>
      </c>
      <c r="T42" s="28" t="e">
        <f t="shared" si="20"/>
        <v>#REF!</v>
      </c>
      <c r="U42" s="28" t="e">
        <f t="shared" si="20"/>
        <v>#REF!</v>
      </c>
      <c r="V42" s="28" t="e">
        <f t="shared" si="20"/>
        <v>#REF!</v>
      </c>
      <c r="W42" s="28" t="e">
        <f t="shared" si="20"/>
        <v>#REF!</v>
      </c>
      <c r="X42" s="28" t="e">
        <f t="shared" si="20"/>
        <v>#REF!</v>
      </c>
      <c r="Y42" s="28" t="e">
        <f t="shared" si="20"/>
        <v>#REF!</v>
      </c>
      <c r="Z42" s="136"/>
      <c r="AA42" s="136"/>
      <c r="AB42" s="136"/>
    </row>
    <row r="43" spans="1:28" s="9" customFormat="1">
      <c r="A43" s="106" t="s">
        <v>65</v>
      </c>
      <c r="B43" s="130"/>
      <c r="C43" s="128"/>
      <c r="D43" s="128"/>
      <c r="E43" s="28"/>
      <c r="F43" s="28"/>
      <c r="G43" s="28"/>
      <c r="H43" s="28"/>
      <c r="I43" s="28"/>
      <c r="J43" s="28"/>
      <c r="K43" s="28"/>
      <c r="L43" s="28"/>
      <c r="M43" s="28"/>
      <c r="N43" s="28"/>
      <c r="O43" s="241"/>
      <c r="P43" s="28"/>
      <c r="Q43" s="28"/>
      <c r="R43" s="28"/>
      <c r="S43" s="28"/>
      <c r="T43" s="28"/>
      <c r="U43" s="28"/>
      <c r="V43" s="28"/>
      <c r="W43" s="28"/>
      <c r="X43" s="28"/>
      <c r="Y43" s="28"/>
      <c r="Z43" s="29"/>
      <c r="AA43" s="29"/>
      <c r="AB43" s="29"/>
    </row>
    <row r="44" spans="1:28" s="9" customFormat="1" ht="15.6">
      <c r="A44" s="40"/>
      <c r="B44" s="39" t="s">
        <v>154</v>
      </c>
      <c r="C44" s="36" t="s">
        <v>51</v>
      </c>
      <c r="D44" s="36" t="s">
        <v>0</v>
      </c>
      <c r="E44" s="41"/>
      <c r="F44" s="41"/>
      <c r="G44" s="41"/>
      <c r="H44" s="41"/>
      <c r="I44" s="41"/>
      <c r="J44" s="41"/>
      <c r="K44" s="41"/>
      <c r="L44" s="41"/>
      <c r="M44" s="41"/>
      <c r="N44" s="41"/>
      <c r="O44" s="244"/>
      <c r="P44" s="41"/>
      <c r="Q44" s="41"/>
      <c r="R44" s="41"/>
      <c r="S44" s="41"/>
      <c r="T44" s="41"/>
      <c r="U44" s="41"/>
      <c r="V44" s="41"/>
      <c r="W44" s="41"/>
      <c r="X44" s="41"/>
      <c r="Y44" s="41"/>
      <c r="Z44" s="41"/>
      <c r="AA44" s="41"/>
      <c r="AB44" s="41"/>
    </row>
    <row r="45" spans="1:28" s="8" customFormat="1" ht="39.6">
      <c r="A45" s="144" t="s">
        <v>138</v>
      </c>
      <c r="B45" s="22" t="s">
        <v>199</v>
      </c>
      <c r="C45" s="125"/>
      <c r="D45" s="239" t="s">
        <v>145</v>
      </c>
      <c r="E45" s="23"/>
      <c r="F45" s="186"/>
      <c r="G45" s="186"/>
      <c r="H45" s="186"/>
      <c r="I45" s="186"/>
      <c r="J45" s="186"/>
      <c r="K45" s="186"/>
      <c r="L45" s="186"/>
      <c r="M45" s="186"/>
      <c r="N45" s="186"/>
      <c r="O45" s="242"/>
      <c r="P45" s="186"/>
      <c r="Q45" s="186"/>
      <c r="R45" s="186"/>
      <c r="S45" s="186"/>
      <c r="T45" s="186"/>
      <c r="U45" s="186"/>
      <c r="V45" s="186"/>
      <c r="W45" s="186"/>
      <c r="X45" s="186"/>
      <c r="Y45" s="186"/>
      <c r="Z45" s="136"/>
      <c r="AA45" s="6"/>
      <c r="AB45" s="6"/>
    </row>
    <row r="46" spans="1:28" ht="39.6">
      <c r="A46" s="3" t="s">
        <v>124</v>
      </c>
      <c r="B46" s="22" t="s">
        <v>108</v>
      </c>
      <c r="C46" s="125" t="s">
        <v>98</v>
      </c>
      <c r="D46" s="122"/>
      <c r="E46" s="23"/>
      <c r="F46" s="186"/>
      <c r="G46" s="186"/>
      <c r="H46" s="186"/>
      <c r="I46" s="186"/>
      <c r="J46" s="186"/>
      <c r="K46" s="186"/>
      <c r="L46" s="186"/>
      <c r="M46" s="186"/>
      <c r="N46" s="186"/>
      <c r="O46" s="242"/>
      <c r="P46" s="186"/>
      <c r="Q46" s="186"/>
      <c r="R46" s="186"/>
      <c r="S46" s="186"/>
      <c r="T46" s="186"/>
      <c r="U46" s="186"/>
      <c r="V46" s="186"/>
      <c r="W46" s="186"/>
      <c r="X46" s="186"/>
      <c r="Y46" s="186"/>
      <c r="Z46" s="136"/>
      <c r="AA46" s="6"/>
      <c r="AB46" s="6"/>
    </row>
    <row r="47" spans="1:28" ht="52.8">
      <c r="A47" s="16" t="s">
        <v>125</v>
      </c>
      <c r="B47" s="22" t="s">
        <v>155</v>
      </c>
      <c r="C47" s="125" t="s">
        <v>131</v>
      </c>
      <c r="D47" s="131" t="s">
        <v>132</v>
      </c>
      <c r="E47" s="23"/>
      <c r="F47" s="187"/>
      <c r="G47" s="187"/>
      <c r="H47" s="187"/>
      <c r="I47" s="187"/>
      <c r="J47" s="187"/>
      <c r="K47" s="187"/>
      <c r="L47" s="187"/>
      <c r="M47" s="187"/>
      <c r="N47" s="187"/>
      <c r="O47" s="247"/>
      <c r="P47" s="187"/>
      <c r="Q47" s="187"/>
      <c r="R47" s="187"/>
      <c r="S47" s="187"/>
      <c r="T47" s="187"/>
      <c r="U47" s="187"/>
      <c r="V47" s="187"/>
      <c r="W47" s="187"/>
      <c r="X47" s="187"/>
      <c r="Y47" s="187"/>
      <c r="Z47" s="136"/>
      <c r="AA47" s="10"/>
      <c r="AB47" s="10"/>
    </row>
    <row r="48" spans="1:28" ht="66">
      <c r="A48" s="16" t="s">
        <v>126</v>
      </c>
      <c r="B48" s="22" t="s">
        <v>156</v>
      </c>
      <c r="C48" s="188" t="s">
        <v>131</v>
      </c>
      <c r="D48" s="131" t="s">
        <v>132</v>
      </c>
      <c r="E48" s="23"/>
      <c r="F48" s="186"/>
      <c r="G48" s="186"/>
      <c r="H48" s="186"/>
      <c r="I48" s="186"/>
      <c r="J48" s="186"/>
      <c r="K48" s="186"/>
      <c r="L48" s="186"/>
      <c r="M48" s="186"/>
      <c r="N48" s="186"/>
      <c r="O48" s="242"/>
      <c r="P48" s="186"/>
      <c r="Q48" s="186"/>
      <c r="R48" s="186"/>
      <c r="S48" s="186"/>
      <c r="T48" s="186"/>
      <c r="U48" s="186"/>
      <c r="V48" s="186"/>
      <c r="W48" s="186"/>
      <c r="X48" s="186"/>
      <c r="Y48" s="186"/>
      <c r="Z48" s="136"/>
      <c r="AA48" s="6"/>
      <c r="AB48" s="6"/>
    </row>
    <row r="49" spans="1:28" ht="13.8" thickBot="1">
      <c r="A49" s="113" t="s">
        <v>65</v>
      </c>
      <c r="B49" s="102"/>
      <c r="C49" s="129"/>
      <c r="D49" s="129"/>
      <c r="E49" s="28"/>
      <c r="F49" s="25"/>
      <c r="G49" s="25"/>
      <c r="H49" s="25"/>
      <c r="I49" s="25"/>
      <c r="J49" s="25"/>
      <c r="K49" s="25"/>
      <c r="L49" s="25"/>
      <c r="M49" s="25"/>
      <c r="N49" s="189"/>
      <c r="O49" s="242"/>
      <c r="P49" s="26"/>
      <c r="Q49" s="26"/>
      <c r="R49" s="26"/>
      <c r="S49" s="26"/>
      <c r="T49" s="26"/>
      <c r="U49" s="26"/>
      <c r="V49" s="26"/>
      <c r="W49" s="26"/>
      <c r="X49" s="26"/>
      <c r="Y49" s="26"/>
      <c r="Z49" s="26"/>
      <c r="AA49" s="10"/>
      <c r="AB49" s="10"/>
    </row>
    <row r="50" spans="1:28" s="9" customFormat="1" ht="14.4" thickTop="1" thickBot="1">
      <c r="A50" s="8"/>
      <c r="B50" s="18"/>
      <c r="C50" s="99"/>
      <c r="D50" s="100" t="s">
        <v>31</v>
      </c>
      <c r="E50" s="138">
        <f>COUNTBLANK(E13:E24)+COUNTBLANK(E45:E48)</f>
        <v>4</v>
      </c>
      <c r="F50" s="138">
        <f>COUNTBLANK(F13:F24)</f>
        <v>0</v>
      </c>
      <c r="G50" s="138">
        <f t="shared" ref="G50:N50" si="21">COUNTBLANK(G13:G24)</f>
        <v>0</v>
      </c>
      <c r="H50" s="138">
        <f t="shared" si="21"/>
        <v>0</v>
      </c>
      <c r="I50" s="138">
        <f t="shared" si="21"/>
        <v>0</v>
      </c>
      <c r="J50" s="138">
        <f t="shared" si="21"/>
        <v>0</v>
      </c>
      <c r="K50" s="138">
        <f t="shared" si="21"/>
        <v>0</v>
      </c>
      <c r="L50" s="138">
        <f t="shared" si="21"/>
        <v>0</v>
      </c>
      <c r="M50" s="138">
        <f t="shared" si="21"/>
        <v>0</v>
      </c>
      <c r="N50" s="138">
        <f t="shared" si="21"/>
        <v>0</v>
      </c>
      <c r="O50" s="248"/>
      <c r="P50" s="138">
        <f>COUNTBLANK(P32:P42)</f>
        <v>0</v>
      </c>
      <c r="Q50" s="138">
        <f t="shared" ref="Q50:Y50" si="22">COUNTBLANK(Q32:Q42)</f>
        <v>0</v>
      </c>
      <c r="R50" s="138">
        <f t="shared" si="22"/>
        <v>0</v>
      </c>
      <c r="S50" s="138">
        <f t="shared" si="22"/>
        <v>0</v>
      </c>
      <c r="T50" s="138">
        <f t="shared" si="22"/>
        <v>0</v>
      </c>
      <c r="U50" s="138">
        <f t="shared" si="22"/>
        <v>0</v>
      </c>
      <c r="V50" s="138">
        <f t="shared" si="22"/>
        <v>0</v>
      </c>
      <c r="W50" s="138">
        <f t="shared" si="22"/>
        <v>0</v>
      </c>
      <c r="X50" s="138">
        <f t="shared" si="22"/>
        <v>0</v>
      </c>
      <c r="Y50" s="138">
        <f t="shared" si="22"/>
        <v>0</v>
      </c>
      <c r="Z50" s="10"/>
      <c r="AA50" s="10"/>
      <c r="AB50" s="10"/>
    </row>
    <row r="51" spans="1:28" s="9" customFormat="1">
      <c r="A51" s="19"/>
      <c r="B51" s="20" t="s">
        <v>14</v>
      </c>
      <c r="C51" s="38"/>
      <c r="D51" s="38"/>
      <c r="E51" s="24"/>
      <c r="F51" s="27"/>
      <c r="G51" s="27"/>
      <c r="H51" s="27"/>
      <c r="I51" s="27"/>
      <c r="J51" s="27"/>
      <c r="K51" s="27"/>
      <c r="L51" s="27"/>
      <c r="M51" s="27"/>
      <c r="N51" s="27"/>
      <c r="O51" s="27"/>
      <c r="P51" s="27"/>
      <c r="Q51" s="27"/>
      <c r="R51" s="27"/>
      <c r="S51" s="27"/>
      <c r="T51" s="27"/>
      <c r="U51" s="26"/>
      <c r="V51" s="26"/>
      <c r="W51" s="26"/>
      <c r="X51" s="26"/>
      <c r="Y51" s="26"/>
      <c r="Z51" s="26"/>
      <c r="AA51" s="10"/>
      <c r="AB51" s="10"/>
    </row>
    <row r="52" spans="1:28" s="9" customFormat="1">
      <c r="A52" s="7" t="s">
        <v>9</v>
      </c>
      <c r="B52" s="17" t="s">
        <v>10</v>
      </c>
      <c r="C52" s="98"/>
      <c r="D52" s="98"/>
      <c r="E52" s="25"/>
      <c r="F52" s="27"/>
      <c r="G52" s="27"/>
      <c r="H52" s="27"/>
      <c r="I52" s="27"/>
      <c r="J52" s="27"/>
      <c r="K52" s="27"/>
      <c r="L52" s="27"/>
      <c r="M52" s="27"/>
      <c r="N52" s="27"/>
      <c r="O52" s="27"/>
      <c r="P52" s="27"/>
      <c r="Q52" s="27"/>
      <c r="R52" s="27"/>
      <c r="S52" s="27"/>
      <c r="T52" s="27"/>
      <c r="U52" s="27"/>
      <c r="V52" s="27"/>
      <c r="W52" s="27"/>
      <c r="X52" s="27"/>
      <c r="Y52" s="27"/>
      <c r="Z52" s="30"/>
    </row>
    <row r="53" spans="1:28" s="9" customFormat="1">
      <c r="A53" s="45"/>
      <c r="B53" s="42" t="s">
        <v>16</v>
      </c>
      <c r="C53" s="97"/>
      <c r="D53" s="97"/>
      <c r="E53" s="25"/>
      <c r="F53" s="27"/>
      <c r="G53" s="27"/>
      <c r="H53" s="27"/>
      <c r="I53" s="27"/>
      <c r="J53" s="27"/>
      <c r="K53" s="27"/>
      <c r="L53" s="27"/>
      <c r="M53" s="27"/>
      <c r="N53" s="27"/>
      <c r="O53" s="27"/>
      <c r="P53" s="27"/>
      <c r="Q53" s="27"/>
      <c r="R53" s="27"/>
      <c r="S53" s="27"/>
      <c r="T53" s="27"/>
      <c r="U53" s="27"/>
      <c r="V53" s="27"/>
      <c r="W53" s="27"/>
      <c r="X53" s="27"/>
      <c r="Y53" s="27"/>
      <c r="Z53" s="30"/>
    </row>
    <row r="54" spans="1:28" s="9" customFormat="1" ht="13.8" thickBot="1">
      <c r="A54" s="115" t="s">
        <v>26</v>
      </c>
      <c r="B54" s="43" t="s">
        <v>30</v>
      </c>
      <c r="C54" s="98"/>
      <c r="D54" s="98"/>
      <c r="E54" s="25"/>
      <c r="F54" s="27"/>
      <c r="G54" s="27"/>
      <c r="H54" s="27"/>
      <c r="I54" s="27"/>
      <c r="J54" s="27"/>
      <c r="K54" s="27"/>
      <c r="L54" s="27"/>
      <c r="M54" s="27"/>
      <c r="N54" s="27"/>
      <c r="O54" s="27"/>
      <c r="P54" s="27"/>
      <c r="Q54" s="27"/>
      <c r="R54" s="27"/>
      <c r="S54" s="27"/>
      <c r="T54" s="27"/>
      <c r="U54" s="27"/>
      <c r="V54" s="27"/>
      <c r="W54" s="27"/>
      <c r="X54" s="27"/>
      <c r="Y54" s="27"/>
      <c r="Z54" s="30"/>
    </row>
    <row r="55" spans="1:28" s="9" customFormat="1" ht="51.6" thickBot="1">
      <c r="A55" s="13"/>
      <c r="B55" s="44" t="s">
        <v>148</v>
      </c>
      <c r="C55" s="114" t="s">
        <v>29</v>
      </c>
      <c r="D55" s="1"/>
      <c r="E55" s="25"/>
      <c r="F55" s="27"/>
      <c r="G55" s="27"/>
      <c r="H55" s="27"/>
      <c r="I55" s="27"/>
      <c r="J55" s="27"/>
      <c r="K55" s="27"/>
      <c r="L55" s="27"/>
      <c r="M55" s="27"/>
      <c r="N55" s="27"/>
      <c r="O55" s="27"/>
      <c r="P55" s="27"/>
      <c r="Q55" s="27"/>
      <c r="R55" s="27"/>
      <c r="S55" s="27"/>
      <c r="T55" s="27"/>
      <c r="U55" s="27"/>
      <c r="V55" s="27"/>
      <c r="W55" s="27"/>
      <c r="X55" s="27"/>
      <c r="Y55" s="27"/>
      <c r="Z55" s="30"/>
    </row>
    <row r="56" spans="1:28" s="9" customFormat="1" ht="61.8" thickBot="1">
      <c r="A56" s="15"/>
      <c r="B56" s="44" t="s">
        <v>149</v>
      </c>
      <c r="C56" s="114" t="s">
        <v>29</v>
      </c>
      <c r="E56" s="26"/>
      <c r="F56" s="27"/>
      <c r="G56" s="27"/>
      <c r="H56" s="27"/>
      <c r="I56" s="27"/>
      <c r="J56" s="27"/>
      <c r="K56" s="27"/>
      <c r="L56" s="27"/>
      <c r="M56" s="27"/>
      <c r="N56" s="27"/>
      <c r="O56" s="27"/>
      <c r="P56" s="27"/>
      <c r="Q56" s="27"/>
      <c r="R56" s="27"/>
      <c r="S56" s="27"/>
      <c r="T56" s="27"/>
      <c r="U56" s="27"/>
      <c r="V56" s="27"/>
      <c r="W56" s="27"/>
      <c r="X56" s="27"/>
      <c r="Y56" s="27"/>
      <c r="Z56" s="30"/>
    </row>
    <row r="57" spans="1:28" s="9" customFormat="1">
      <c r="A57" s="14"/>
      <c r="B57" s="5"/>
      <c r="C57" s="1"/>
      <c r="D57" s="1"/>
      <c r="E57" s="27"/>
      <c r="F57" s="27"/>
      <c r="G57" s="27"/>
      <c r="H57" s="27"/>
      <c r="I57" s="27"/>
      <c r="J57" s="27"/>
      <c r="K57" s="27"/>
      <c r="L57" s="27"/>
      <c r="M57" s="27"/>
      <c r="N57" s="27"/>
      <c r="O57" s="27"/>
      <c r="P57" s="27"/>
      <c r="Q57" s="27"/>
      <c r="R57" s="27"/>
      <c r="S57" s="27"/>
      <c r="T57" s="27"/>
      <c r="U57" s="27"/>
      <c r="V57" s="27"/>
      <c r="W57" s="27"/>
      <c r="X57" s="27"/>
      <c r="Y57" s="27"/>
      <c r="Z57" s="30"/>
    </row>
    <row r="58" spans="1:28" s="9" customFormat="1">
      <c r="A58" s="14"/>
      <c r="B58" s="5"/>
      <c r="C58" s="1"/>
      <c r="D58" s="1"/>
      <c r="E58" s="27"/>
      <c r="F58" s="27"/>
      <c r="G58" s="27"/>
      <c r="H58" s="27"/>
      <c r="I58" s="27"/>
      <c r="J58" s="27"/>
      <c r="K58" s="27"/>
      <c r="L58" s="27"/>
      <c r="M58" s="27"/>
      <c r="N58" s="27"/>
      <c r="O58" s="27"/>
      <c r="P58" s="27"/>
      <c r="Q58" s="27"/>
      <c r="R58" s="27"/>
      <c r="S58" s="27"/>
      <c r="T58" s="27"/>
      <c r="U58" s="27"/>
      <c r="V58" s="27"/>
      <c r="W58" s="27"/>
      <c r="X58" s="27"/>
      <c r="Y58" s="27"/>
      <c r="Z58" s="30"/>
    </row>
    <row r="59" spans="1:28" s="9" customFormat="1">
      <c r="A59" s="14"/>
      <c r="B59" s="5"/>
      <c r="C59" s="1"/>
      <c r="D59" s="1"/>
      <c r="E59" s="27"/>
      <c r="F59" s="27"/>
      <c r="G59" s="27"/>
      <c r="H59" s="27"/>
      <c r="I59" s="27"/>
      <c r="J59" s="27"/>
      <c r="K59" s="27"/>
      <c r="L59" s="27"/>
      <c r="M59" s="27"/>
      <c r="N59" s="27"/>
      <c r="O59" s="27"/>
      <c r="P59" s="27"/>
      <c r="Q59" s="27"/>
      <c r="R59" s="27"/>
      <c r="S59" s="27"/>
      <c r="T59" s="27"/>
      <c r="U59" s="27"/>
      <c r="V59" s="27"/>
      <c r="W59" s="27"/>
      <c r="X59" s="27"/>
      <c r="Y59" s="27"/>
      <c r="Z59" s="30"/>
    </row>
    <row r="60" spans="1:28" s="9" customFormat="1">
      <c r="A60" s="14"/>
      <c r="B60" s="5"/>
      <c r="C60" s="1"/>
      <c r="D60" s="1"/>
      <c r="E60" s="27"/>
      <c r="F60" s="27"/>
      <c r="G60" s="27"/>
      <c r="H60" s="27"/>
      <c r="I60" s="27"/>
      <c r="J60" s="27"/>
      <c r="K60" s="27"/>
      <c r="L60" s="27"/>
      <c r="M60" s="27"/>
      <c r="N60" s="27"/>
      <c r="O60" s="27"/>
      <c r="P60" s="27"/>
      <c r="Q60" s="27"/>
      <c r="R60" s="27"/>
      <c r="S60" s="27"/>
      <c r="T60" s="27"/>
      <c r="U60" s="27"/>
      <c r="V60" s="27"/>
      <c r="W60" s="27"/>
      <c r="X60" s="27"/>
      <c r="Y60" s="27"/>
      <c r="Z60" s="30"/>
    </row>
    <row r="61" spans="1:28" s="9" customFormat="1">
      <c r="A61" s="14"/>
      <c r="B61" s="5"/>
      <c r="C61" s="1"/>
      <c r="D61" s="1"/>
      <c r="E61" s="27"/>
      <c r="F61" s="27"/>
      <c r="G61" s="27"/>
      <c r="H61" s="27"/>
      <c r="I61" s="27"/>
      <c r="J61" s="27"/>
      <c r="K61" s="27"/>
      <c r="L61" s="27"/>
      <c r="M61" s="27"/>
      <c r="N61" s="27"/>
      <c r="O61" s="27"/>
      <c r="P61" s="27"/>
      <c r="Q61" s="27"/>
      <c r="R61" s="27"/>
      <c r="S61" s="27"/>
      <c r="T61" s="27"/>
      <c r="U61" s="27"/>
      <c r="V61" s="27"/>
      <c r="W61" s="27"/>
      <c r="X61" s="27"/>
      <c r="Y61" s="27"/>
      <c r="Z61" s="30"/>
    </row>
    <row r="62" spans="1:28" s="9" customFormat="1">
      <c r="A62" s="14"/>
      <c r="B62" s="5"/>
      <c r="C62" s="1"/>
      <c r="D62" s="1"/>
      <c r="E62" s="27"/>
      <c r="F62" s="27"/>
      <c r="G62" s="27"/>
      <c r="H62" s="27"/>
      <c r="I62" s="27"/>
      <c r="J62" s="27"/>
      <c r="K62" s="27"/>
      <c r="L62" s="27"/>
      <c r="M62" s="27"/>
      <c r="N62" s="27"/>
      <c r="O62" s="27"/>
      <c r="P62" s="27"/>
      <c r="Q62" s="27"/>
      <c r="R62" s="27"/>
      <c r="S62" s="27"/>
      <c r="T62" s="27"/>
      <c r="U62" s="27"/>
      <c r="V62" s="27"/>
      <c r="W62" s="27"/>
      <c r="X62" s="27"/>
      <c r="Y62" s="27"/>
      <c r="Z62" s="30"/>
    </row>
    <row r="63" spans="1:28" s="9" customFormat="1">
      <c r="A63" s="14"/>
      <c r="B63" s="5"/>
      <c r="C63" s="1"/>
      <c r="D63" s="1"/>
      <c r="E63" s="27"/>
      <c r="F63" s="27"/>
      <c r="G63" s="27"/>
      <c r="H63" s="27"/>
      <c r="I63" s="27"/>
      <c r="J63" s="27"/>
      <c r="K63" s="27"/>
      <c r="L63" s="27"/>
      <c r="M63" s="27"/>
      <c r="N63" s="27"/>
      <c r="O63" s="27"/>
      <c r="P63" s="27"/>
      <c r="Q63" s="27"/>
      <c r="R63" s="27"/>
      <c r="S63" s="27"/>
      <c r="T63" s="27"/>
      <c r="U63" s="27"/>
      <c r="V63" s="27"/>
      <c r="W63" s="27"/>
      <c r="X63" s="27"/>
      <c r="Y63" s="27"/>
      <c r="Z63" s="30"/>
    </row>
    <row r="64" spans="1:28" s="9" customFormat="1">
      <c r="A64" s="14"/>
      <c r="B64" s="5"/>
      <c r="C64" s="1"/>
      <c r="D64" s="1"/>
      <c r="E64" s="27"/>
      <c r="F64" s="27"/>
      <c r="G64" s="27"/>
      <c r="H64" s="27"/>
      <c r="I64" s="27"/>
      <c r="J64" s="27"/>
      <c r="K64" s="27"/>
      <c r="L64" s="27"/>
      <c r="M64" s="27"/>
      <c r="N64" s="27"/>
      <c r="O64" s="27"/>
      <c r="P64" s="27"/>
      <c r="Q64" s="27"/>
      <c r="R64" s="27"/>
      <c r="S64" s="27"/>
      <c r="T64" s="27"/>
      <c r="U64" s="27"/>
      <c r="V64" s="27"/>
      <c r="W64" s="27"/>
      <c r="X64" s="27"/>
      <c r="Y64" s="27"/>
      <c r="Z64" s="30"/>
    </row>
    <row r="65" spans="1:26" s="9" customFormat="1">
      <c r="A65" s="14"/>
      <c r="B65" s="5"/>
      <c r="C65" s="1"/>
      <c r="D65" s="1"/>
      <c r="E65" s="27"/>
      <c r="F65" s="27"/>
      <c r="G65" s="27"/>
      <c r="H65" s="27"/>
      <c r="I65" s="27"/>
      <c r="J65" s="27"/>
      <c r="K65" s="27"/>
      <c r="L65" s="27"/>
      <c r="M65" s="27"/>
      <c r="N65" s="27"/>
      <c r="O65" s="27"/>
      <c r="P65" s="27"/>
      <c r="Q65" s="27"/>
      <c r="R65" s="27"/>
      <c r="S65" s="27"/>
      <c r="T65" s="27"/>
      <c r="U65" s="27"/>
      <c r="V65" s="27"/>
      <c r="W65" s="27"/>
      <c r="X65" s="27"/>
      <c r="Y65" s="27"/>
      <c r="Z65" s="30"/>
    </row>
    <row r="66" spans="1:26">
      <c r="B66" s="5"/>
    </row>
    <row r="67" spans="1:26">
      <c r="B67" s="5"/>
    </row>
    <row r="68" spans="1:26">
      <c r="B68" s="5"/>
    </row>
    <row r="69" spans="1:26">
      <c r="B69" s="5"/>
    </row>
    <row r="70" spans="1:26">
      <c r="B70" s="5"/>
    </row>
    <row r="71" spans="1:26">
      <c r="B71" s="5"/>
    </row>
    <row r="72" spans="1:26">
      <c r="B72" s="5"/>
    </row>
    <row r="73" spans="1:26">
      <c r="B73" s="5"/>
    </row>
    <row r="74" spans="1:26">
      <c r="B74" s="5"/>
    </row>
    <row r="75" spans="1:26">
      <c r="B75" s="5"/>
    </row>
    <row r="76" spans="1:26">
      <c r="B76" s="5"/>
    </row>
    <row r="77" spans="1:26">
      <c r="B77" s="5"/>
    </row>
    <row r="78" spans="1:26">
      <c r="B78" s="5"/>
    </row>
    <row r="79" spans="1:26">
      <c r="B79" s="5"/>
    </row>
    <row r="80" spans="1:26">
      <c r="B80" s="5"/>
    </row>
    <row r="81" spans="2:2">
      <c r="B81" s="5"/>
    </row>
    <row r="82" spans="2:2">
      <c r="B82" s="5"/>
    </row>
    <row r="83" spans="2:2">
      <c r="B83" s="5"/>
    </row>
    <row r="84" spans="2:2">
      <c r="B84" s="5"/>
    </row>
    <row r="85" spans="2:2">
      <c r="B85" s="5"/>
    </row>
    <row r="86" spans="2:2">
      <c r="B86" s="5"/>
    </row>
    <row r="87" spans="2:2">
      <c r="B87" s="5"/>
    </row>
    <row r="88" spans="2:2">
      <c r="B88" s="5"/>
    </row>
    <row r="89" spans="2:2">
      <c r="B89" s="5"/>
    </row>
    <row r="90" spans="2:2">
      <c r="B90" s="5"/>
    </row>
    <row r="91" spans="2:2">
      <c r="B91" s="5"/>
    </row>
    <row r="92" spans="2:2">
      <c r="B92" s="5"/>
    </row>
    <row r="93" spans="2:2">
      <c r="B93" s="5"/>
    </row>
    <row r="94" spans="2:2">
      <c r="B94" s="5"/>
    </row>
    <row r="95" spans="2:2">
      <c r="B95" s="5"/>
    </row>
    <row r="96" spans="2:2">
      <c r="B96" s="5"/>
    </row>
    <row r="97" spans="2:2">
      <c r="B97" s="5"/>
    </row>
    <row r="98" spans="2:2">
      <c r="B98" s="5"/>
    </row>
    <row r="99" spans="2:2">
      <c r="B99" s="5"/>
    </row>
    <row r="100" spans="2:2">
      <c r="B100" s="5"/>
    </row>
    <row r="101" spans="2:2">
      <c r="B101" s="5"/>
    </row>
    <row r="102" spans="2:2">
      <c r="B102" s="5"/>
    </row>
    <row r="103" spans="2:2">
      <c r="B103" s="5"/>
    </row>
    <row r="104" spans="2:2">
      <c r="B104" s="5"/>
    </row>
    <row r="105" spans="2:2">
      <c r="B105" s="5"/>
    </row>
  </sheetData>
  <mergeCells count="6">
    <mergeCell ref="A6:B6"/>
    <mergeCell ref="B1:D1"/>
    <mergeCell ref="A2:B2"/>
    <mergeCell ref="A3:B3"/>
    <mergeCell ref="A4:B4"/>
    <mergeCell ref="A5:B5"/>
  </mergeCells>
  <conditionalFormatting sqref="E31:N42 P31:Y31">
    <cfRule type="cellIs" dxfId="83" priority="106" operator="equal">
      <formula>"x"</formula>
    </cfRule>
  </conditionalFormatting>
  <conditionalFormatting sqref="E33:N34 E41:N42">
    <cfRule type="cellIs" dxfId="82" priority="105" operator="equal">
      <formula>"n"</formula>
    </cfRule>
  </conditionalFormatting>
  <conditionalFormatting sqref="E35:N40">
    <cfRule type="cellIs" dxfId="81" priority="104" operator="equal">
      <formula>"n"</formula>
    </cfRule>
  </conditionalFormatting>
  <conditionalFormatting sqref="Z31:AB42">
    <cfRule type="containsBlanks" dxfId="80" priority="103">
      <formula>LEN(TRIM(Z31))=0</formula>
    </cfRule>
  </conditionalFormatting>
  <conditionalFormatting sqref="E25:N25 P25:Y25">
    <cfRule type="cellIs" dxfId="79" priority="102" operator="equal">
      <formula>"x"</formula>
    </cfRule>
  </conditionalFormatting>
  <conditionalFormatting sqref="E25:N25 P25:Y25">
    <cfRule type="cellIs" dxfId="78" priority="101" operator="equal">
      <formula>"n"</formula>
    </cfRule>
  </conditionalFormatting>
  <conditionalFormatting sqref="P24:Y24">
    <cfRule type="cellIs" dxfId="77" priority="95" operator="equal">
      <formula>"x"</formula>
    </cfRule>
  </conditionalFormatting>
  <conditionalFormatting sqref="P18:Y18">
    <cfRule type="cellIs" dxfId="76" priority="93" operator="equal">
      <formula>"x"</formula>
    </cfRule>
  </conditionalFormatting>
  <conditionalFormatting sqref="P16:Y16 P20:Y22">
    <cfRule type="cellIs" dxfId="75" priority="99" operator="equal">
      <formula>"n"</formula>
    </cfRule>
  </conditionalFormatting>
  <conditionalFormatting sqref="P18:Y24 Z25:AB25 P14:Y16">
    <cfRule type="cellIs" dxfId="74" priority="98" operator="equal">
      <formula>"x"</formula>
    </cfRule>
  </conditionalFormatting>
  <conditionalFormatting sqref="P16:Y16">
    <cfRule type="cellIs" dxfId="73" priority="97" operator="equal">
      <formula>"x"</formula>
    </cfRule>
  </conditionalFormatting>
  <conditionalFormatting sqref="P16:Y16 P23:Y23">
    <cfRule type="cellIs" dxfId="72" priority="96" operator="equal">
      <formula>"n"</formula>
    </cfRule>
  </conditionalFormatting>
  <conditionalFormatting sqref="P24:Y24">
    <cfRule type="cellIs" dxfId="71" priority="94" operator="equal">
      <formula>"n"</formula>
    </cfRule>
  </conditionalFormatting>
  <conditionalFormatting sqref="P19:Y19">
    <cfRule type="cellIs" dxfId="70" priority="92" operator="equal">
      <formula>"n"</formula>
    </cfRule>
  </conditionalFormatting>
  <conditionalFormatting sqref="P17:Y17">
    <cfRule type="cellIs" dxfId="69" priority="91" operator="equal">
      <formula>"x"</formula>
    </cfRule>
  </conditionalFormatting>
  <conditionalFormatting sqref="P17:Y17">
    <cfRule type="cellIs" dxfId="68" priority="90" operator="equal">
      <formula>"x"</formula>
    </cfRule>
  </conditionalFormatting>
  <conditionalFormatting sqref="P17:Y17">
    <cfRule type="cellIs" dxfId="67" priority="89" operator="equal">
      <formula>"n"</formula>
    </cfRule>
  </conditionalFormatting>
  <conditionalFormatting sqref="P13:Y13 E13:N13">
    <cfRule type="cellIs" dxfId="66" priority="88" operator="equal">
      <formula>"x"</formula>
    </cfRule>
  </conditionalFormatting>
  <conditionalFormatting sqref="E47:E48">
    <cfRule type="cellIs" dxfId="65" priority="87" operator="equal">
      <formula>"n"</formula>
    </cfRule>
  </conditionalFormatting>
  <conditionalFormatting sqref="E46">
    <cfRule type="cellIs" dxfId="64" priority="86" operator="equal">
      <formula>"n"</formula>
    </cfRule>
  </conditionalFormatting>
  <conditionalFormatting sqref="Z13:AB13">
    <cfRule type="containsBlanks" dxfId="63" priority="84">
      <formula>LEN(TRIM(Z13))=0</formula>
    </cfRule>
  </conditionalFormatting>
  <conditionalFormatting sqref="Z14:AB24">
    <cfRule type="containsBlanks" dxfId="62" priority="83">
      <formula>LEN(TRIM(Z14))=0</formula>
    </cfRule>
  </conditionalFormatting>
  <conditionalFormatting sqref="Z43:AB43">
    <cfRule type="cellIs" dxfId="61" priority="58" operator="equal">
      <formula>"x"</formula>
    </cfRule>
  </conditionalFormatting>
  <conditionalFormatting sqref="P35:Y40">
    <cfRule type="cellIs" dxfId="60" priority="60" operator="equal">
      <formula>"n"</formula>
    </cfRule>
  </conditionalFormatting>
  <conditionalFormatting sqref="P41:Y42 P33:Y34">
    <cfRule type="cellIs" dxfId="59" priority="61" operator="equal">
      <formula>"n"</formula>
    </cfRule>
  </conditionalFormatting>
  <conditionalFormatting sqref="P32:Y42">
    <cfRule type="cellIs" dxfId="58" priority="62" operator="equal">
      <formula>"x"</formula>
    </cfRule>
  </conditionalFormatting>
  <conditionalFormatting sqref="Z45:Z48">
    <cfRule type="containsBlanks" dxfId="57" priority="59">
      <formula>LEN(TRIM(Z45))=0</formula>
    </cfRule>
  </conditionalFormatting>
  <conditionalFormatting sqref="O31:O42">
    <cfRule type="cellIs" dxfId="56" priority="57" operator="equal">
      <formula>"x"</formula>
    </cfRule>
  </conditionalFormatting>
  <conditionalFormatting sqref="O33:O34 O41:O42">
    <cfRule type="cellIs" dxfId="55" priority="56" operator="equal">
      <formula>"n"</formula>
    </cfRule>
  </conditionalFormatting>
  <conditionalFormatting sqref="O35:O40">
    <cfRule type="cellIs" dxfId="54" priority="55" operator="equal">
      <formula>"n"</formula>
    </cfRule>
  </conditionalFormatting>
  <conditionalFormatting sqref="O25">
    <cfRule type="cellIs" dxfId="53" priority="54" operator="equal">
      <formula>"x"</formula>
    </cfRule>
  </conditionalFormatting>
  <conditionalFormatting sqref="O25">
    <cfRule type="cellIs" dxfId="52" priority="53" operator="equal">
      <formula>"n"</formula>
    </cfRule>
  </conditionalFormatting>
  <conditionalFormatting sqref="O13">
    <cfRule type="cellIs" dxfId="51" priority="52" operator="equal">
      <formula>"x"</formula>
    </cfRule>
  </conditionalFormatting>
  <conditionalFormatting sqref="O17">
    <cfRule type="cellIs" dxfId="50" priority="40" operator="equal">
      <formula>"n"</formula>
    </cfRule>
  </conditionalFormatting>
  <conditionalFormatting sqref="O14:O15">
    <cfRule type="cellIs" dxfId="49" priority="51" operator="equal">
      <formula>"x"</formula>
    </cfRule>
  </conditionalFormatting>
  <conditionalFormatting sqref="O20:O22 O16">
    <cfRule type="cellIs" dxfId="48" priority="50" operator="equal">
      <formula>"n"</formula>
    </cfRule>
  </conditionalFormatting>
  <conditionalFormatting sqref="O18:O24 O16">
    <cfRule type="cellIs" dxfId="47" priority="49" operator="equal">
      <formula>"x"</formula>
    </cfRule>
  </conditionalFormatting>
  <conditionalFormatting sqref="O16">
    <cfRule type="cellIs" dxfId="46" priority="48" operator="equal">
      <formula>"x"</formula>
    </cfRule>
  </conditionalFormatting>
  <conditionalFormatting sqref="O23 O16">
    <cfRule type="cellIs" dxfId="45" priority="47" operator="equal">
      <formula>"n"</formula>
    </cfRule>
  </conditionalFormatting>
  <conditionalFormatting sqref="O24">
    <cfRule type="cellIs" dxfId="44" priority="46" operator="equal">
      <formula>"x"</formula>
    </cfRule>
  </conditionalFormatting>
  <conditionalFormatting sqref="O24">
    <cfRule type="cellIs" dxfId="43" priority="45" operator="equal">
      <formula>"n"</formula>
    </cfRule>
  </conditionalFormatting>
  <conditionalFormatting sqref="O18">
    <cfRule type="cellIs" dxfId="42" priority="44" operator="equal">
      <formula>"x"</formula>
    </cfRule>
  </conditionalFormatting>
  <conditionalFormatting sqref="O19">
    <cfRule type="cellIs" dxfId="41" priority="43" operator="equal">
      <formula>"n"</formula>
    </cfRule>
  </conditionalFormatting>
  <conditionalFormatting sqref="O17">
    <cfRule type="cellIs" dxfId="40" priority="42" operator="equal">
      <formula>"x"</formula>
    </cfRule>
  </conditionalFormatting>
  <conditionalFormatting sqref="O17">
    <cfRule type="cellIs" dxfId="39" priority="41" operator="equal">
      <formula>"x"</formula>
    </cfRule>
  </conditionalFormatting>
  <conditionalFormatting sqref="E17:N17">
    <cfRule type="cellIs" dxfId="38" priority="29" operator="equal">
      <formula>"n"</formula>
    </cfRule>
  </conditionalFormatting>
  <conditionalFormatting sqref="E20:N22 E16:N16">
    <cfRule type="cellIs" dxfId="37" priority="39" operator="equal">
      <formula>"n"</formula>
    </cfRule>
  </conditionalFormatting>
  <conditionalFormatting sqref="E14:N16 E18:N24">
    <cfRule type="cellIs" dxfId="36" priority="38" operator="equal">
      <formula>"x"</formula>
    </cfRule>
  </conditionalFormatting>
  <conditionalFormatting sqref="E16:N16">
    <cfRule type="cellIs" dxfId="35" priority="37" operator="equal">
      <formula>"x"</formula>
    </cfRule>
  </conditionalFormatting>
  <conditionalFormatting sqref="E23:N23 E16:N16">
    <cfRule type="cellIs" dxfId="34" priority="36" operator="equal">
      <formula>"n"</formula>
    </cfRule>
  </conditionalFormatting>
  <conditionalFormatting sqref="E24:N24">
    <cfRule type="cellIs" dxfId="33" priority="35" operator="equal">
      <formula>"x"</formula>
    </cfRule>
  </conditionalFormatting>
  <conditionalFormatting sqref="E24:N24">
    <cfRule type="cellIs" dxfId="32" priority="34" operator="equal">
      <formula>"n"</formula>
    </cfRule>
  </conditionalFormatting>
  <conditionalFormatting sqref="E18:N18">
    <cfRule type="cellIs" dxfId="31" priority="33" operator="equal">
      <formula>"x"</formula>
    </cfRule>
  </conditionalFormatting>
  <conditionalFormatting sqref="E19:N19">
    <cfRule type="cellIs" dxfId="30" priority="32" operator="equal">
      <formula>"n"</formula>
    </cfRule>
  </conditionalFormatting>
  <conditionalFormatting sqref="E17:N17">
    <cfRule type="cellIs" dxfId="29" priority="31" operator="equal">
      <formula>"x"</formula>
    </cfRule>
  </conditionalFormatting>
  <conditionalFormatting sqref="E17:N17">
    <cfRule type="cellIs" dxfId="28" priority="30" operator="equal">
      <formula>"x"</formula>
    </cfRule>
  </conditionalFormatting>
  <conditionalFormatting sqref="E30:N30 P30:Y30">
    <cfRule type="cellIs" dxfId="27" priority="28" operator="equal">
      <formula>"x"</formula>
    </cfRule>
  </conditionalFormatting>
  <conditionalFormatting sqref="E30:N30 P30:Y30">
    <cfRule type="cellIs" dxfId="26" priority="27" operator="equal">
      <formula>"n"</formula>
    </cfRule>
  </conditionalFormatting>
  <conditionalFormatting sqref="Z30:AB30">
    <cfRule type="cellIs" dxfId="25" priority="26" operator="equal">
      <formula>"x"</formula>
    </cfRule>
  </conditionalFormatting>
  <conditionalFormatting sqref="O30">
    <cfRule type="cellIs" dxfId="24" priority="25" operator="equal">
      <formula>"x"</formula>
    </cfRule>
  </conditionalFormatting>
  <conditionalFormatting sqref="O30">
    <cfRule type="cellIs" dxfId="23" priority="24" operator="equal">
      <formula>"n"</formula>
    </cfRule>
  </conditionalFormatting>
  <conditionalFormatting sqref="P28:Y28">
    <cfRule type="cellIs" dxfId="22" priority="23" operator="equal">
      <formula>"n"</formula>
    </cfRule>
  </conditionalFormatting>
  <conditionalFormatting sqref="P27:Y28">
    <cfRule type="cellIs" dxfId="21" priority="22" operator="equal">
      <formula>"x"</formula>
    </cfRule>
  </conditionalFormatting>
  <conditionalFormatting sqref="P28:Y28">
    <cfRule type="cellIs" dxfId="20" priority="21" operator="equal">
      <formula>"x"</formula>
    </cfRule>
  </conditionalFormatting>
  <conditionalFormatting sqref="P28:Y28">
    <cfRule type="cellIs" dxfId="19" priority="20" operator="equal">
      <formula>"n"</formula>
    </cfRule>
  </conditionalFormatting>
  <conditionalFormatting sqref="P29:Y29">
    <cfRule type="cellIs" dxfId="18" priority="19" operator="equal">
      <formula>"x"</formula>
    </cfRule>
  </conditionalFormatting>
  <conditionalFormatting sqref="P29:Y29">
    <cfRule type="cellIs" dxfId="17" priority="18" operator="equal">
      <formula>"x"</formula>
    </cfRule>
  </conditionalFormatting>
  <conditionalFormatting sqref="P29:Y29">
    <cfRule type="cellIs" dxfId="16" priority="17" operator="equal">
      <formula>"n"</formula>
    </cfRule>
  </conditionalFormatting>
  <conditionalFormatting sqref="Z27:AB29">
    <cfRule type="containsBlanks" dxfId="15" priority="16">
      <formula>LEN(TRIM(Z27))=0</formula>
    </cfRule>
  </conditionalFormatting>
  <conditionalFormatting sqref="O29">
    <cfRule type="cellIs" dxfId="14" priority="8" operator="equal">
      <formula>"n"</formula>
    </cfRule>
  </conditionalFormatting>
  <conditionalFormatting sqref="O27">
    <cfRule type="cellIs" dxfId="13" priority="15" operator="equal">
      <formula>"x"</formula>
    </cfRule>
  </conditionalFormatting>
  <conditionalFormatting sqref="O28">
    <cfRule type="cellIs" dxfId="12" priority="14" operator="equal">
      <formula>"n"</formula>
    </cfRule>
  </conditionalFormatting>
  <conditionalFormatting sqref="O28">
    <cfRule type="cellIs" dxfId="11" priority="13" operator="equal">
      <formula>"x"</formula>
    </cfRule>
  </conditionalFormatting>
  <conditionalFormatting sqref="O28">
    <cfRule type="cellIs" dxfId="10" priority="12" operator="equal">
      <formula>"x"</formula>
    </cfRule>
  </conditionalFormatting>
  <conditionalFormatting sqref="O28">
    <cfRule type="cellIs" dxfId="9" priority="11" operator="equal">
      <formula>"n"</formula>
    </cfRule>
  </conditionalFormatting>
  <conditionalFormatting sqref="O29">
    <cfRule type="cellIs" dxfId="8" priority="10" operator="equal">
      <formula>"x"</formula>
    </cfRule>
  </conditionalFormatting>
  <conditionalFormatting sqref="O29">
    <cfRule type="cellIs" dxfId="7" priority="9" operator="equal">
      <formula>"x"</formula>
    </cfRule>
  </conditionalFormatting>
  <conditionalFormatting sqref="E29:N29">
    <cfRule type="cellIs" dxfId="6" priority="1" operator="equal">
      <formula>"n"</formula>
    </cfRule>
  </conditionalFormatting>
  <conditionalFormatting sqref="E28:N28">
    <cfRule type="cellIs" dxfId="5" priority="7" operator="equal">
      <formula>"n"</formula>
    </cfRule>
  </conditionalFormatting>
  <conditionalFormatting sqref="E27:N28">
    <cfRule type="cellIs" dxfId="4" priority="6" operator="equal">
      <formula>"x"</formula>
    </cfRule>
  </conditionalFormatting>
  <conditionalFormatting sqref="E28:N28">
    <cfRule type="cellIs" dxfId="3" priority="5" operator="equal">
      <formula>"x"</formula>
    </cfRule>
  </conditionalFormatting>
  <conditionalFormatting sqref="E28:N28">
    <cfRule type="cellIs" dxfId="2" priority="4" operator="equal">
      <formula>"n"</formula>
    </cfRule>
  </conditionalFormatting>
  <conditionalFormatting sqref="E29:N29">
    <cfRule type="cellIs" dxfId="1" priority="3" operator="equal">
      <formula>"x"</formula>
    </cfRule>
  </conditionalFormatting>
  <conditionalFormatting sqref="E29:N29">
    <cfRule type="cellIs" dxfId="0" priority="2" operator="equal">
      <formula>"x"</formula>
    </cfRule>
  </conditionalFormatting>
  <dataValidations count="4">
    <dataValidation type="list" allowBlank="1" showInputMessage="1" showErrorMessage="1" sqref="E46:E48" xr:uid="{00000000-0002-0000-0500-000000000000}">
      <formula1>QAC</formula1>
    </dataValidation>
    <dataValidation type="list" allowBlank="1" showInputMessage="1" showErrorMessage="1" sqref="E36:O36 E45 P33:Y42 E32:Y32 E13:Y14" xr:uid="{00000000-0002-0000-0500-000001000000}">
      <formula1>QAB</formula1>
    </dataValidation>
    <dataValidation type="list" allowBlank="1" showInputMessage="1" showErrorMessage="1" sqref="E33:O35 E37:O42 E15:Y25 E27:Y30" xr:uid="{00000000-0002-0000-0500-000002000000}">
      <formula1>QAA</formula1>
    </dataValidation>
    <dataValidation type="list" allowBlank="1" showInputMessage="1" showErrorMessage="1" sqref="A3:B3" xr:uid="{00000000-0002-0000-0500-000003000000}">
      <formula1>RWBs</formula1>
    </dataValidation>
  </dataValidations>
  <hyperlinks>
    <hyperlink ref="D45" r:id="rId1" xr:uid="{00000000-0004-0000-0500-000000000000}"/>
  </hyperlinks>
  <pageMargins left="0.54" right="0.19" top="0.75" bottom="0.75" header="0.3" footer="0.3"/>
  <pageSetup paperSize="5" scale="90" fitToHeight="0" orientation="landscape" r:id="rId2"/>
  <headerFooter>
    <oddHeader>&amp;CWagner-Peyser Programmatic Review Tool 
2020-2021 Sig MSFW</oddHeader>
    <oddFooter>&amp;C&amp;P of &amp;N</oddFooter>
  </headerFooter>
  <drawing r:id="rId3"/>
  <extLst>
    <ext xmlns:x14="http://schemas.microsoft.com/office/spreadsheetml/2009/9/main" uri="{CCE6A557-97BC-4b89-ADB6-D9C93CAAB3DF}">
      <x14:dataValidations xmlns:xm="http://schemas.microsoft.com/office/excel/2006/main" count="1">
        <x14:dataValidation type="list" allowBlank="1" showInputMessage="1" showErrorMessage="1" xr:uid="{A1FFD808-48DA-41D7-8520-BABCB69CEC21}">
          <x14:formula1>
            <xm:f>Sheet1!$C$1:$C$6</xm:f>
          </x14:formula1>
          <xm:sqref>A5:B5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A6AE93-55AD-458A-99E4-33A52F986979}">
  <sheetPr>
    <tabColor theme="8" tint="-0.249977111117893"/>
    <pageSetUpPr fitToPage="1"/>
  </sheetPr>
  <dimension ref="A1:AE200"/>
  <sheetViews>
    <sheetView zoomScale="80" zoomScaleNormal="80" workbookViewId="0">
      <selection activeCell="Q69" sqref="Q69"/>
    </sheetView>
  </sheetViews>
  <sheetFormatPr defaultRowHeight="13.2"/>
  <cols>
    <col min="2" max="2" width="52.21875" customWidth="1"/>
    <col min="3" max="3" width="6.21875" hidden="1" customWidth="1"/>
    <col min="4" max="4" width="5.21875" hidden="1" customWidth="1"/>
    <col min="5" max="5" width="7.77734375" hidden="1" customWidth="1"/>
    <col min="6" max="6" width="4.77734375" hidden="1" customWidth="1"/>
    <col min="7" max="7" width="8.21875" hidden="1" customWidth="1"/>
    <col min="8" max="8" width="0" hidden="1" customWidth="1"/>
    <col min="9" max="9" width="11.21875" hidden="1" customWidth="1"/>
    <col min="10" max="10" width="8.77734375" hidden="1" customWidth="1"/>
    <col min="11" max="11" width="10.5546875" hidden="1" customWidth="1"/>
    <col min="12" max="12" width="8.21875" hidden="1" customWidth="1"/>
    <col min="13" max="13" width="11.77734375" hidden="1" customWidth="1"/>
    <col min="14" max="14" width="15" style="164" customWidth="1"/>
    <col min="15" max="15" width="13" style="167" customWidth="1"/>
    <col min="16" max="16" width="40.44140625" style="167" customWidth="1"/>
    <col min="17" max="17" width="9.21875" style="218"/>
  </cols>
  <sheetData>
    <row r="1" spans="1:31" ht="21.6" thickBot="1">
      <c r="A1" s="357" t="s">
        <v>143</v>
      </c>
      <c r="B1" s="358"/>
      <c r="C1" s="358"/>
      <c r="D1" s="358"/>
      <c r="E1" s="358"/>
      <c r="F1" s="358"/>
      <c r="G1" s="358"/>
      <c r="H1" s="358"/>
      <c r="I1" s="358"/>
      <c r="J1" s="358"/>
      <c r="K1" s="359"/>
      <c r="L1" s="359"/>
      <c r="M1" s="359"/>
      <c r="N1" s="359"/>
      <c r="O1" s="359"/>
      <c r="P1" s="359"/>
      <c r="Q1" s="218">
        <v>1</v>
      </c>
    </row>
    <row r="2" spans="1:31" ht="24.6" thickBot="1">
      <c r="A2" s="360" t="e">
        <f>#REF!</f>
        <v>#REF!</v>
      </c>
      <c r="B2" s="356"/>
      <c r="C2" s="69" t="s">
        <v>3</v>
      </c>
      <c r="D2" s="70" t="s">
        <v>19</v>
      </c>
      <c r="E2" s="70" t="s">
        <v>22</v>
      </c>
      <c r="F2" s="70" t="s">
        <v>18</v>
      </c>
      <c r="G2" s="70" t="s">
        <v>21</v>
      </c>
      <c r="H2" s="71" t="s">
        <v>20</v>
      </c>
      <c r="I2" s="71" t="s">
        <v>20</v>
      </c>
      <c r="J2" s="71" t="s">
        <v>20</v>
      </c>
      <c r="K2" s="71" t="s">
        <v>20</v>
      </c>
      <c r="L2" s="71" t="s">
        <v>20</v>
      </c>
      <c r="M2" s="71" t="s">
        <v>20</v>
      </c>
      <c r="N2" s="154" t="s">
        <v>142</v>
      </c>
      <c r="O2" s="71" t="s">
        <v>141</v>
      </c>
      <c r="P2" s="71" t="s">
        <v>65</v>
      </c>
      <c r="Q2" s="218" t="str">
        <f>IF(ISERROR(SUM(Q3:Q23)),"",IF(SUM(Q3:Q23)&gt;0,1,""))</f>
        <v/>
      </c>
      <c r="R2" s="160"/>
      <c r="S2" s="160"/>
      <c r="T2" s="160"/>
    </row>
    <row r="3" spans="1:31" ht="13.8" thickBot="1">
      <c r="A3" s="57"/>
      <c r="B3" s="58" t="s">
        <v>175</v>
      </c>
      <c r="C3" s="59"/>
      <c r="D3" s="155" t="s">
        <v>6</v>
      </c>
      <c r="E3" s="77"/>
      <c r="F3" s="60"/>
      <c r="G3" s="78"/>
      <c r="H3" s="58"/>
      <c r="I3" s="74" t="s">
        <v>109</v>
      </c>
      <c r="J3" s="51" t="e">
        <f>COUNTIF(D6:D9,"&gt;0")+COUNTIF(D16,"&gt;0")+COUNTIF(D18,"&gt;0")+COUNTIF(D23,"&gt;0")+COUNTIF(D36:D39,"&gt;0")+COUNTIF(D41,"&gt;0")+COUNTIF(D43,"&gt;0")+COUNTIF(D48,"&gt;0")+COUNTIF(D52:D53,"&gt;0")+COUNTIF(D56,"&gt;0")+COUNTIF(D58:D58,"&gt;0")+COUNTIF(#REF!,"&gt;0")+COUNTIF(#REF!,"&gt;0")</f>
        <v>#REF!</v>
      </c>
      <c r="N3" s="161"/>
      <c r="O3" s="165"/>
      <c r="P3" s="165"/>
      <c r="Q3" s="218" t="e">
        <f>IF(SUM(Q4:Q7)&gt;0,1,"")</f>
        <v>#REF!</v>
      </c>
    </row>
    <row r="4" spans="1:31" ht="13.8" thickBot="1">
      <c r="A4" s="63" t="e">
        <f>#REF!</f>
        <v>#REF!</v>
      </c>
      <c r="B4" s="219" t="e">
        <f>#REF!</f>
        <v>#REF!</v>
      </c>
      <c r="C4" s="73" t="e">
        <f>COUNTIF(#REF!,"X")</f>
        <v>#REF!</v>
      </c>
      <c r="D4" s="73" t="e">
        <f>COUNTIF(#REF!,"N")</f>
        <v>#REF!</v>
      </c>
      <c r="E4" s="220" t="e">
        <f t="shared" ref="E4:E7" si="0">IF($H4&gt;0,$D4/$H4,0)</f>
        <v>#REF!</v>
      </c>
      <c r="F4" s="73" t="e">
        <f>COUNTIF(#REF!,"Y")</f>
        <v>#REF!</v>
      </c>
      <c r="G4" s="221" t="e">
        <f t="shared" ref="G4:G7" si="1">IF($H4&gt;0,$F4/$H4,0)</f>
        <v>#REF!</v>
      </c>
      <c r="H4" s="73" t="e">
        <f t="shared" ref="H4:H7" si="2">SUM(D4,F4)</f>
        <v>#REF!</v>
      </c>
      <c r="I4" s="217" t="s">
        <v>109</v>
      </c>
      <c r="J4" s="51">
        <f>COUNTIF(D13:D23,"&gt;0")+COUNTIF(D7:D10,"&gt;0")</f>
        <v>0</v>
      </c>
      <c r="K4" s="160"/>
      <c r="L4" s="160"/>
      <c r="M4" s="200"/>
      <c r="N4" s="169" t="e">
        <f t="array" ref="N4">_xlfn.TEXTJOIN("; ",1,IF(#REF!:#REF!="n",#REF!,""))</f>
        <v>#REF!</v>
      </c>
      <c r="O4" s="169" t="e">
        <f t="array" ref="O4">_xlfn.TEXTJOIN(" ",1,IF(#REF!:#REF!="n",#REF!,""))</f>
        <v>#REF!</v>
      </c>
      <c r="P4" s="170" t="e">
        <f>IF(#REF!="","",IF(OR(N4&lt;&gt;"",O4&lt;&gt;""),#REF!,""))</f>
        <v>#REF!</v>
      </c>
      <c r="Q4" s="218" t="e">
        <f>IF(AND(N4="",O4="",P4=""),"",1)</f>
        <v>#REF!</v>
      </c>
      <c r="R4" s="159"/>
      <c r="S4" s="159"/>
      <c r="T4" s="159"/>
      <c r="U4" s="159"/>
      <c r="V4" s="159"/>
      <c r="W4" s="159"/>
      <c r="X4" s="159"/>
      <c r="Y4" s="159"/>
      <c r="Z4" s="159"/>
      <c r="AA4" s="159"/>
      <c r="AB4" s="159"/>
      <c r="AC4" s="159"/>
      <c r="AD4" s="159"/>
      <c r="AE4" s="159"/>
    </row>
    <row r="5" spans="1:31">
      <c r="A5" s="63" t="e">
        <f>#REF!</f>
        <v>#REF!</v>
      </c>
      <c r="B5" s="219" t="e">
        <f>#REF!</f>
        <v>#REF!</v>
      </c>
      <c r="C5" s="75" t="e">
        <f>COUNTIF(#REF!,"X")</f>
        <v>#REF!</v>
      </c>
      <c r="D5" s="75" t="e">
        <f>COUNTIF(#REF!,"N")</f>
        <v>#REF!</v>
      </c>
      <c r="E5" s="222" t="e">
        <f t="shared" si="0"/>
        <v>#REF!</v>
      </c>
      <c r="F5" s="75" t="e">
        <f>COUNTIF(#REF!,"Y")</f>
        <v>#REF!</v>
      </c>
      <c r="G5" s="223" t="e">
        <f t="shared" si="1"/>
        <v>#REF!</v>
      </c>
      <c r="H5" s="75" t="e">
        <f t="shared" si="2"/>
        <v>#REF!</v>
      </c>
      <c r="I5" s="134"/>
      <c r="J5" s="160"/>
      <c r="K5" s="160"/>
      <c r="L5" s="160"/>
      <c r="M5" s="160"/>
      <c r="N5" s="169" t="e">
        <f t="array" ref="N5">_xlfn.TEXTJOIN("; ",1,IF(#REF!:#REF!="n",#REF!,""))</f>
        <v>#REF!</v>
      </c>
      <c r="O5" s="169" t="e">
        <f t="array" ref="O5">_xlfn.TEXTJOIN(" ",1,IF(#REF!:#REF!="n",#REF!,""))</f>
        <v>#REF!</v>
      </c>
      <c r="P5" s="170" t="e">
        <f>IF(#REF!="","",IF(OR(N5&lt;&gt;"",O5&lt;&gt;""),#REF!,""))</f>
        <v>#REF!</v>
      </c>
      <c r="Q5" s="218" t="e">
        <f>IF(AND(N5="",O5="",P5=""),"",1)</f>
        <v>#REF!</v>
      </c>
    </row>
    <row r="6" spans="1:31">
      <c r="A6" s="63" t="e">
        <f>#REF!</f>
        <v>#REF!</v>
      </c>
      <c r="B6" s="219" t="e">
        <f>#REF!</f>
        <v>#REF!</v>
      </c>
      <c r="C6" s="75" t="e">
        <f>COUNTIF(#REF!,"X")</f>
        <v>#REF!</v>
      </c>
      <c r="D6" s="75" t="e">
        <f>COUNTIF(#REF!,"N")</f>
        <v>#REF!</v>
      </c>
      <c r="E6" s="222" t="e">
        <f t="shared" si="0"/>
        <v>#REF!</v>
      </c>
      <c r="F6" s="75" t="e">
        <f>COUNTIF(#REF!,"Y")</f>
        <v>#REF!</v>
      </c>
      <c r="G6" s="223" t="e">
        <f t="shared" si="1"/>
        <v>#REF!</v>
      </c>
      <c r="H6" s="75" t="e">
        <f t="shared" si="2"/>
        <v>#REF!</v>
      </c>
      <c r="I6" s="134"/>
      <c r="J6" s="160"/>
      <c r="K6" s="160"/>
      <c r="L6" s="160"/>
      <c r="M6" s="160"/>
      <c r="N6" s="169" t="e">
        <f t="array" ref="N6">_xlfn.TEXTJOIN("; ",1,IF(#REF!:#REF!="n",#REF!,""))</f>
        <v>#REF!</v>
      </c>
      <c r="O6" s="169" t="e">
        <f t="array" ref="O6">_xlfn.TEXTJOIN(" ",1,IF(#REF!:#REF!="n",#REF!,""))</f>
        <v>#REF!</v>
      </c>
      <c r="P6" s="170" t="e">
        <f>IF(#REF!="","",IF(OR(N6&lt;&gt;"",O6&lt;&gt;""),#REF!,""))</f>
        <v>#REF!</v>
      </c>
      <c r="Q6" s="218" t="e">
        <f>IF(AND(N6="",O6="",P6=""),"",1)</f>
        <v>#REF!</v>
      </c>
    </row>
    <row r="7" spans="1:31" ht="13.8" thickBot="1">
      <c r="A7" s="224" t="e">
        <f>#REF!</f>
        <v>#REF!</v>
      </c>
      <c r="B7" s="219" t="e">
        <f>#REF!</f>
        <v>#REF!</v>
      </c>
      <c r="C7" s="75" t="e">
        <f>COUNTIF(#REF!,"X")</f>
        <v>#REF!</v>
      </c>
      <c r="D7" s="75" t="e">
        <f>COUNTIF(#REF!,"N")</f>
        <v>#REF!</v>
      </c>
      <c r="E7" s="222" t="e">
        <f t="shared" si="0"/>
        <v>#REF!</v>
      </c>
      <c r="F7" s="75" t="e">
        <f>COUNTIF(#REF!,"Y")</f>
        <v>#REF!</v>
      </c>
      <c r="G7" s="223" t="e">
        <f t="shared" si="1"/>
        <v>#REF!</v>
      </c>
      <c r="H7" s="75" t="e">
        <f t="shared" si="2"/>
        <v>#REF!</v>
      </c>
      <c r="I7" s="134"/>
      <c r="J7" s="160"/>
      <c r="K7" s="200"/>
      <c r="L7" s="160"/>
      <c r="M7" s="160"/>
      <c r="N7" s="169" t="e">
        <f t="array" ref="N7">_xlfn.TEXTJOIN("; ",1,IF(#REF!:#REF!="n",#REF!,""))</f>
        <v>#REF!</v>
      </c>
      <c r="O7" s="169" t="e">
        <f t="array" ref="O7">_xlfn.TEXTJOIN(" ",1,IF(#REF!:#REF!="n",#REF!,""))</f>
        <v>#REF!</v>
      </c>
      <c r="P7" s="170" t="e">
        <f>IF(#REF!="","",IF(OR(N7&lt;&gt;"",O7&lt;&gt;""),#REF!,""))</f>
        <v>#REF!</v>
      </c>
      <c r="Q7" s="218" t="e">
        <f>IF(AND(N7="",O7="",P7=""),"",1)</f>
        <v>#REF!</v>
      </c>
    </row>
    <row r="8" spans="1:31" ht="13.8" thickBot="1">
      <c r="A8" s="203"/>
      <c r="B8" s="204" t="s">
        <v>190</v>
      </c>
      <c r="C8" s="205"/>
      <c r="D8" s="225" t="s">
        <v>6</v>
      </c>
      <c r="E8" s="206"/>
      <c r="F8" s="207"/>
      <c r="G8" s="208"/>
      <c r="H8" s="204"/>
      <c r="I8" s="217" t="s">
        <v>109</v>
      </c>
      <c r="J8" s="51" t="e">
        <f>COUNTIF(D11:D14,"&gt;0")+COUNTIF(D21,"&gt;0")+COUNTIF(D23,"&gt;0")+COUNTIF(D37,"&gt;0")+COUNTIF(D41:D44,"&gt;0")+COUNTIF(D46,"&gt;0")+COUNTIF(D48,"&gt;0")+COUNTIF(D55,"&gt;0")+COUNTIF(D57:D57,"&gt;0")+COUNTIF(#REF!,"&gt;0")+COUNTIF(#REF!,"&gt;0")+COUNTIF(#REF!,"&gt;0")+COUNTIF(#REF!,"&gt;0")</f>
        <v>#REF!</v>
      </c>
      <c r="K8" s="160"/>
      <c r="L8" s="160"/>
      <c r="M8" s="160"/>
      <c r="N8" s="161"/>
      <c r="O8" s="161"/>
      <c r="P8" s="161"/>
      <c r="Q8" s="218" t="e">
        <f>IF(SUM(Q9:Q23)&gt;0,1,"")</f>
        <v>#REF!</v>
      </c>
    </row>
    <row r="9" spans="1:31">
      <c r="A9" s="224" t="e">
        <f>#REF!</f>
        <v>#REF!</v>
      </c>
      <c r="B9" s="219" t="e">
        <f>#REF!</f>
        <v>#REF!</v>
      </c>
      <c r="C9" s="75" t="e">
        <f>COUNTIF(#REF!,"X")</f>
        <v>#REF!</v>
      </c>
      <c r="D9" s="75" t="e">
        <f>COUNTIF(#REF!,"N")</f>
        <v>#REF!</v>
      </c>
      <c r="E9" s="222" t="e">
        <f t="shared" ref="E9:E23" si="3">IF($H9&gt;0,$D9/$H9,0)</f>
        <v>#REF!</v>
      </c>
      <c r="F9" s="75" t="e">
        <f>COUNTIF(#REF!,"Y")</f>
        <v>#REF!</v>
      </c>
      <c r="G9" s="223" t="e">
        <f t="shared" ref="G9:G23" si="4">IF($H9&gt;0,$F9/$H9,0)</f>
        <v>#REF!</v>
      </c>
      <c r="H9" s="75" t="e">
        <f t="shared" ref="H9:H23" si="5">SUM(D9,F9)</f>
        <v>#REF!</v>
      </c>
      <c r="I9" s="134"/>
      <c r="J9" s="160"/>
      <c r="K9" s="160"/>
      <c r="L9" s="160"/>
      <c r="M9" s="160"/>
      <c r="N9" s="169" t="e">
        <f t="array" ref="N9">_xlfn.TEXTJOIN("; ",1,IF(#REF!:#REF!="n",#REF!,""))</f>
        <v>#REF!</v>
      </c>
      <c r="O9" s="169" t="e">
        <f t="array" ref="O9">_xlfn.TEXTJOIN(" ",1,IF(#REF!:#REF!="n",#REF!,""))</f>
        <v>#REF!</v>
      </c>
      <c r="P9" s="170" t="e">
        <f>IF(#REF!="","",IF(OR(N9&lt;&gt;"",O9&lt;&gt;""),#REF!,""))</f>
        <v>#REF!</v>
      </c>
      <c r="Q9" s="218" t="e">
        <f t="shared" ref="Q9:Q23" si="6">IF(AND(N9="",O9="",P9=""),"",1)</f>
        <v>#REF!</v>
      </c>
    </row>
    <row r="10" spans="1:31">
      <c r="A10" s="224" t="e">
        <f>#REF!</f>
        <v>#REF!</v>
      </c>
      <c r="B10" s="219" t="e">
        <f>#REF!</f>
        <v>#REF!</v>
      </c>
      <c r="C10" s="75" t="e">
        <f>COUNTIF(#REF!,"X")</f>
        <v>#REF!</v>
      </c>
      <c r="D10" s="75" t="e">
        <f>COUNTIF(#REF!,"N")</f>
        <v>#REF!</v>
      </c>
      <c r="E10" s="222" t="e">
        <f t="shared" si="3"/>
        <v>#REF!</v>
      </c>
      <c r="F10" s="75" t="e">
        <f>COUNTIF(#REF!,"Y")</f>
        <v>#REF!</v>
      </c>
      <c r="G10" s="223" t="e">
        <f t="shared" si="4"/>
        <v>#REF!</v>
      </c>
      <c r="H10" s="75" t="e">
        <f t="shared" si="5"/>
        <v>#REF!</v>
      </c>
      <c r="I10" s="134"/>
      <c r="J10" s="160"/>
      <c r="K10" s="160"/>
      <c r="L10" s="160"/>
      <c r="M10" s="160"/>
      <c r="N10" s="169" t="e">
        <f t="array" ref="N10">_xlfn.TEXTJOIN("; ",1,IF(#REF!:#REF!="n",#REF!,""))</f>
        <v>#REF!</v>
      </c>
      <c r="O10" s="169" t="e">
        <f t="array" ref="O10">_xlfn.TEXTJOIN(" ",1,IF(#REF!:#REF!="n",#REF!,""))</f>
        <v>#REF!</v>
      </c>
      <c r="P10" s="170" t="e">
        <f>IF(#REF!="","",IF(OR(N10&lt;&gt;"",O10&lt;&gt;""),#REF!,""))</f>
        <v>#REF!</v>
      </c>
      <c r="Q10" s="218" t="e">
        <f t="shared" si="6"/>
        <v>#REF!</v>
      </c>
    </row>
    <row r="11" spans="1:31">
      <c r="A11" s="63" t="e">
        <f>#REF!</f>
        <v>#REF!</v>
      </c>
      <c r="B11" s="219" t="e">
        <f>#REF!</f>
        <v>#REF!</v>
      </c>
      <c r="C11" s="75" t="e">
        <f>COUNTIF(#REF!,"X")</f>
        <v>#REF!</v>
      </c>
      <c r="D11" s="75" t="e">
        <f>COUNTIF(#REF!,"N")</f>
        <v>#REF!</v>
      </c>
      <c r="E11" s="222" t="e">
        <f t="shared" si="3"/>
        <v>#REF!</v>
      </c>
      <c r="F11" s="75" t="e">
        <f>COUNTIF(#REF!,"Y")</f>
        <v>#REF!</v>
      </c>
      <c r="G11" s="223" t="e">
        <f t="shared" si="4"/>
        <v>#REF!</v>
      </c>
      <c r="H11" s="75" t="e">
        <f t="shared" si="5"/>
        <v>#REF!</v>
      </c>
      <c r="I11" s="134"/>
      <c r="J11" s="160"/>
      <c r="K11" s="160"/>
      <c r="L11" s="160"/>
      <c r="M11" s="160"/>
      <c r="N11" s="169" t="e">
        <f t="array" ref="N11">_xlfn.TEXTJOIN("; ",1,IF(#REF!:#REF!="n",#REF!,""))</f>
        <v>#REF!</v>
      </c>
      <c r="O11" s="169" t="e">
        <f t="array" ref="O11">_xlfn.TEXTJOIN(" ",1,IF(#REF!:#REF!="n",#REF!,""))</f>
        <v>#REF!</v>
      </c>
      <c r="P11" s="170" t="e">
        <f>IF(#REF!="","",IF(OR(N11&lt;&gt;"",O11&lt;&gt;""),#REF!,""))</f>
        <v>#REF!</v>
      </c>
      <c r="Q11" s="218" t="e">
        <f t="shared" si="6"/>
        <v>#REF!</v>
      </c>
    </row>
    <row r="12" spans="1:31">
      <c r="A12" s="63" t="e">
        <f>#REF!</f>
        <v>#REF!</v>
      </c>
      <c r="B12" s="219" t="e">
        <f>#REF!</f>
        <v>#REF!</v>
      </c>
      <c r="C12" s="75" t="e">
        <f>COUNTIF(#REF!,"X")</f>
        <v>#REF!</v>
      </c>
      <c r="D12" s="75" t="e">
        <f>COUNTIF(#REF!,"N")</f>
        <v>#REF!</v>
      </c>
      <c r="E12" s="222" t="e">
        <f t="shared" si="3"/>
        <v>#REF!</v>
      </c>
      <c r="F12" s="75" t="e">
        <f>COUNTIF(#REF!,"Y - paper copy") + COUNTIF(#REF!, "Y - EFM")</f>
        <v>#REF!</v>
      </c>
      <c r="G12" s="223" t="e">
        <f t="shared" si="4"/>
        <v>#REF!</v>
      </c>
      <c r="H12" s="75" t="e">
        <f t="shared" si="5"/>
        <v>#REF!</v>
      </c>
      <c r="I12" s="134"/>
      <c r="J12" s="160"/>
      <c r="K12" s="160"/>
      <c r="L12" s="160"/>
      <c r="M12" s="160"/>
      <c r="N12" s="169" t="e">
        <f t="array" ref="N12">_xlfn.TEXTJOIN("; ",1,IF(#REF!:#REF!="n",#REF!,""))</f>
        <v>#REF!</v>
      </c>
      <c r="O12" s="169" t="e">
        <f t="array" ref="O12">_xlfn.TEXTJOIN(" ",1,IF(#REF!:#REF!="n",#REF!,""))</f>
        <v>#REF!</v>
      </c>
      <c r="P12" s="170" t="e">
        <f>IF(#REF!="","",IF(OR(N12&lt;&gt;"",O12&lt;&gt;""),#REF!,""))</f>
        <v>#REF!</v>
      </c>
      <c r="Q12" s="218" t="e">
        <f t="shared" si="6"/>
        <v>#REF!</v>
      </c>
    </row>
    <row r="13" spans="1:31">
      <c r="A13" s="63" t="e">
        <f>#REF!</f>
        <v>#REF!</v>
      </c>
      <c r="B13" s="219" t="e">
        <f>#REF!</f>
        <v>#REF!</v>
      </c>
      <c r="C13" s="75" t="e">
        <f>COUNTIF(#REF!,"X")</f>
        <v>#REF!</v>
      </c>
      <c r="D13" s="75" t="e">
        <f>COUNTIF(#REF!,"N")</f>
        <v>#REF!</v>
      </c>
      <c r="E13" s="222" t="e">
        <f t="shared" si="3"/>
        <v>#REF!</v>
      </c>
      <c r="F13" s="75" t="e">
        <f>COUNTIF(#REF!,"Y")</f>
        <v>#REF!</v>
      </c>
      <c r="G13" s="223" t="e">
        <f t="shared" si="4"/>
        <v>#REF!</v>
      </c>
      <c r="H13" s="75" t="e">
        <f t="shared" si="5"/>
        <v>#REF!</v>
      </c>
      <c r="I13" s="134"/>
      <c r="J13" s="160"/>
      <c r="K13" s="160"/>
      <c r="L13" s="160"/>
      <c r="M13" s="200"/>
      <c r="N13" s="169" t="e">
        <f t="array" ref="N13">_xlfn.TEXTJOIN("; ",1,IF(#REF!:#REF!="n",#REF!,""))</f>
        <v>#REF!</v>
      </c>
      <c r="O13" s="169" t="e">
        <f t="array" ref="O13">_xlfn.TEXTJOIN(" ",1,IF(#REF!:#REF!="n",#REF!,""))</f>
        <v>#REF!</v>
      </c>
      <c r="P13" s="170" t="e">
        <f>IF(#REF!="","",IF(OR(N13&lt;&gt;"",O13&lt;&gt;""),#REF!,""))</f>
        <v>#REF!</v>
      </c>
      <c r="Q13" s="218" t="e">
        <f t="shared" si="6"/>
        <v>#REF!</v>
      </c>
    </row>
    <row r="14" spans="1:31">
      <c r="A14" s="224" t="e">
        <f>#REF!</f>
        <v>#REF!</v>
      </c>
      <c r="B14" s="219" t="e">
        <f>#REF!</f>
        <v>#REF!</v>
      </c>
      <c r="C14" s="75" t="e">
        <f>COUNTIF(#REF!,"X")</f>
        <v>#REF!</v>
      </c>
      <c r="D14" s="75" t="e">
        <f>COUNTIF(#REF!,"N")</f>
        <v>#REF!</v>
      </c>
      <c r="E14" s="222" t="e">
        <f t="shared" si="3"/>
        <v>#REF!</v>
      </c>
      <c r="F14" s="75" t="e">
        <f>COUNTIF(#REF!,"Y")</f>
        <v>#REF!</v>
      </c>
      <c r="G14" s="223" t="e">
        <f t="shared" si="4"/>
        <v>#REF!</v>
      </c>
      <c r="H14" s="75" t="e">
        <f t="shared" si="5"/>
        <v>#REF!</v>
      </c>
      <c r="I14" s="134"/>
      <c r="J14" s="160"/>
      <c r="K14" s="160"/>
      <c r="L14" s="160"/>
      <c r="M14" s="160"/>
      <c r="N14" s="169" t="e">
        <f t="array" ref="N14">_xlfn.TEXTJOIN("; ",1,IF(#REF!:#REF!="n",#REF!,""))</f>
        <v>#REF!</v>
      </c>
      <c r="O14" s="169" t="e">
        <f t="array" ref="O14">_xlfn.TEXTJOIN(" ",1,IF(#REF!:#REF!="n",#REF!,""))</f>
        <v>#REF!</v>
      </c>
      <c r="P14" s="170" t="e">
        <f>IF(#REF!="","",IF(OR(N14&lt;&gt;"",O14&lt;&gt;""),#REF!,""))</f>
        <v>#REF!</v>
      </c>
      <c r="Q14" s="218" t="e">
        <f t="shared" si="6"/>
        <v>#REF!</v>
      </c>
    </row>
    <row r="15" spans="1:31">
      <c r="A15" s="224" t="e">
        <f>#REF!</f>
        <v>#REF!</v>
      </c>
      <c r="B15" s="219" t="e">
        <f>#REF!</f>
        <v>#REF!</v>
      </c>
      <c r="C15" s="75" t="e">
        <f>COUNTIF(#REF!,"X")</f>
        <v>#REF!</v>
      </c>
      <c r="D15" s="75" t="e">
        <f>COUNTIF(#REF!,"N")</f>
        <v>#REF!</v>
      </c>
      <c r="E15" s="222" t="e">
        <f t="shared" si="3"/>
        <v>#REF!</v>
      </c>
      <c r="F15" s="75" t="e">
        <f>COUNTIF(#REF!,"Y")</f>
        <v>#REF!</v>
      </c>
      <c r="G15" s="223" t="e">
        <f t="shared" si="4"/>
        <v>#REF!</v>
      </c>
      <c r="H15" s="75" t="e">
        <f t="shared" si="5"/>
        <v>#REF!</v>
      </c>
      <c r="I15" s="134"/>
      <c r="J15" s="160"/>
      <c r="K15" s="160"/>
      <c r="L15" s="160"/>
      <c r="M15" s="160"/>
      <c r="N15" s="169" t="e">
        <f t="array" ref="N15">_xlfn.TEXTJOIN("; ",1,IF(#REF!:#REF!="n",#REF!,""))</f>
        <v>#REF!</v>
      </c>
      <c r="O15" s="169" t="e">
        <f t="array" ref="O15">_xlfn.TEXTJOIN(" ",1,IF(#REF!:#REF!="n",#REF!,""))</f>
        <v>#REF!</v>
      </c>
      <c r="P15" s="170" t="e">
        <f>IF(#REF!="","",IF(OR(N15&lt;&gt;"",O15&lt;&gt;""),#REF!,""))</f>
        <v>#REF!</v>
      </c>
      <c r="Q15" s="218" t="e">
        <f t="shared" si="6"/>
        <v>#REF!</v>
      </c>
    </row>
    <row r="16" spans="1:31">
      <c r="A16" s="224" t="e">
        <f>#REF!</f>
        <v>#REF!</v>
      </c>
      <c r="B16" s="219" t="e">
        <f>#REF!</f>
        <v>#REF!</v>
      </c>
      <c r="C16" s="75" t="e">
        <f>COUNTIF(#REF!,"X")</f>
        <v>#REF!</v>
      </c>
      <c r="D16" s="75" t="e">
        <f>COUNTIF(#REF!,"N")</f>
        <v>#REF!</v>
      </c>
      <c r="E16" s="222" t="e">
        <f t="shared" si="3"/>
        <v>#REF!</v>
      </c>
      <c r="F16" s="75" t="e">
        <f>COUNTIF(#REF!,"Y")</f>
        <v>#REF!</v>
      </c>
      <c r="G16" s="223" t="e">
        <f t="shared" si="4"/>
        <v>#REF!</v>
      </c>
      <c r="H16" s="75" t="e">
        <f t="shared" si="5"/>
        <v>#REF!</v>
      </c>
      <c r="I16" s="134"/>
      <c r="J16" s="160"/>
      <c r="K16" s="160"/>
      <c r="L16" s="160"/>
      <c r="M16" s="160"/>
      <c r="N16" s="169" t="e">
        <f t="array" ref="N16">_xlfn.TEXTJOIN("; ",1,IF(#REF!:#REF!="n",#REF!,""))</f>
        <v>#REF!</v>
      </c>
      <c r="O16" s="169" t="e">
        <f t="array" ref="O16">_xlfn.TEXTJOIN(" ",1,IF(#REF!:#REF!="n",#REF!,""))</f>
        <v>#REF!</v>
      </c>
      <c r="P16" s="170" t="e">
        <f>IF(#REF!="","",IF(OR(N16&lt;&gt;"",O16&lt;&gt;""),#REF!,""))</f>
        <v>#REF!</v>
      </c>
      <c r="Q16" s="218" t="e">
        <f t="shared" si="6"/>
        <v>#REF!</v>
      </c>
    </row>
    <row r="17" spans="1:17">
      <c r="A17" s="224" t="e">
        <f>#REF!</f>
        <v>#REF!</v>
      </c>
      <c r="B17" s="219" t="e">
        <f>#REF!</f>
        <v>#REF!</v>
      </c>
      <c r="C17" s="75" t="e">
        <f>COUNTIF(#REF!,"X")</f>
        <v>#REF!</v>
      </c>
      <c r="D17" s="75" t="e">
        <f>COUNTIF(#REF!,"N")</f>
        <v>#REF!</v>
      </c>
      <c r="E17" s="222" t="e">
        <f t="shared" si="3"/>
        <v>#REF!</v>
      </c>
      <c r="F17" s="75" t="e">
        <f>COUNTIF(#REF!,"Y")</f>
        <v>#REF!</v>
      </c>
      <c r="G17" s="223" t="e">
        <f t="shared" si="4"/>
        <v>#REF!</v>
      </c>
      <c r="H17" s="75" t="e">
        <f t="shared" si="5"/>
        <v>#REF!</v>
      </c>
      <c r="I17" s="134"/>
      <c r="J17" s="160"/>
      <c r="K17" s="160"/>
      <c r="L17" s="160"/>
      <c r="M17" s="160"/>
      <c r="N17" s="169" t="e">
        <f t="array" ref="N17">_xlfn.TEXTJOIN("; ",1,IF(#REF!:#REF!="n",#REF!,""))</f>
        <v>#REF!</v>
      </c>
      <c r="O17" s="169" t="e">
        <f t="array" ref="O17">_xlfn.TEXTJOIN(" ",1,IF(#REF!:#REF!="n",#REF!,""))</f>
        <v>#REF!</v>
      </c>
      <c r="P17" s="170" t="e">
        <f>IF(#REF!="","",IF(OR(N17&lt;&gt;"",O17&lt;&gt;""),#REF!,""))</f>
        <v>#REF!</v>
      </c>
      <c r="Q17" s="218" t="e">
        <f t="shared" si="6"/>
        <v>#REF!</v>
      </c>
    </row>
    <row r="18" spans="1:17">
      <c r="A18" s="224" t="e">
        <f>#REF!</f>
        <v>#REF!</v>
      </c>
      <c r="B18" s="219" t="e">
        <f>#REF!</f>
        <v>#REF!</v>
      </c>
      <c r="C18" s="75" t="e">
        <f>COUNTIF(#REF!,"X")</f>
        <v>#REF!</v>
      </c>
      <c r="D18" s="75" t="e">
        <f>COUNTIF(#REF!,"N")</f>
        <v>#REF!</v>
      </c>
      <c r="E18" s="222" t="e">
        <f t="shared" si="3"/>
        <v>#REF!</v>
      </c>
      <c r="F18" s="75" t="e">
        <f>COUNTIF(#REF!,"Y")</f>
        <v>#REF!</v>
      </c>
      <c r="G18" s="223" t="e">
        <f t="shared" si="4"/>
        <v>#REF!</v>
      </c>
      <c r="H18" s="75" t="e">
        <f t="shared" si="5"/>
        <v>#REF!</v>
      </c>
      <c r="I18" s="134"/>
      <c r="J18" s="160"/>
      <c r="K18" s="160"/>
      <c r="L18" s="160"/>
      <c r="M18" s="160"/>
      <c r="N18" s="169" t="e">
        <f t="array" ref="N18">_xlfn.TEXTJOIN("; ",1,IF(#REF!:#REF!="n",#REF!,""))</f>
        <v>#REF!</v>
      </c>
      <c r="O18" s="169" t="e">
        <f t="array" ref="O18">_xlfn.TEXTJOIN(" ",1,IF(#REF!:#REF!="n",#REF!,""))</f>
        <v>#REF!</v>
      </c>
      <c r="P18" s="170" t="e">
        <f>IF(#REF!="","",IF(OR(N18&lt;&gt;"",O18&lt;&gt;""),#REF!,""))</f>
        <v>#REF!</v>
      </c>
      <c r="Q18" s="218" t="e">
        <f t="shared" si="6"/>
        <v>#REF!</v>
      </c>
    </row>
    <row r="19" spans="1:17">
      <c r="A19" s="224" t="e">
        <f>#REF!</f>
        <v>#REF!</v>
      </c>
      <c r="B19" s="219" t="e">
        <f>#REF!</f>
        <v>#REF!</v>
      </c>
      <c r="C19" s="75" t="e">
        <f>COUNTIF(#REF!,"X")</f>
        <v>#REF!</v>
      </c>
      <c r="D19" s="75" t="e">
        <f>COUNTIF(#REF!,"N")</f>
        <v>#REF!</v>
      </c>
      <c r="E19" s="222" t="e">
        <f t="shared" si="3"/>
        <v>#REF!</v>
      </c>
      <c r="F19" s="75" t="e">
        <f>COUNTIF(#REF!,"Y")</f>
        <v>#REF!</v>
      </c>
      <c r="G19" s="223" t="e">
        <f t="shared" si="4"/>
        <v>#REF!</v>
      </c>
      <c r="H19" s="75" t="e">
        <f t="shared" si="5"/>
        <v>#REF!</v>
      </c>
      <c r="I19" s="134"/>
      <c r="J19" s="160"/>
      <c r="K19" s="160"/>
      <c r="L19" s="160"/>
      <c r="M19" s="160"/>
      <c r="N19" s="169" t="e">
        <f t="array" ref="N19">_xlfn.TEXTJOIN("; ",1,IF(#REF!:#REF!="n",#REF!,""))</f>
        <v>#REF!</v>
      </c>
      <c r="O19" s="169" t="e">
        <f t="array" ref="O19">_xlfn.TEXTJOIN(" ",1,IF(#REF!:#REF!="n",#REF!,""))</f>
        <v>#REF!</v>
      </c>
      <c r="P19" s="170" t="e">
        <f>IF(#REF!="","",IF(OR(N19&lt;&gt;"",O19&lt;&gt;""),#REF!,""))</f>
        <v>#REF!</v>
      </c>
      <c r="Q19" s="218" t="e">
        <f t="shared" si="6"/>
        <v>#REF!</v>
      </c>
    </row>
    <row r="20" spans="1:17">
      <c r="A20" s="224" t="e">
        <f>#REF!</f>
        <v>#REF!</v>
      </c>
      <c r="B20" s="219" t="e">
        <f>#REF!</f>
        <v>#REF!</v>
      </c>
      <c r="C20" s="75" t="e">
        <f>COUNTIF(#REF!,"X")</f>
        <v>#REF!</v>
      </c>
      <c r="D20" s="75" t="e">
        <f>COUNTIF(#REF!,"N")</f>
        <v>#REF!</v>
      </c>
      <c r="E20" s="222" t="e">
        <f t="shared" si="3"/>
        <v>#REF!</v>
      </c>
      <c r="F20" s="75" t="e">
        <f>COUNTIF(#REF!,"Y")</f>
        <v>#REF!</v>
      </c>
      <c r="G20" s="223" t="e">
        <f t="shared" si="4"/>
        <v>#REF!</v>
      </c>
      <c r="H20" s="75" t="e">
        <f t="shared" si="5"/>
        <v>#REF!</v>
      </c>
      <c r="I20" s="134"/>
      <c r="J20" s="160"/>
      <c r="K20" s="160"/>
      <c r="L20" s="160"/>
      <c r="M20" s="160"/>
      <c r="N20" s="169" t="e">
        <f t="array" ref="N20">_xlfn.TEXTJOIN("; ",1,IF(#REF!:#REF!="n",#REF!,""))</f>
        <v>#REF!</v>
      </c>
      <c r="O20" s="169" t="e">
        <f t="array" ref="O20">_xlfn.TEXTJOIN(" ",1,IF(#REF!:#REF!="n",#REF!,""))</f>
        <v>#REF!</v>
      </c>
      <c r="P20" s="170" t="e">
        <f>IF(#REF!="","",IF(OR(N20&lt;&gt;"",O20&lt;&gt;""),#REF!,""))</f>
        <v>#REF!</v>
      </c>
      <c r="Q20" s="218" t="e">
        <f t="shared" si="6"/>
        <v>#REF!</v>
      </c>
    </row>
    <row r="21" spans="1:17">
      <c r="A21" s="224" t="e">
        <f>#REF!</f>
        <v>#REF!</v>
      </c>
      <c r="B21" s="219" t="e">
        <f>#REF!</f>
        <v>#REF!</v>
      </c>
      <c r="C21" s="75" t="e">
        <f>COUNTIF(#REF!,"X")</f>
        <v>#REF!</v>
      </c>
      <c r="D21" s="75" t="e">
        <f>COUNTIF(#REF!,"N")</f>
        <v>#REF!</v>
      </c>
      <c r="E21" s="222" t="e">
        <f t="shared" si="3"/>
        <v>#REF!</v>
      </c>
      <c r="F21" s="75" t="e">
        <f>COUNTIF(#REF!,"Y")</f>
        <v>#REF!</v>
      </c>
      <c r="G21" s="223" t="e">
        <f t="shared" si="4"/>
        <v>#REF!</v>
      </c>
      <c r="H21" s="75" t="e">
        <f t="shared" si="5"/>
        <v>#REF!</v>
      </c>
      <c r="I21" s="134"/>
      <c r="J21" s="160"/>
      <c r="K21" s="160"/>
      <c r="L21" s="160"/>
      <c r="M21" s="160"/>
      <c r="N21" s="169" t="e">
        <f t="array" ref="N21">_xlfn.TEXTJOIN("; ",1,IF(#REF!:#REF!="n",#REF!,""))</f>
        <v>#REF!</v>
      </c>
      <c r="O21" s="169" t="e">
        <f t="array" ref="O21">_xlfn.TEXTJOIN(" ",1,IF(#REF!:#REF!="n",#REF!,""))</f>
        <v>#REF!</v>
      </c>
      <c r="P21" s="170" t="e">
        <f>IF(#REF!="","",IF(OR(N21&lt;&gt;"",O21&lt;&gt;""),#REF!,""))</f>
        <v>#REF!</v>
      </c>
      <c r="Q21" s="218" t="e">
        <f t="shared" si="6"/>
        <v>#REF!</v>
      </c>
    </row>
    <row r="22" spans="1:17">
      <c r="A22" s="224" t="e">
        <f>#REF!</f>
        <v>#REF!</v>
      </c>
      <c r="B22" s="219" t="e">
        <f>#REF!</f>
        <v>#REF!</v>
      </c>
      <c r="C22" s="75" t="e">
        <f>COUNTIF(#REF!,"X")</f>
        <v>#REF!</v>
      </c>
      <c r="D22" s="75" t="e">
        <f>COUNTIF(#REF!,"N")</f>
        <v>#REF!</v>
      </c>
      <c r="E22" s="222" t="e">
        <f t="shared" si="3"/>
        <v>#REF!</v>
      </c>
      <c r="F22" s="75" t="e">
        <f>COUNTIF(#REF!,"Y")</f>
        <v>#REF!</v>
      </c>
      <c r="G22" s="223" t="e">
        <f t="shared" si="4"/>
        <v>#REF!</v>
      </c>
      <c r="H22" s="75" t="e">
        <f t="shared" si="5"/>
        <v>#REF!</v>
      </c>
      <c r="I22" s="134"/>
      <c r="J22" s="160"/>
      <c r="K22" s="160"/>
      <c r="L22" s="160"/>
      <c r="M22" s="160"/>
      <c r="N22" s="171"/>
      <c r="O22" s="171"/>
      <c r="P22" s="170" t="e">
        <f>IF(#REF!="","",#REF!)</f>
        <v>#REF!</v>
      </c>
      <c r="Q22" s="218" t="e">
        <f t="shared" si="6"/>
        <v>#REF!</v>
      </c>
    </row>
    <row r="23" spans="1:17" ht="13.8" thickBot="1">
      <c r="A23" s="224" t="e">
        <f>#REF!</f>
        <v>#REF!</v>
      </c>
      <c r="B23" s="219" t="e">
        <f>#REF!</f>
        <v>#REF!</v>
      </c>
      <c r="C23" s="75" t="e">
        <f>COUNTIF(#REF!,"X")</f>
        <v>#REF!</v>
      </c>
      <c r="D23" s="75" t="e">
        <f>COUNTIF(#REF!,"N")</f>
        <v>#REF!</v>
      </c>
      <c r="E23" s="222" t="e">
        <f t="shared" si="3"/>
        <v>#REF!</v>
      </c>
      <c r="F23" s="75" t="e">
        <f>COUNTIF(#REF!,"Y")</f>
        <v>#REF!</v>
      </c>
      <c r="G23" s="223" t="e">
        <f t="shared" si="4"/>
        <v>#REF!</v>
      </c>
      <c r="H23" s="75" t="e">
        <f t="shared" si="5"/>
        <v>#REF!</v>
      </c>
      <c r="I23" s="134"/>
      <c r="J23" s="160"/>
      <c r="K23" s="160"/>
      <c r="L23" s="160"/>
      <c r="M23" s="160"/>
      <c r="N23" s="171"/>
      <c r="O23" s="171"/>
      <c r="P23" s="170" t="e">
        <f>IF(#REF!="","",#REF!)</f>
        <v>#REF!</v>
      </c>
      <c r="Q23" s="218" t="e">
        <f t="shared" si="6"/>
        <v>#REF!</v>
      </c>
    </row>
    <row r="24" spans="1:17" ht="24.6" thickBot="1">
      <c r="A24" s="355" t="s">
        <v>5</v>
      </c>
      <c r="B24" s="356"/>
      <c r="C24" s="69" t="s">
        <v>3</v>
      </c>
      <c r="D24" s="70" t="s">
        <v>19</v>
      </c>
      <c r="E24" s="70" t="s">
        <v>22</v>
      </c>
      <c r="F24" s="70" t="s">
        <v>18</v>
      </c>
      <c r="G24" s="70" t="s">
        <v>21</v>
      </c>
      <c r="H24" s="71" t="s">
        <v>20</v>
      </c>
      <c r="I24" s="72" t="s">
        <v>49</v>
      </c>
      <c r="J24" s="118" t="e">
        <f>COUNTIF(D35:D36,"&gt;0")+COUNTIF(D41:D42,"&gt;0")+COUNTIF(D44:D45,"&gt;0")+COUNTIF(D48,"&gt;0")+COUNTIF(J54,"&gt;0")+COUNTIF(D55,"&gt;0")+COUNTIF(J57,"&gt;0")+COUNTIF(D58,"&gt;0")+COUNTIF(#REF!,"&gt;0")+COUNTIF(#REF!,"&gt;0")+COUNTIF(D63:D64,"&gt;0")+COUNTIF(D66,"&gt;0")+COUNTIF(#REF!,"&gt;0")</f>
        <v>#REF!</v>
      </c>
      <c r="N24" s="154" t="s">
        <v>142</v>
      </c>
      <c r="O24" s="71" t="s">
        <v>141</v>
      </c>
      <c r="P24" s="71" t="s">
        <v>65</v>
      </c>
      <c r="Q24" s="218" t="str">
        <f>IF(ISERROR(SUM(Q25:Q74)),"",IF(SUM(Q25:Q74)&gt;0,1,""))</f>
        <v/>
      </c>
    </row>
    <row r="25" spans="1:17" ht="13.8" thickBot="1">
      <c r="A25" s="57"/>
      <c r="B25" s="216" t="e">
        <f>#REF!</f>
        <v>#REF!</v>
      </c>
      <c r="C25" s="59"/>
      <c r="D25" s="155" t="s">
        <v>6</v>
      </c>
      <c r="E25" s="77"/>
      <c r="F25" s="60"/>
      <c r="G25" s="78"/>
      <c r="H25" s="58"/>
      <c r="I25" s="74" t="s">
        <v>109</v>
      </c>
      <c r="J25" s="51" t="e">
        <f>COUNTIF(D34:D37,"&gt;0")+COUNTIF(D44,"&gt;0")+COUNTIF(D46,"&gt;0")+COUNTIF(D53,"&gt;0")+COUNTIF(D57:D59,"&gt;0")+COUNTIF(#REF!,"&gt;0")+COUNTIF(#REF!,"&gt;0")+COUNTIF(#REF!,"&gt;0")+COUNTIF(#REF!,"&gt;0")+COUNTIF(D62,"&gt;0")+COUNTIF(D65:D65,"&gt;0")+COUNTIF(D68,"&gt;0")+COUNTIF(#REF!,"&gt;0")</f>
        <v>#REF!</v>
      </c>
      <c r="N25" s="161"/>
      <c r="O25" s="165"/>
      <c r="P25" s="165"/>
      <c r="Q25" s="218" t="e">
        <f>IF(SUM(Q26:Q33)&gt;0,1,"")</f>
        <v>#REF!</v>
      </c>
    </row>
    <row r="26" spans="1:17" s="199" customFormat="1">
      <c r="A26" s="146" t="e">
        <f>#REF!</f>
        <v>#REF!</v>
      </c>
      <c r="B26" s="80" t="e">
        <f>#REF!</f>
        <v>#REF!</v>
      </c>
      <c r="C26" s="226" t="e">
        <f>COUNTIF(#REF!,"X")</f>
        <v>#REF!</v>
      </c>
      <c r="D26" s="226" t="e">
        <f>COUNTIF(#REF!,"N")</f>
        <v>#REF!</v>
      </c>
      <c r="E26" s="227" t="e">
        <f t="shared" ref="E26:E33" si="7">IF($H26&gt;0,$D26/$H26,0)</f>
        <v>#REF!</v>
      </c>
      <c r="F26" s="226" t="e">
        <f>COUNTIF(#REF!,"Y")</f>
        <v>#REF!</v>
      </c>
      <c r="G26" s="228" t="e">
        <f t="shared" ref="G26:G33" si="8">IF($H26&gt;0,$F26/$H26,0)</f>
        <v>#REF!</v>
      </c>
      <c r="H26" s="226" t="e">
        <f t="shared" ref="H26:H33" si="9">SUM(D26,F26)</f>
        <v>#REF!</v>
      </c>
      <c r="I26" s="229"/>
      <c r="N26" s="162" t="e">
        <f t="array" ref="N26">_xlfn.TEXTJOIN("; ",1,IF(#REF!="n",#REF!,""))</f>
        <v>#REF!</v>
      </c>
      <c r="O26" s="166" t="e">
        <f t="array" ref="O26">_xlfn.TEXTJOIN(" ",1,IF(#REF!="n",#REF!,""))</f>
        <v>#REF!</v>
      </c>
      <c r="P26" s="166" t="e">
        <f>IF(#REF!="","",IF(OR(N26&lt;&gt;"",O26&lt;&gt;""),#REF!,""))</f>
        <v>#REF!</v>
      </c>
      <c r="Q26" s="218" t="e">
        <f t="shared" ref="Q26:Q33" si="10">IF(AND(N26="",O26="",P26=""),"",1)</f>
        <v>#REF!</v>
      </c>
    </row>
    <row r="27" spans="1:17" s="199" customFormat="1">
      <c r="A27" s="146" t="e">
        <f>#REF!</f>
        <v>#REF!</v>
      </c>
      <c r="B27" s="80" t="e">
        <f>#REF!</f>
        <v>#REF!</v>
      </c>
      <c r="C27" s="226" t="e">
        <f>COUNTIF(#REF!,"X")</f>
        <v>#REF!</v>
      </c>
      <c r="D27" s="226" t="e">
        <f>COUNTIF(#REF!,"N")</f>
        <v>#REF!</v>
      </c>
      <c r="E27" s="227" t="e">
        <f t="shared" si="7"/>
        <v>#REF!</v>
      </c>
      <c r="F27" s="226" t="e">
        <f>COUNTIF(#REF!,"Y")</f>
        <v>#REF!</v>
      </c>
      <c r="G27" s="228" t="e">
        <f t="shared" si="8"/>
        <v>#REF!</v>
      </c>
      <c r="H27" s="226" t="e">
        <f t="shared" si="9"/>
        <v>#REF!</v>
      </c>
      <c r="I27" s="229"/>
      <c r="N27" s="162" t="e">
        <f t="array" ref="N27">_xlfn.TEXTJOIN("; ",1,IF(#REF!="n",#REF!,""))</f>
        <v>#REF!</v>
      </c>
      <c r="O27" s="166" t="e">
        <f t="array" ref="O27">_xlfn.TEXTJOIN(" ",1,IF(#REF!="n",#REF!,""))</f>
        <v>#REF!</v>
      </c>
      <c r="P27" s="166" t="e">
        <f>IF(#REF!="","",IF(OR(N27&lt;&gt;"",O27&lt;&gt;""),#REF!,""))</f>
        <v>#REF!</v>
      </c>
      <c r="Q27" s="218" t="e">
        <f t="shared" si="10"/>
        <v>#REF!</v>
      </c>
    </row>
    <row r="28" spans="1:17" s="199" customFormat="1">
      <c r="A28" s="145" t="e">
        <f>#REF!</f>
        <v>#REF!</v>
      </c>
      <c r="B28" s="80" t="e">
        <f>#REF!</f>
        <v>#REF!</v>
      </c>
      <c r="C28" s="226" t="e">
        <f>COUNTIF(#REF!,"X")</f>
        <v>#REF!</v>
      </c>
      <c r="D28" s="226" t="e">
        <f>COUNTIF(#REF!,"N")</f>
        <v>#REF!</v>
      </c>
      <c r="E28" s="227" t="e">
        <f t="shared" si="7"/>
        <v>#REF!</v>
      </c>
      <c r="F28" s="226" t="e">
        <f>COUNTIF(#REF!,"Y")</f>
        <v>#REF!</v>
      </c>
      <c r="G28" s="228" t="e">
        <f t="shared" si="8"/>
        <v>#REF!</v>
      </c>
      <c r="H28" s="226" t="e">
        <f t="shared" si="9"/>
        <v>#REF!</v>
      </c>
      <c r="I28" s="229"/>
      <c r="N28" s="162" t="e">
        <f t="array" ref="N28">_xlfn.TEXTJOIN("; ",1,IF(#REF!="n",#REF!,""))</f>
        <v>#REF!</v>
      </c>
      <c r="O28" s="166" t="e">
        <f t="array" ref="O28">_xlfn.TEXTJOIN(" ",1,IF(#REF!="n",#REF!,""))</f>
        <v>#REF!</v>
      </c>
      <c r="P28" s="166" t="e">
        <f>IF(#REF!="","",IF(OR(N28&lt;&gt;"",O28&lt;&gt;""),#REF!,""))</f>
        <v>#REF!</v>
      </c>
      <c r="Q28" s="218" t="e">
        <f t="shared" si="10"/>
        <v>#REF!</v>
      </c>
    </row>
    <row r="29" spans="1:17" s="199" customFormat="1">
      <c r="A29" s="145" t="e">
        <f>#REF!</f>
        <v>#REF!</v>
      </c>
      <c r="B29" s="80" t="e">
        <f>#REF!</f>
        <v>#REF!</v>
      </c>
      <c r="C29" s="226" t="e">
        <f>COUNTIF(#REF!,"X")</f>
        <v>#REF!</v>
      </c>
      <c r="D29" s="226" t="e">
        <f>COUNTIF(#REF!,"N")</f>
        <v>#REF!</v>
      </c>
      <c r="E29" s="227" t="e">
        <f t="shared" si="7"/>
        <v>#REF!</v>
      </c>
      <c r="F29" s="226" t="e">
        <f>COUNTIF(#REF!,"Y")</f>
        <v>#REF!</v>
      </c>
      <c r="G29" s="228" t="e">
        <f t="shared" si="8"/>
        <v>#REF!</v>
      </c>
      <c r="H29" s="226" t="e">
        <f t="shared" si="9"/>
        <v>#REF!</v>
      </c>
      <c r="I29" s="229"/>
      <c r="N29" s="162" t="e">
        <f t="array" ref="N29">_xlfn.TEXTJOIN("; ",1,IF(#REF!="n",#REF!,""))</f>
        <v>#REF!</v>
      </c>
      <c r="O29" s="166" t="e">
        <f t="array" ref="O29">_xlfn.TEXTJOIN(" ",1,IF(#REF!="n",#REF!,""))</f>
        <v>#REF!</v>
      </c>
      <c r="P29" s="166" t="e">
        <f>IF(#REF!="","",IF(OR(N29&lt;&gt;"",O29&lt;&gt;""),#REF!,""))</f>
        <v>#REF!</v>
      </c>
      <c r="Q29" s="218" t="e">
        <f t="shared" si="10"/>
        <v>#REF!</v>
      </c>
    </row>
    <row r="30" spans="1:17" s="199" customFormat="1">
      <c r="A30" s="145" t="e">
        <f>#REF!</f>
        <v>#REF!</v>
      </c>
      <c r="B30" s="80" t="e">
        <f>#REF!</f>
        <v>#REF!</v>
      </c>
      <c r="C30" s="226" t="e">
        <f>COUNTIF(#REF!,"X")</f>
        <v>#REF!</v>
      </c>
      <c r="D30" s="226" t="e">
        <f>COUNTIF(#REF!,"N")</f>
        <v>#REF!</v>
      </c>
      <c r="E30" s="227" t="e">
        <f t="shared" si="7"/>
        <v>#REF!</v>
      </c>
      <c r="F30" s="226" t="e">
        <f>COUNTIF(#REF!,"Y")</f>
        <v>#REF!</v>
      </c>
      <c r="G30" s="228" t="e">
        <f t="shared" si="8"/>
        <v>#REF!</v>
      </c>
      <c r="H30" s="226" t="e">
        <f t="shared" si="9"/>
        <v>#REF!</v>
      </c>
      <c r="I30" s="229"/>
      <c r="N30" s="162" t="e">
        <f t="array" ref="N30">_xlfn.TEXTJOIN("; ",1,IF(#REF!="n",#REF!,""))</f>
        <v>#REF!</v>
      </c>
      <c r="O30" s="166" t="e">
        <f t="array" ref="O30">_xlfn.TEXTJOIN(" ",1,IF(#REF!="n",#REF!,""))</f>
        <v>#REF!</v>
      </c>
      <c r="P30" s="166" t="e">
        <f>IF(#REF!="","",IF(OR(N30&lt;&gt;"",O30&lt;&gt;""),#REF!,""))</f>
        <v>#REF!</v>
      </c>
      <c r="Q30" s="218" t="e">
        <f t="shared" si="10"/>
        <v>#REF!</v>
      </c>
    </row>
    <row r="31" spans="1:17" s="199" customFormat="1">
      <c r="A31" s="145" t="e">
        <f>#REF!</f>
        <v>#REF!</v>
      </c>
      <c r="B31" s="80" t="e">
        <f>#REF!</f>
        <v>#REF!</v>
      </c>
      <c r="C31" s="226" t="e">
        <f>COUNTIF(#REF!,"X")</f>
        <v>#REF!</v>
      </c>
      <c r="D31" s="226" t="e">
        <f>COUNTIF(#REF!,"N")</f>
        <v>#REF!</v>
      </c>
      <c r="E31" s="230" t="e">
        <f t="shared" si="7"/>
        <v>#REF!</v>
      </c>
      <c r="F31" s="226" t="e">
        <f>COUNTIF(#REF!,"Y")</f>
        <v>#REF!</v>
      </c>
      <c r="G31" s="231" t="e">
        <f t="shared" si="8"/>
        <v>#REF!</v>
      </c>
      <c r="H31" s="226" t="e">
        <f t="shared" si="9"/>
        <v>#REF!</v>
      </c>
      <c r="I31" s="232"/>
      <c r="J31" s="233"/>
      <c r="K31" s="233"/>
      <c r="L31" s="233"/>
      <c r="M31" s="233"/>
      <c r="N31" s="162" t="e">
        <f t="array" ref="N31">_xlfn.TEXTJOIN("; ",1,IF(#REF!="n",#REF!,""))</f>
        <v>#REF!</v>
      </c>
      <c r="O31" s="166" t="e">
        <f t="array" ref="O31">_xlfn.TEXTJOIN(" ",1,IF(#REF!="n",#REF!,""))</f>
        <v>#REF!</v>
      </c>
      <c r="P31" s="166" t="e">
        <f>IF(#REF!="","",IF(OR(N31&lt;&gt;"",O31&lt;&gt;""),#REF!,""))</f>
        <v>#REF!</v>
      </c>
      <c r="Q31" s="218" t="e">
        <f t="shared" si="10"/>
        <v>#REF!</v>
      </c>
    </row>
    <row r="32" spans="1:17" s="199" customFormat="1">
      <c r="A32" s="145" t="e">
        <f>#REF!</f>
        <v>#REF!</v>
      </c>
      <c r="B32" s="80" t="e">
        <f>#REF!</f>
        <v>#REF!</v>
      </c>
      <c r="C32" s="226" t="e">
        <f>COUNTIF(#REF!,"X")</f>
        <v>#REF!</v>
      </c>
      <c r="D32" s="226" t="e">
        <f>COUNTIF(#REF!,"N")</f>
        <v>#REF!</v>
      </c>
      <c r="E32" s="230" t="e">
        <f t="shared" si="7"/>
        <v>#REF!</v>
      </c>
      <c r="F32" s="226" t="e">
        <f>COUNTIF(#REF!,"Y")</f>
        <v>#REF!</v>
      </c>
      <c r="G32" s="231" t="e">
        <f t="shared" si="8"/>
        <v>#REF!</v>
      </c>
      <c r="H32" s="226" t="e">
        <f t="shared" si="9"/>
        <v>#REF!</v>
      </c>
      <c r="I32" s="232"/>
      <c r="J32" s="233"/>
      <c r="K32" s="233"/>
      <c r="L32" s="233"/>
      <c r="M32" s="233"/>
      <c r="N32" s="162" t="e">
        <f t="array" ref="N32">_xlfn.TEXTJOIN("; ",1,IF(#REF!="n",#REF!,""))</f>
        <v>#REF!</v>
      </c>
      <c r="O32" s="166" t="e">
        <f t="array" ref="O32">_xlfn.TEXTJOIN(" ",1,IF(#REF!="n",#REF!,""))</f>
        <v>#REF!</v>
      </c>
      <c r="P32" s="166" t="e">
        <f>IF(#REF!="","",IF(OR(N32&lt;&gt;"",O32&lt;&gt;""),#REF!,""))</f>
        <v>#REF!</v>
      </c>
      <c r="Q32" s="218" t="e">
        <f t="shared" si="10"/>
        <v>#REF!</v>
      </c>
    </row>
    <row r="33" spans="1:17" s="199" customFormat="1" ht="13.8" thickBot="1">
      <c r="A33" s="146" t="e">
        <f>#REF!</f>
        <v>#REF!</v>
      </c>
      <c r="B33" s="80" t="e">
        <f>#REF!</f>
        <v>#REF!</v>
      </c>
      <c r="C33" s="226" t="e">
        <f>COUNTIF(#REF!,"X")</f>
        <v>#REF!</v>
      </c>
      <c r="D33" s="226" t="e">
        <f>COUNTIF(#REF!,"N")</f>
        <v>#REF!</v>
      </c>
      <c r="E33" s="230" t="e">
        <f t="shared" si="7"/>
        <v>#REF!</v>
      </c>
      <c r="F33" s="226" t="e">
        <f>COUNTIF(#REF!,"Y")</f>
        <v>#REF!</v>
      </c>
      <c r="G33" s="231" t="e">
        <f t="shared" si="8"/>
        <v>#REF!</v>
      </c>
      <c r="H33" s="226" t="e">
        <f t="shared" si="9"/>
        <v>#REF!</v>
      </c>
      <c r="I33" s="232"/>
      <c r="J33" s="233"/>
      <c r="K33" s="233"/>
      <c r="L33" s="233"/>
      <c r="M33" s="233"/>
      <c r="N33" s="162" t="e">
        <f t="array" ref="N33">_xlfn.TEXTJOIN("; ",1,IF(#REF!="n",#REF!,""))</f>
        <v>#REF!</v>
      </c>
      <c r="O33" s="166" t="e">
        <f t="array" ref="O33">_xlfn.TEXTJOIN(" ",1,IF(#REF!="n",#REF!,""))</f>
        <v>#REF!</v>
      </c>
      <c r="P33" s="166" t="e">
        <f>IF(#REF!="","",IF(OR(N33&lt;&gt;"",O33&lt;&gt;""),#REF!,""))</f>
        <v>#REF!</v>
      </c>
      <c r="Q33" s="218" t="e">
        <f t="shared" si="10"/>
        <v>#REF!</v>
      </c>
    </row>
    <row r="34" spans="1:17" ht="13.8" thickBot="1">
      <c r="A34" s="57"/>
      <c r="B34" s="58" t="s">
        <v>13</v>
      </c>
      <c r="C34" s="59"/>
      <c r="D34" s="155" t="s">
        <v>6</v>
      </c>
      <c r="E34" s="77"/>
      <c r="F34" s="60"/>
      <c r="G34" s="78"/>
      <c r="H34" s="58"/>
      <c r="I34" s="74" t="s">
        <v>109</v>
      </c>
      <c r="J34" s="51" t="e">
        <f>COUNTIF(D37:D40,"&gt;0")+COUNTIF(D47,"&gt;0")+COUNTIF(D51,"&gt;0")+COUNTIF(D56,"&gt;0")+COUNTIF(D59:D59,"&gt;0")+COUNTIF(#REF!,"&gt;0")+COUNTIF(#REF!,"&gt;0")+COUNTIF(#REF!,"&gt;0")+COUNTIF(D61:D62,"&gt;0")+COUNTIF(D65,"&gt;0")+COUNTIF(D68:D68,"&gt;0")+COUNTIF(#REF!,"&gt;0")+COUNTIF(#REF!,"&gt;0")</f>
        <v>#REF!</v>
      </c>
      <c r="N34" s="161"/>
      <c r="O34" s="165"/>
      <c r="P34" s="165"/>
      <c r="Q34" s="218" t="e">
        <f>IF(SUM(Q35:Q42)&gt;0,1,"")</f>
        <v>#REF!</v>
      </c>
    </row>
    <row r="35" spans="1:17">
      <c r="A35" s="146" t="e">
        <f>#REF!</f>
        <v>#REF!</v>
      </c>
      <c r="B35" s="80" t="e">
        <f>#REF!</f>
        <v>#REF!</v>
      </c>
      <c r="C35" s="75" t="e">
        <f>COUNTIF(#REF!,"X")</f>
        <v>#REF!</v>
      </c>
      <c r="D35" s="75" t="e">
        <f>COUNTIF(#REF!,"N")</f>
        <v>#REF!</v>
      </c>
      <c r="E35" s="153" t="e">
        <f t="shared" ref="E35:E42" si="11">IF($H35&gt;0,$D35/$H35,0)</f>
        <v>#REF!</v>
      </c>
      <c r="F35" s="75" t="e">
        <f>COUNTIF(#REF!,"Y")</f>
        <v>#REF!</v>
      </c>
      <c r="G35" s="152" t="e">
        <f t="shared" ref="G35:G42" si="12">IF($H35&gt;0,$F35/$H35,0)</f>
        <v>#REF!</v>
      </c>
      <c r="H35" s="75" t="e">
        <f t="shared" ref="H35:H42" si="13">SUM(D35,F35)</f>
        <v>#REF!</v>
      </c>
      <c r="I35" s="66"/>
      <c r="N35" s="162" t="e">
        <f t="array" ref="N35">_xlfn.TEXTJOIN("; ",1,IF(#REF!="n",#REF!,""))</f>
        <v>#REF!</v>
      </c>
      <c r="O35" s="166" t="e">
        <f t="array" ref="O35">_xlfn.TEXTJOIN(" ",1,IF(#REF!="n",#REF!,""))</f>
        <v>#REF!</v>
      </c>
      <c r="P35" s="166" t="e">
        <f>IF(#REF!="","",IF(OR(N35&lt;&gt;"",O35&lt;&gt;""),#REF!,""))</f>
        <v>#REF!</v>
      </c>
      <c r="Q35" s="218" t="e">
        <f t="shared" ref="Q35:Q42" si="14">IF(AND(N35="",O35="",P35=""),"",1)</f>
        <v>#REF!</v>
      </c>
    </row>
    <row r="36" spans="1:17">
      <c r="A36" s="147" t="e">
        <f>#REF!</f>
        <v>#REF!</v>
      </c>
      <c r="B36" s="80" t="e">
        <f>#REF!</f>
        <v>#REF!</v>
      </c>
      <c r="C36" s="75"/>
      <c r="D36" s="75" t="e">
        <f>COUNTIF(#REF!,"N")</f>
        <v>#REF!</v>
      </c>
      <c r="E36" s="153" t="e">
        <f t="shared" si="11"/>
        <v>#REF!</v>
      </c>
      <c r="F36" s="75" t="e">
        <f>COUNTIF(#REF!,"Y")</f>
        <v>#REF!</v>
      </c>
      <c r="G36" s="152" t="e">
        <f t="shared" si="12"/>
        <v>#REF!</v>
      </c>
      <c r="H36" s="75" t="e">
        <f t="shared" si="13"/>
        <v>#REF!</v>
      </c>
      <c r="I36" s="66"/>
      <c r="N36" s="162" t="e">
        <f t="array" ref="N36">_xlfn.TEXTJOIN("; ",1,IF(#REF!="n",#REF!,""))</f>
        <v>#REF!</v>
      </c>
      <c r="O36" s="166" t="e">
        <f t="array" ref="O36">_xlfn.TEXTJOIN(" ",1,IF(#REF!="n",#REF!,""))</f>
        <v>#REF!</v>
      </c>
      <c r="P36" s="166" t="e">
        <f>IF(#REF!="","",IF(OR(N36&lt;&gt;"",O36&lt;&gt;""),#REF!,""))</f>
        <v>#REF!</v>
      </c>
      <c r="Q36" s="218" t="e">
        <f t="shared" si="14"/>
        <v>#REF!</v>
      </c>
    </row>
    <row r="37" spans="1:17">
      <c r="A37" s="145" t="e">
        <f>#REF!</f>
        <v>#REF!</v>
      </c>
      <c r="B37" s="80" t="e">
        <f>#REF!</f>
        <v>#REF!</v>
      </c>
      <c r="C37" s="75"/>
      <c r="D37" s="75" t="e">
        <f>COUNTIF(#REF!,"N")</f>
        <v>#REF!</v>
      </c>
      <c r="E37" s="153" t="e">
        <f t="shared" si="11"/>
        <v>#REF!</v>
      </c>
      <c r="F37" s="75" t="e">
        <f>COUNTIF(#REF!,"Y")</f>
        <v>#REF!</v>
      </c>
      <c r="G37" s="152" t="e">
        <f t="shared" si="12"/>
        <v>#REF!</v>
      </c>
      <c r="H37" s="75" t="e">
        <f t="shared" si="13"/>
        <v>#REF!</v>
      </c>
      <c r="I37" s="66"/>
      <c r="N37" s="162" t="e">
        <f t="array" ref="N37">_xlfn.TEXTJOIN("; ",1,IF(#REF!="n",#REF!,""))</f>
        <v>#REF!</v>
      </c>
      <c r="O37" s="166" t="e">
        <f t="array" ref="O37">_xlfn.TEXTJOIN(" ",1,IF(#REF!="n",#REF!,""))</f>
        <v>#REF!</v>
      </c>
      <c r="P37" s="166" t="e">
        <f>IF(#REF!="","",IF(OR(N37&lt;&gt;"",O37&lt;&gt;""),#REF!,""))</f>
        <v>#REF!</v>
      </c>
      <c r="Q37" s="218" t="e">
        <f t="shared" si="14"/>
        <v>#REF!</v>
      </c>
    </row>
    <row r="38" spans="1:17">
      <c r="A38" s="145" t="e">
        <f>#REF!</f>
        <v>#REF!</v>
      </c>
      <c r="B38" s="80" t="e">
        <f>#REF!</f>
        <v>#REF!</v>
      </c>
      <c r="C38" s="75" t="e">
        <f>COUNTIF(#REF!,"X")</f>
        <v>#REF!</v>
      </c>
      <c r="D38" s="75" t="e">
        <f>COUNTIF(#REF!,"N")</f>
        <v>#REF!</v>
      </c>
      <c r="E38" s="153" t="e">
        <f t="shared" si="11"/>
        <v>#REF!</v>
      </c>
      <c r="F38" s="75" t="e">
        <f>COUNTIF(#REF!,"Y")</f>
        <v>#REF!</v>
      </c>
      <c r="G38" s="152" t="e">
        <f t="shared" si="12"/>
        <v>#REF!</v>
      </c>
      <c r="H38" s="75" t="e">
        <f t="shared" si="13"/>
        <v>#REF!</v>
      </c>
      <c r="I38" s="66"/>
      <c r="N38" s="162" t="e">
        <f t="array" ref="N38">_xlfn.TEXTJOIN("; ",1,IF(#REF!="n",#REF!,""))</f>
        <v>#REF!</v>
      </c>
      <c r="O38" s="166" t="e">
        <f t="array" ref="O38">_xlfn.TEXTJOIN(" ",1,IF(#REF!="n",#REF!,""))</f>
        <v>#REF!</v>
      </c>
      <c r="P38" s="166" t="e">
        <f>IF(#REF!="","",IF(OR(N38&lt;&gt;"",O38&lt;&gt;""),#REF!,""))</f>
        <v>#REF!</v>
      </c>
      <c r="Q38" s="218" t="e">
        <f t="shared" si="14"/>
        <v>#REF!</v>
      </c>
    </row>
    <row r="39" spans="1:17">
      <c r="A39" s="145" t="e">
        <f>#REF!</f>
        <v>#REF!</v>
      </c>
      <c r="B39" s="80" t="e">
        <f>#REF!</f>
        <v>#REF!</v>
      </c>
      <c r="C39" s="75" t="e">
        <f>COUNTIF(#REF!,"X")</f>
        <v>#REF!</v>
      </c>
      <c r="D39" s="75" t="e">
        <f>COUNTIF(#REF!,"N")</f>
        <v>#REF!</v>
      </c>
      <c r="E39" s="153" t="e">
        <f t="shared" si="11"/>
        <v>#REF!</v>
      </c>
      <c r="F39" s="75" t="e">
        <f>COUNTIF(#REF!,"Y")</f>
        <v>#REF!</v>
      </c>
      <c r="G39" s="152" t="e">
        <f t="shared" si="12"/>
        <v>#REF!</v>
      </c>
      <c r="H39" s="75" t="e">
        <f t="shared" si="13"/>
        <v>#REF!</v>
      </c>
      <c r="I39" s="66"/>
      <c r="N39" s="162" t="e">
        <f t="array" ref="N39">_xlfn.TEXTJOIN("; ",1,IF(#REF!="n",#REF!,""))</f>
        <v>#REF!</v>
      </c>
      <c r="O39" s="166" t="e">
        <f t="array" ref="O39">_xlfn.TEXTJOIN(" ",1,IF(#REF!="n",#REF!,""))</f>
        <v>#REF!</v>
      </c>
      <c r="P39" s="166" t="e">
        <f>IF(#REF!="","",IF(OR(N39&lt;&gt;"",O39&lt;&gt;""),#REF!,""))</f>
        <v>#REF!</v>
      </c>
      <c r="Q39" s="218" t="e">
        <f t="shared" si="14"/>
        <v>#REF!</v>
      </c>
    </row>
    <row r="40" spans="1:17">
      <c r="A40" s="145" t="e">
        <f>#REF!</f>
        <v>#REF!</v>
      </c>
      <c r="B40" s="80" t="e">
        <f>#REF!</f>
        <v>#REF!</v>
      </c>
      <c r="C40" s="75" t="e">
        <f>COUNTIF(#REF!,"X")</f>
        <v>#REF!</v>
      </c>
      <c r="D40" s="75" t="e">
        <f>COUNTIF(#REF!,"N")</f>
        <v>#REF!</v>
      </c>
      <c r="E40" s="153" t="e">
        <f t="shared" si="11"/>
        <v>#REF!</v>
      </c>
      <c r="F40" s="75" t="e">
        <f>COUNTIF(#REF!,"Y")</f>
        <v>#REF!</v>
      </c>
      <c r="G40" s="152" t="e">
        <f t="shared" si="12"/>
        <v>#REF!</v>
      </c>
      <c r="H40" s="75" t="e">
        <f t="shared" si="13"/>
        <v>#REF!</v>
      </c>
      <c r="I40" s="66"/>
      <c r="N40" s="162" t="e">
        <f t="array" ref="N40">_xlfn.TEXTJOIN("; ",1,IF(#REF!="n",#REF!,""))</f>
        <v>#REF!</v>
      </c>
      <c r="O40" s="166" t="e">
        <f t="array" ref="O40">_xlfn.TEXTJOIN(" ",1,IF(#REF!="n",#REF!,""))</f>
        <v>#REF!</v>
      </c>
      <c r="P40" s="166" t="e">
        <f>IF(#REF!="","",IF(OR(N40&lt;&gt;"",O40&lt;&gt;""),#REF!,""))</f>
        <v>#REF!</v>
      </c>
      <c r="Q40" s="218" t="e">
        <f t="shared" si="14"/>
        <v>#REF!</v>
      </c>
    </row>
    <row r="41" spans="1:17">
      <c r="A41" s="146" t="e">
        <f>#REF!</f>
        <v>#REF!</v>
      </c>
      <c r="B41" s="80" t="e">
        <f>#REF!</f>
        <v>#REF!</v>
      </c>
      <c r="C41" s="75" t="e">
        <f>COUNTIF(#REF!,"X")</f>
        <v>#REF!</v>
      </c>
      <c r="D41" s="75" t="e">
        <f>COUNTIF(#REF!,"N")</f>
        <v>#REF!</v>
      </c>
      <c r="E41" s="153" t="e">
        <f t="shared" si="11"/>
        <v>#REF!</v>
      </c>
      <c r="F41" s="75" t="e">
        <f>COUNTIF(#REF!,"Y")</f>
        <v>#REF!</v>
      </c>
      <c r="G41" s="152" t="e">
        <f t="shared" si="12"/>
        <v>#REF!</v>
      </c>
      <c r="H41" s="75" t="e">
        <f t="shared" si="13"/>
        <v>#REF!</v>
      </c>
      <c r="I41" s="66"/>
      <c r="N41" s="162" t="e">
        <f t="array" ref="N41">_xlfn.TEXTJOIN("; ",1,IF(#REF!="n",#REF!,""))</f>
        <v>#REF!</v>
      </c>
      <c r="O41" s="166" t="e">
        <f t="array" ref="O41">_xlfn.TEXTJOIN(" ",1,IF(#REF!="n",#REF!,""))</f>
        <v>#REF!</v>
      </c>
      <c r="P41" s="166" t="e">
        <f>IF(#REF!="","",IF(OR(N41&lt;&gt;"",O41&lt;&gt;""),#REF!,""))</f>
        <v>#REF!</v>
      </c>
      <c r="Q41" s="218" t="e">
        <f t="shared" si="14"/>
        <v>#REF!</v>
      </c>
    </row>
    <row r="42" spans="1:17">
      <c r="A42" s="146" t="e">
        <f>#REF!</f>
        <v>#REF!</v>
      </c>
      <c r="B42" s="80" t="e">
        <f>#REF!</f>
        <v>#REF!</v>
      </c>
      <c r="C42" s="75" t="e">
        <f>COUNTIF(#REF!,"X")</f>
        <v>#REF!</v>
      </c>
      <c r="D42" s="75" t="e">
        <f>COUNTIF(#REF!,"N")</f>
        <v>#REF!</v>
      </c>
      <c r="E42" s="153" t="e">
        <f t="shared" si="11"/>
        <v>#REF!</v>
      </c>
      <c r="F42" s="75" t="e">
        <f>COUNTIF(#REF!,"Y")</f>
        <v>#REF!</v>
      </c>
      <c r="G42" s="152" t="e">
        <f t="shared" si="12"/>
        <v>#REF!</v>
      </c>
      <c r="H42" s="75" t="e">
        <f t="shared" si="13"/>
        <v>#REF!</v>
      </c>
      <c r="I42" s="66"/>
      <c r="N42" s="162" t="e">
        <f t="array" ref="N42">_xlfn.TEXTJOIN("; ",1,IF(#REF!="n",#REF!,""))</f>
        <v>#REF!</v>
      </c>
      <c r="O42" s="166" t="e">
        <f t="array" ref="O42">_xlfn.TEXTJOIN(" ",1,IF(#REF!="n",#REF!,""))</f>
        <v>#REF!</v>
      </c>
      <c r="P42" s="166" t="e">
        <f>IF(#REF!="","",IF(OR(N42&lt;&gt;"",O42&lt;&gt;""),#REF!,""))</f>
        <v>#REF!</v>
      </c>
      <c r="Q42" s="218" t="e">
        <f t="shared" si="14"/>
        <v>#REF!</v>
      </c>
    </row>
    <row r="43" spans="1:17">
      <c r="A43" s="53"/>
      <c r="B43" s="54" t="s">
        <v>7</v>
      </c>
      <c r="C43" s="55"/>
      <c r="D43" s="155" t="s">
        <v>6</v>
      </c>
      <c r="E43" s="85"/>
      <c r="F43" s="56"/>
      <c r="G43" s="86"/>
      <c r="H43" s="54"/>
      <c r="I43" s="66"/>
      <c r="N43" s="163"/>
      <c r="O43" s="163"/>
      <c r="P43" s="163"/>
      <c r="Q43" s="218" t="e">
        <f>IF(SUM(Q44:Q45)&gt;0,1,"")</f>
        <v>#REF!</v>
      </c>
    </row>
    <row r="44" spans="1:17">
      <c r="A44" s="83" t="e">
        <f>#REF!</f>
        <v>#REF!</v>
      </c>
      <c r="B44" s="80" t="e">
        <f>#REF!</f>
        <v>#REF!</v>
      </c>
      <c r="C44" s="75" t="e">
        <f>COUNTIF(#REF!,"X")</f>
        <v>#REF!</v>
      </c>
      <c r="D44" s="75" t="e">
        <f>COUNTIF(#REF!,"N")</f>
        <v>#REF!</v>
      </c>
      <c r="E44" s="153" t="e">
        <f>IF($H44&gt;0,$D44/$H44,0)</f>
        <v>#REF!</v>
      </c>
      <c r="F44" s="75" t="e">
        <f>COUNTIF(#REF!,"Y")</f>
        <v>#REF!</v>
      </c>
      <c r="G44" s="152" t="e">
        <f>IF($H44&gt;0,$F44/$H44,0)</f>
        <v>#REF!</v>
      </c>
      <c r="H44" s="75" t="e">
        <f>SUM(D44,F44)</f>
        <v>#REF!</v>
      </c>
      <c r="I44" s="66"/>
      <c r="N44" s="162" t="e">
        <f t="array" ref="N44">_xlfn.TEXTJOIN("; ",1,IF(#REF!="n",#REF!,""))</f>
        <v>#REF!</v>
      </c>
      <c r="O44" s="166" t="e">
        <f t="array" ref="O44">_xlfn.TEXTJOIN(" ",1,IF(#REF!="n",#REF!,""))</f>
        <v>#REF!</v>
      </c>
      <c r="P44" s="166" t="e">
        <f>IF(#REF!="","",IF(OR(N44&lt;&gt;"",O44&lt;&gt;""),#REF!,""))</f>
        <v>#REF!</v>
      </c>
      <c r="Q44" s="218" t="e">
        <f>IF(AND(N44="",O44="",P44=""),"",1)</f>
        <v>#REF!</v>
      </c>
    </row>
    <row r="45" spans="1:17">
      <c r="A45" s="83" t="e">
        <f>#REF!</f>
        <v>#REF!</v>
      </c>
      <c r="B45" s="80" t="e">
        <f>#REF!</f>
        <v>#REF!</v>
      </c>
      <c r="C45" s="75" t="e">
        <f>COUNTIF(#REF!,"X")</f>
        <v>#REF!</v>
      </c>
      <c r="D45" s="75" t="e">
        <f>COUNTIF(#REF!,"N")</f>
        <v>#REF!</v>
      </c>
      <c r="E45" s="153" t="e">
        <f>IF($H45&gt;0,$D45/$H45,0)</f>
        <v>#REF!</v>
      </c>
      <c r="F45" s="75" t="e">
        <f>COUNTIF(#REF!,"Y")</f>
        <v>#REF!</v>
      </c>
      <c r="G45" s="152" t="e">
        <f>IF($H45&gt;0,$F45/$H45,0)</f>
        <v>#REF!</v>
      </c>
      <c r="H45" s="75" t="e">
        <f>SUM(D45,F45)</f>
        <v>#REF!</v>
      </c>
      <c r="I45" s="134"/>
      <c r="N45" s="162" t="e">
        <f t="array" ref="N45">_xlfn.TEXTJOIN("; ",1,IF(#REF!="n",#REF!,""))</f>
        <v>#REF!</v>
      </c>
      <c r="O45" s="166" t="e">
        <f t="array" ref="O45">_xlfn.TEXTJOIN(" ",1,IF(#REF!="n",#REF!,""))</f>
        <v>#REF!</v>
      </c>
      <c r="P45" s="166" t="e">
        <f>IF(#REF!="","",IF(OR(N45&lt;&gt;"",O45&lt;&gt;""),#REF!,""))</f>
        <v>#REF!</v>
      </c>
      <c r="Q45" s="218" t="e">
        <f>IF(AND(N45="",O45="",P45=""),"",1)</f>
        <v>#REF!</v>
      </c>
    </row>
    <row r="46" spans="1:17">
      <c r="A46" s="53"/>
      <c r="B46" s="53" t="s">
        <v>4</v>
      </c>
      <c r="C46" s="55"/>
      <c r="D46" s="155" t="s">
        <v>6</v>
      </c>
      <c r="E46" s="85"/>
      <c r="F46" s="56"/>
      <c r="G46" s="86"/>
      <c r="H46" s="54"/>
      <c r="I46" s="66"/>
      <c r="N46" s="163"/>
      <c r="O46" s="163"/>
      <c r="P46" s="163"/>
      <c r="Q46" s="218" t="e">
        <f>IF(SUM(Q47:Q52)&gt;0,1,"")</f>
        <v>#REF!</v>
      </c>
    </row>
    <row r="47" spans="1:17">
      <c r="A47" s="84" t="e">
        <f>#REF!</f>
        <v>#REF!</v>
      </c>
      <c r="B47" s="80" t="e">
        <f>#REF!</f>
        <v>#REF!</v>
      </c>
      <c r="C47" s="75" t="e">
        <f>COUNTIF(#REF!,"X")</f>
        <v>#REF!</v>
      </c>
      <c r="D47" s="87" t="e">
        <f>COUNTIF(#REF!,"N")</f>
        <v>#REF!</v>
      </c>
      <c r="E47" s="152" t="e">
        <f>IF($H47&gt;0,$D47/$H47,0)</f>
        <v>#REF!</v>
      </c>
      <c r="F47" s="75" t="e">
        <f>COUNTIF(#REF!,"Y")</f>
        <v>#REF!</v>
      </c>
      <c r="G47" s="152" t="e">
        <f>IF($H47&gt;0,$F47/$H47,0)</f>
        <v>#REF!</v>
      </c>
      <c r="H47" s="75" t="e">
        <f>SUM(D47,F47)</f>
        <v>#REF!</v>
      </c>
      <c r="I47" s="66"/>
      <c r="N47" s="162" t="e">
        <f t="array" ref="N47">_xlfn.TEXTJOIN("; ",1,IF(#REF!="n",#REF!,""))</f>
        <v>#REF!</v>
      </c>
      <c r="O47" s="166" t="e">
        <f t="array" ref="O47">_xlfn.TEXTJOIN(" ",1,IF(#REF!="n",#REF!,""))</f>
        <v>#REF!</v>
      </c>
      <c r="P47" s="166" t="e">
        <f>IF(#REF!="","",IF(OR(N47&lt;&gt;"",O47&lt;&gt;""),#REF!,""))</f>
        <v>#REF!</v>
      </c>
      <c r="Q47" s="218" t="e">
        <f t="shared" ref="Q47:Q52" si="15">IF(AND(N47="",O47="",P47=""),"",1)</f>
        <v>#REF!</v>
      </c>
    </row>
    <row r="48" spans="1:17">
      <c r="A48" s="83" t="e">
        <f>#REF!</f>
        <v>#REF!</v>
      </c>
      <c r="B48" s="80" t="e">
        <f>#REF!</f>
        <v>#REF!</v>
      </c>
      <c r="C48" s="75" t="e">
        <f>COUNTIF(#REF!,"X")</f>
        <v>#REF!</v>
      </c>
      <c r="D48" s="87" t="e">
        <f>COUNTIF(#REF!,"N")</f>
        <v>#REF!</v>
      </c>
      <c r="E48" s="152" t="e">
        <f>IF($H48&gt;0,$D48/$H48,0)</f>
        <v>#REF!</v>
      </c>
      <c r="F48" s="75" t="e">
        <f>COUNTIF(#REF!,"Y")</f>
        <v>#REF!</v>
      </c>
      <c r="G48" s="152" t="e">
        <f>IF($H48&gt;0,$F48/$H48,0)</f>
        <v>#REF!</v>
      </c>
      <c r="H48" s="75" t="e">
        <f>SUM(D48,F48)</f>
        <v>#REF!</v>
      </c>
      <c r="I48" s="66"/>
      <c r="N48" s="162" t="e">
        <f t="array" ref="N48">_xlfn.TEXTJOIN("; ",1,IF(#REF!="n",#REF!,""))</f>
        <v>#REF!</v>
      </c>
      <c r="O48" s="166" t="e">
        <f t="array" ref="O48">_xlfn.TEXTJOIN(" ",1,IF(#REF!="n",#REF!,""))</f>
        <v>#REF!</v>
      </c>
      <c r="P48" s="166" t="e">
        <f>IF(#REF!="","",IF(OR(N48&lt;&gt;"",O48&lt;&gt;""),#REF!,""))</f>
        <v>#REF!</v>
      </c>
      <c r="Q48" s="218" t="e">
        <f t="shared" si="15"/>
        <v>#REF!</v>
      </c>
    </row>
    <row r="49" spans="1:17">
      <c r="A49" s="83" t="e">
        <f>#REF!</f>
        <v>#REF!</v>
      </c>
      <c r="B49" s="80" t="e">
        <f>#REF!</f>
        <v>#REF!</v>
      </c>
      <c r="C49" s="75" t="e">
        <f>COUNTIF(#REF!,"X")</f>
        <v>#REF!</v>
      </c>
      <c r="D49" s="87" t="e">
        <f>COUNTIF(#REF!,"N")</f>
        <v>#REF!</v>
      </c>
      <c r="E49" s="152" t="e">
        <f>IF($H49&gt;0,$D49/$H49,0)</f>
        <v>#REF!</v>
      </c>
      <c r="F49" s="75" t="e">
        <f>COUNTIF(#REF!,"Y")</f>
        <v>#REF!</v>
      </c>
      <c r="G49" s="152" t="e">
        <f>IF($H49&gt;0,$F49/$H49,0)</f>
        <v>#REF!</v>
      </c>
      <c r="H49" s="75" t="e">
        <f>SUM(D49,F49)</f>
        <v>#REF!</v>
      </c>
      <c r="I49" s="66"/>
      <c r="N49" s="162" t="e">
        <f t="array" ref="N49">_xlfn.TEXTJOIN("; ",1,IF(#REF!="n",#REF!,""))</f>
        <v>#REF!</v>
      </c>
      <c r="O49" s="166" t="e">
        <f t="array" ref="O49">_xlfn.TEXTJOIN(" ",1,IF(#REF!="n",#REF!,""))</f>
        <v>#REF!</v>
      </c>
      <c r="P49" s="166" t="e">
        <f>IF(#REF!="","",IF(OR(N49&lt;&gt;"",O49&lt;&gt;""),#REF!,""))</f>
        <v>#REF!</v>
      </c>
      <c r="Q49" s="218" t="e">
        <f t="shared" si="15"/>
        <v>#REF!</v>
      </c>
    </row>
    <row r="50" spans="1:17">
      <c r="A50" s="84" t="e">
        <f>#REF!</f>
        <v>#REF!</v>
      </c>
      <c r="B50" s="80" t="e">
        <f>#REF!</f>
        <v>#REF!</v>
      </c>
      <c r="C50" s="75" t="e">
        <f>COUNTIF(#REF!,"X")</f>
        <v>#REF!</v>
      </c>
      <c r="D50" s="87" t="e">
        <f>COUNTIF(#REF!,"N")</f>
        <v>#REF!</v>
      </c>
      <c r="E50" s="152" t="e">
        <f>IF($H50&gt;0,$D50/$H50,0)</f>
        <v>#REF!</v>
      </c>
      <c r="F50" s="75" t="e">
        <f>COUNTIF(#REF!,"Y")</f>
        <v>#REF!</v>
      </c>
      <c r="G50" s="152" t="e">
        <f>IF($H50&gt;0,$F50/$H50,0)</f>
        <v>#REF!</v>
      </c>
      <c r="H50" s="75" t="e">
        <f>SUM(D50,F50)</f>
        <v>#REF!</v>
      </c>
      <c r="I50" s="66"/>
      <c r="N50" s="162" t="e">
        <f t="array" ref="N50">_xlfn.TEXTJOIN("; ",1,IF(#REF!="n",#REF!,""))</f>
        <v>#REF!</v>
      </c>
      <c r="O50" s="166" t="e">
        <f t="array" ref="O50">_xlfn.TEXTJOIN(" ",1,IF(#REF!="n",#REF!,""))</f>
        <v>#REF!</v>
      </c>
      <c r="P50" s="166" t="e">
        <f>IF(#REF!="","",IF(OR(N50&lt;&gt;"",O50&lt;&gt;""),#REF!,""))</f>
        <v>#REF!</v>
      </c>
      <c r="Q50" s="218" t="e">
        <f t="shared" si="15"/>
        <v>#REF!</v>
      </c>
    </row>
    <row r="51" spans="1:17">
      <c r="A51" s="84" t="e">
        <f>#REF!</f>
        <v>#REF!</v>
      </c>
      <c r="B51" s="80" t="e">
        <f>#REF!</f>
        <v>#REF!</v>
      </c>
      <c r="C51" s="75" t="e">
        <f>COUNTIF(#REF!,"X")</f>
        <v>#REF!</v>
      </c>
      <c r="D51" s="87" t="e">
        <f>COUNTIF(#REF!,"N")</f>
        <v>#REF!</v>
      </c>
      <c r="E51" s="152" t="e">
        <f>IF($H51&gt;0,$D51/$H51,0)</f>
        <v>#REF!</v>
      </c>
      <c r="F51" s="75" t="e">
        <f>COUNTIF(#REF!,"Y")</f>
        <v>#REF!</v>
      </c>
      <c r="G51" s="152" t="e">
        <f>IF($H51&gt;0,$F51/$H51,0)</f>
        <v>#REF!</v>
      </c>
      <c r="H51" s="75" t="e">
        <f>SUM(D51,F51)</f>
        <v>#REF!</v>
      </c>
      <c r="I51" s="66"/>
      <c r="N51" s="162" t="e">
        <f t="array" ref="N51">_xlfn.TEXTJOIN("; ",1,IF(#REF!="n",#REF!,""))</f>
        <v>#REF!</v>
      </c>
      <c r="O51" s="166" t="e">
        <f t="array" ref="O51">_xlfn.TEXTJOIN(" ",1,IF(#REF!="n",#REF!,""))</f>
        <v>#REF!</v>
      </c>
      <c r="P51" s="166" t="e">
        <f>IF(#REF!="","",IF(OR(N51&lt;&gt;"",O51&lt;&gt;""),#REF!,""))</f>
        <v>#REF!</v>
      </c>
      <c r="Q51" s="218" t="e">
        <f t="shared" si="15"/>
        <v>#REF!</v>
      </c>
    </row>
    <row r="52" spans="1:17" ht="13.8" thickBot="1">
      <c r="A52" s="79" t="e">
        <f>#REF!</f>
        <v>#REF!</v>
      </c>
      <c r="B52" s="80" t="e">
        <f>#REF!</f>
        <v>#REF!</v>
      </c>
      <c r="C52" s="75" t="e">
        <f>COUNTIF(#REF!,"X")</f>
        <v>#REF!</v>
      </c>
      <c r="D52" s="81"/>
      <c r="E52" s="158"/>
      <c r="F52" s="81"/>
      <c r="G52" s="152" t="e">
        <f>IF(#REF!&gt;0,$H52/#REF!,0)</f>
        <v>#REF!</v>
      </c>
      <c r="H52" s="75" t="e">
        <f>COUNTIF(#REF!, "y")</f>
        <v>#REF!</v>
      </c>
      <c r="I52" s="66"/>
      <c r="N52" s="162" t="e">
        <f t="array" ref="N52">_xlfn.TEXTJOIN("; ",1,IF(#REF!="n",#REF!,""))</f>
        <v>#REF!</v>
      </c>
      <c r="O52" s="166" t="e">
        <f t="array" ref="O52">_xlfn.TEXTJOIN(" ",1,IF(#REF!="n",#REF!,""))</f>
        <v>#REF!</v>
      </c>
      <c r="P52" s="166" t="e">
        <f>IF(#REF!="","",IF(OR(N52&lt;&gt;"",O52&lt;&gt;""),#REF!,""))</f>
        <v>#REF!</v>
      </c>
      <c r="Q52" s="218" t="e">
        <f t="shared" si="15"/>
        <v>#REF!</v>
      </c>
    </row>
    <row r="53" spans="1:17">
      <c r="A53" s="53"/>
      <c r="B53" s="54" t="s">
        <v>191</v>
      </c>
      <c r="C53" s="55"/>
      <c r="D53" s="155" t="s">
        <v>6</v>
      </c>
      <c r="E53" s="85"/>
      <c r="F53" s="56"/>
      <c r="G53" s="86"/>
      <c r="H53" s="54"/>
      <c r="I53" s="66"/>
      <c r="J53" s="62" t="s">
        <v>19</v>
      </c>
      <c r="K53" s="62" t="s">
        <v>22</v>
      </c>
      <c r="L53" s="47" t="s">
        <v>18</v>
      </c>
      <c r="M53" s="47" t="s">
        <v>21</v>
      </c>
      <c r="N53" s="163"/>
      <c r="O53" s="163"/>
      <c r="P53" s="163"/>
      <c r="Q53" s="218" t="e">
        <f>IF(SUM(Q54:Q59)&gt;0,1,"")</f>
        <v>#REF!</v>
      </c>
    </row>
    <row r="54" spans="1:17">
      <c r="A54" s="142" t="e">
        <f>#REF!</f>
        <v>#REF!</v>
      </c>
      <c r="B54" s="80" t="e">
        <f>#REF!</f>
        <v>#REF!</v>
      </c>
      <c r="C54" s="75" t="e">
        <f>COUNTIF(#REF!,"X")</f>
        <v>#REF!</v>
      </c>
      <c r="D54" s="81"/>
      <c r="E54" s="82"/>
      <c r="F54" s="82"/>
      <c r="G54" s="152" t="e">
        <f>IF(#REF!&gt;0,$H54/#REF!,0)</f>
        <v>#REF!</v>
      </c>
      <c r="H54" s="75" t="e">
        <f>COUNTIF(#REF!,"Y")</f>
        <v>#REF!</v>
      </c>
      <c r="I54" s="88" t="s">
        <v>34</v>
      </c>
      <c r="J54" s="117" t="e">
        <f>COUNTIF(#REF!,"n")</f>
        <v>#REF!</v>
      </c>
      <c r="K54" s="157" t="e">
        <f>IF(J54=0,0,J54/(J54+L54))</f>
        <v>#REF!</v>
      </c>
      <c r="L54" s="21" t="e">
        <f>COUNTIFS(#REF!,"=y",#REF!,"=y")</f>
        <v>#REF!</v>
      </c>
      <c r="M54" s="157" t="e">
        <f>IF($H52&gt;0,$L54/$H52,0)</f>
        <v>#REF!</v>
      </c>
      <c r="N54" s="162" t="e">
        <f t="array" ref="N54">_xlfn.TEXTJOIN("; ",1,IF(#REF!="n",#REF!,""))</f>
        <v>#REF!</v>
      </c>
      <c r="O54" s="166" t="e">
        <f t="array" ref="O54">_xlfn.TEXTJOIN(" ",1,IF(#REF!="n",#REF!,""))</f>
        <v>#REF!</v>
      </c>
      <c r="P54" s="166" t="e">
        <f>IF(#REF!="","",IF(OR(N54&lt;&gt;"",O54&lt;&gt;""),#REF!,""))</f>
        <v>#REF!</v>
      </c>
      <c r="Q54" s="218" t="e">
        <f t="shared" ref="Q54:Q59" si="16">IF(AND(N54="",O54="",P54=""),"",1)</f>
        <v>#REF!</v>
      </c>
    </row>
    <row r="55" spans="1:17">
      <c r="A55" s="83" t="e">
        <f>#REF!</f>
        <v>#REF!</v>
      </c>
      <c r="B55" s="80" t="e">
        <f>#REF!</f>
        <v>#REF!</v>
      </c>
      <c r="C55" s="75" t="e">
        <f>COUNTIF(#REF!,"X")</f>
        <v>#REF!</v>
      </c>
      <c r="D55" s="87" t="e">
        <f>COUNTIF(#REF!,"N")</f>
        <v>#REF!</v>
      </c>
      <c r="E55" s="153" t="e">
        <f>IF($H55&gt;0,$D55/$H55,0)</f>
        <v>#REF!</v>
      </c>
      <c r="F55" s="75" t="e">
        <f>COUNTIF(#REF!,"Y")</f>
        <v>#REF!</v>
      </c>
      <c r="G55" s="152" t="e">
        <f>IF($H55&gt;0,$F55/$H55,0)</f>
        <v>#REF!</v>
      </c>
      <c r="H55" s="75" t="e">
        <f>SUM(D55,F55)</f>
        <v>#REF!</v>
      </c>
      <c r="I55" s="66"/>
      <c r="N55" s="162" t="e">
        <f t="array" ref="N55">_xlfn.TEXTJOIN("; ",1,IF(#REF!="n",#REF!,""))</f>
        <v>#REF!</v>
      </c>
      <c r="O55" s="166" t="e">
        <f t="array" ref="O55">_xlfn.TEXTJOIN(" ",1,IF(#REF!="n",#REF!,""))</f>
        <v>#REF!</v>
      </c>
      <c r="P55" s="166" t="e">
        <f>IF(#REF!="","",IF(OR(N55&lt;&gt;"",O55&lt;&gt;""),#REF!,""))</f>
        <v>#REF!</v>
      </c>
      <c r="Q55" s="218" t="e">
        <f t="shared" si="16"/>
        <v>#REF!</v>
      </c>
    </row>
    <row r="56" spans="1:17">
      <c r="A56" s="84" t="e">
        <f>#REF!</f>
        <v>#REF!</v>
      </c>
      <c r="B56" s="80" t="e">
        <f>#REF!</f>
        <v>#REF!</v>
      </c>
      <c r="C56" s="75" t="e">
        <f>COUNTIF(#REF!,"X")</f>
        <v>#REF!</v>
      </c>
      <c r="D56" s="87" t="e">
        <f>COUNTIF(#REF!,"N")</f>
        <v>#REF!</v>
      </c>
      <c r="E56" s="153" t="e">
        <f>IF($H56&gt;0,$D56/$H56,0)</f>
        <v>#REF!</v>
      </c>
      <c r="F56" s="75" t="e">
        <f>COUNTIF(#REF!,"Y")</f>
        <v>#REF!</v>
      </c>
      <c r="G56" s="152" t="e">
        <f>IF($H56&gt;0,$F56/$H56,0)</f>
        <v>#REF!</v>
      </c>
      <c r="H56" s="75" t="e">
        <f>SUM(D56,F56)</f>
        <v>#REF!</v>
      </c>
      <c r="I56" s="66"/>
      <c r="N56" s="162" t="e">
        <f t="array" ref="N56">_xlfn.TEXTJOIN("; ",1,IF(#REF!="n",#REF!,""))</f>
        <v>#REF!</v>
      </c>
      <c r="O56" s="166" t="e">
        <f t="array" ref="O56">_xlfn.TEXTJOIN(" ",1,IF(#REF!="n",#REF!,""))</f>
        <v>#REF!</v>
      </c>
      <c r="P56" s="166" t="e">
        <f>IF(#REF!="","",IF(OR(N56&lt;&gt;"",O56&lt;&gt;""),#REF!,""))</f>
        <v>#REF!</v>
      </c>
      <c r="Q56" s="218" t="e">
        <f t="shared" si="16"/>
        <v>#REF!</v>
      </c>
    </row>
    <row r="57" spans="1:17">
      <c r="A57" s="142" t="e">
        <f>#REF!</f>
        <v>#REF!</v>
      </c>
      <c r="B57" s="80" t="e">
        <f>#REF!</f>
        <v>#REF!</v>
      </c>
      <c r="C57" s="75" t="e">
        <f>COUNTIF(#REF!,"X")</f>
        <v>#REF!</v>
      </c>
      <c r="D57" s="81"/>
      <c r="E57" s="82"/>
      <c r="F57" s="82"/>
      <c r="G57" s="152" t="e">
        <f>IF(#REF!&gt;0,$H57/#REF!,0)</f>
        <v>#REF!</v>
      </c>
      <c r="H57" s="75" t="e">
        <f>COUNTIF(#REF!,"Y")</f>
        <v>#REF!</v>
      </c>
      <c r="I57" s="88" t="s">
        <v>34</v>
      </c>
      <c r="J57" s="117" t="e">
        <f>COUNTIF(#REF!,"n")</f>
        <v>#REF!</v>
      </c>
      <c r="K57" s="157" t="e">
        <f>IF(J57=0,0,J57/(J57+L57))</f>
        <v>#REF!</v>
      </c>
      <c r="L57" s="21" t="e">
        <f>COUNTIFS(#REF!,"=y",#REF!,"=y")</f>
        <v>#REF!</v>
      </c>
      <c r="M57" s="157" t="e">
        <f>IF($H52&gt;0,$L57/$H52,0)</f>
        <v>#REF!</v>
      </c>
      <c r="N57" s="162" t="e">
        <f t="array" ref="N57">_xlfn.TEXTJOIN("; ",1,IF(#REF!="n",#REF!,""))</f>
        <v>#REF!</v>
      </c>
      <c r="O57" s="166" t="e">
        <f t="array" ref="O57">_xlfn.TEXTJOIN(" ",1,IF(#REF!="n",#REF!,""))</f>
        <v>#REF!</v>
      </c>
      <c r="P57" s="166" t="e">
        <f>IF(#REF!="","",IF(OR(N57&lt;&gt;"",O57&lt;&gt;""),#REF!,""))</f>
        <v>#REF!</v>
      </c>
      <c r="Q57" s="218" t="e">
        <f t="shared" si="16"/>
        <v>#REF!</v>
      </c>
    </row>
    <row r="58" spans="1:17">
      <c r="A58" s="83" t="e">
        <f>#REF!</f>
        <v>#REF!</v>
      </c>
      <c r="B58" s="80" t="e">
        <f>#REF!</f>
        <v>#REF!</v>
      </c>
      <c r="C58" s="75" t="e">
        <f>COUNTIF(#REF!,"X")</f>
        <v>#REF!</v>
      </c>
      <c r="D58" s="87" t="e">
        <f>COUNTIF(#REF!,"N")</f>
        <v>#REF!</v>
      </c>
      <c r="E58" s="153" t="e">
        <f>IF($H58&gt;0,$D58/$H58,0)</f>
        <v>#REF!</v>
      </c>
      <c r="F58" s="75" t="e">
        <f>COUNTIF(#REF!,"Y")</f>
        <v>#REF!</v>
      </c>
      <c r="G58" s="152" t="e">
        <f>IF($H58&gt;0,$F58/$H58,0)</f>
        <v>#REF!</v>
      </c>
      <c r="H58" s="75" t="e">
        <f>SUM(D58,F58)</f>
        <v>#REF!</v>
      </c>
      <c r="I58" s="66"/>
      <c r="N58" s="162" t="e">
        <f t="array" ref="N58">_xlfn.TEXTJOIN("; ",1,IF(#REF!="n",#REF!,""))</f>
        <v>#REF!</v>
      </c>
      <c r="O58" s="166" t="e">
        <f t="array" ref="O58">_xlfn.TEXTJOIN(" ",1,IF(#REF!="n",#REF!,""))</f>
        <v>#REF!</v>
      </c>
      <c r="P58" s="166" t="e">
        <f>IF(#REF!="","",IF(OR(N58&lt;&gt;"",O58&lt;&gt;""),#REF!,""))</f>
        <v>#REF!</v>
      </c>
      <c r="Q58" s="218" t="e">
        <f t="shared" si="16"/>
        <v>#REF!</v>
      </c>
    </row>
    <row r="59" spans="1:17">
      <c r="A59" s="84" t="e">
        <f>#REF!</f>
        <v>#REF!</v>
      </c>
      <c r="B59" s="80" t="e">
        <f>#REF!</f>
        <v>#REF!</v>
      </c>
      <c r="C59" s="75" t="e">
        <f>COUNTIF(#REF!,"X")</f>
        <v>#REF!</v>
      </c>
      <c r="D59" s="87" t="e">
        <f>COUNTIF(#REF!,"N")</f>
        <v>#REF!</v>
      </c>
      <c r="E59" s="153" t="e">
        <f>IF($H59&gt;0,$D59/$H59,0)</f>
        <v>#REF!</v>
      </c>
      <c r="F59" s="75" t="e">
        <f>COUNTIF(#REF!,"Y")</f>
        <v>#REF!</v>
      </c>
      <c r="G59" s="152" t="e">
        <f>IF($H59&gt;0,$F59/$H59,0)</f>
        <v>#REF!</v>
      </c>
      <c r="H59" s="75" t="e">
        <f>SUM(D59,F59)</f>
        <v>#REF!</v>
      </c>
      <c r="I59" s="66"/>
      <c r="N59" s="162" t="e">
        <f t="array" ref="N59">_xlfn.TEXTJOIN("; ",1,IF(#REF!="n",#REF!,""))</f>
        <v>#REF!</v>
      </c>
      <c r="O59" s="166" t="e">
        <f t="array" ref="O59">_xlfn.TEXTJOIN(" ",1,IF(#REF!="n",#REF!,""))</f>
        <v>#REF!</v>
      </c>
      <c r="P59" s="166" t="e">
        <f>IF(#REF!="","",IF(OR(N59&lt;&gt;"",O59&lt;&gt;""),#REF!,""))</f>
        <v>#REF!</v>
      </c>
      <c r="Q59" s="218" t="e">
        <f t="shared" si="16"/>
        <v>#REF!</v>
      </c>
    </row>
    <row r="60" spans="1:17">
      <c r="A60" s="53"/>
      <c r="B60" s="54" t="s">
        <v>15</v>
      </c>
      <c r="C60" s="55"/>
      <c r="D60" s="155" t="s">
        <v>6</v>
      </c>
      <c r="E60" s="85"/>
      <c r="F60" s="56"/>
      <c r="G60" s="86"/>
      <c r="H60" s="54"/>
      <c r="I60" s="66"/>
      <c r="N60" s="163"/>
      <c r="O60" s="163"/>
      <c r="P60" s="163"/>
      <c r="Q60" s="218" t="e">
        <f>IF(SUM(Q61:Q66)&gt;0,1,"")</f>
        <v>#REF!</v>
      </c>
    </row>
    <row r="61" spans="1:17" s="218" customFormat="1">
      <c r="A61" s="116" t="e">
        <f>#REF!</f>
        <v>#REF!</v>
      </c>
      <c r="B61" s="80" t="e">
        <f>#REF!</f>
        <v>#REF!</v>
      </c>
      <c r="C61" s="75"/>
      <c r="D61" s="75" t="e">
        <f>COUNTIF(#REF!,"N")</f>
        <v>#REF!</v>
      </c>
      <c r="E61" s="153" t="e">
        <f t="shared" ref="E61:E66" si="17">IF($H61&gt;0,$D61/$H61,0)</f>
        <v>#REF!</v>
      </c>
      <c r="F61" s="75" t="e">
        <f>COUNTIF(#REF!,"Y")</f>
        <v>#REF!</v>
      </c>
      <c r="G61" s="152" t="e">
        <f t="shared" ref="G61:G66" si="18">IF($H61&gt;0,$F61/$H61,0)</f>
        <v>#REF!</v>
      </c>
      <c r="H61" s="75" t="e">
        <f t="shared" ref="H61:H66" si="19">SUM(D61,F61)</f>
        <v>#REF!</v>
      </c>
      <c r="I61" s="66"/>
      <c r="J61"/>
      <c r="K61"/>
      <c r="L61"/>
      <c r="M61"/>
      <c r="N61" s="162" t="e">
        <f t="array" ref="N61">_xlfn.TEXTJOIN("; ",1,IF(#REF!="n",#REF!,""))</f>
        <v>#REF!</v>
      </c>
      <c r="O61" s="166" t="e">
        <f t="array" ref="O61">_xlfn.TEXTJOIN(" ",1,IF(#REF!="n",#REF!,""))</f>
        <v>#REF!</v>
      </c>
      <c r="P61" s="166" t="e">
        <f>IF(#REF!="","",IF(OR(N61&lt;&gt;"",O61&lt;&gt;""),#REF!,""))</f>
        <v>#REF!</v>
      </c>
      <c r="Q61" s="218" t="e">
        <f t="shared" ref="Q61:Q66" si="20">IF(AND(N61="",O61="",P61=""),"",1)</f>
        <v>#REF!</v>
      </c>
    </row>
    <row r="62" spans="1:17" s="218" customFormat="1">
      <c r="A62" s="116" t="e">
        <f>#REF!</f>
        <v>#REF!</v>
      </c>
      <c r="B62" s="80" t="e">
        <f>#REF!</f>
        <v>#REF!</v>
      </c>
      <c r="C62" s="75"/>
      <c r="D62" s="75" t="e">
        <f>COUNTIF(#REF!,"N")</f>
        <v>#REF!</v>
      </c>
      <c r="E62" s="153" t="e">
        <f t="shared" si="17"/>
        <v>#REF!</v>
      </c>
      <c r="F62" s="75" t="e">
        <f>COUNTIF(#REF!,"Y")</f>
        <v>#REF!</v>
      </c>
      <c r="G62" s="152" t="e">
        <f t="shared" si="18"/>
        <v>#REF!</v>
      </c>
      <c r="H62" s="75" t="e">
        <f t="shared" si="19"/>
        <v>#REF!</v>
      </c>
      <c r="I62" s="66"/>
      <c r="J62"/>
      <c r="K62"/>
      <c r="L62"/>
      <c r="M62"/>
      <c r="N62" s="162" t="e">
        <f t="array" ref="N62">_xlfn.TEXTJOIN("; ",1,IF(#REF!="n",#REF!,""))</f>
        <v>#REF!</v>
      </c>
      <c r="O62" s="166" t="e">
        <f t="array" ref="O62">_xlfn.TEXTJOIN(" ",1,IF(#REF!="n",#REF!,""))</f>
        <v>#REF!</v>
      </c>
      <c r="P62" s="166" t="e">
        <f>IF(#REF!="","",IF(OR(N62&lt;&gt;"",O62&lt;&gt;""),#REF!,""))</f>
        <v>#REF!</v>
      </c>
      <c r="Q62" s="218" t="e">
        <f t="shared" si="20"/>
        <v>#REF!</v>
      </c>
    </row>
    <row r="63" spans="1:17" s="218" customFormat="1">
      <c r="A63" s="83" t="e">
        <f>#REF!</f>
        <v>#REF!</v>
      </c>
      <c r="B63" s="80" t="e">
        <f>#REF!</f>
        <v>#REF!</v>
      </c>
      <c r="C63" s="75"/>
      <c r="D63" s="75" t="e">
        <f>COUNTIF(#REF!,"N")</f>
        <v>#REF!</v>
      </c>
      <c r="E63" s="153" t="e">
        <f t="shared" si="17"/>
        <v>#REF!</v>
      </c>
      <c r="F63" s="75" t="e">
        <f>COUNTIF(#REF!,"Y")</f>
        <v>#REF!</v>
      </c>
      <c r="G63" s="152" t="e">
        <f t="shared" si="18"/>
        <v>#REF!</v>
      </c>
      <c r="H63" s="75" t="e">
        <f t="shared" si="19"/>
        <v>#REF!</v>
      </c>
      <c r="I63" s="66"/>
      <c r="J63"/>
      <c r="K63"/>
      <c r="L63"/>
      <c r="M63"/>
      <c r="N63" s="162" t="e">
        <f t="array" ref="N63">_xlfn.TEXTJOIN("; ",1,IF(#REF!="n",#REF!,""))</f>
        <v>#REF!</v>
      </c>
      <c r="O63" s="166" t="e">
        <f t="array" ref="O63">_xlfn.TEXTJOIN(" ",1,IF(#REF!="n",#REF!,""))</f>
        <v>#REF!</v>
      </c>
      <c r="P63" s="166" t="e">
        <f>IF(#REF!="","",IF(OR(N63&lt;&gt;"",O63&lt;&gt;""),#REF!,""))</f>
        <v>#REF!</v>
      </c>
      <c r="Q63" s="218" t="e">
        <f t="shared" si="20"/>
        <v>#REF!</v>
      </c>
    </row>
    <row r="64" spans="1:17" s="218" customFormat="1">
      <c r="A64" s="83" t="e">
        <f>#REF!</f>
        <v>#REF!</v>
      </c>
      <c r="B64" s="80" t="e">
        <f>#REF!</f>
        <v>#REF!</v>
      </c>
      <c r="C64" s="75" t="e">
        <f>COUNTIF(#REF!,"X")</f>
        <v>#REF!</v>
      </c>
      <c r="D64" s="75" t="e">
        <f>COUNTIF(#REF!,"N")</f>
        <v>#REF!</v>
      </c>
      <c r="E64" s="153" t="e">
        <f t="shared" si="17"/>
        <v>#REF!</v>
      </c>
      <c r="F64" s="75" t="e">
        <f>COUNTIF(#REF!,"Y")</f>
        <v>#REF!</v>
      </c>
      <c r="G64" s="152" t="e">
        <f t="shared" si="18"/>
        <v>#REF!</v>
      </c>
      <c r="H64" s="75" t="e">
        <f t="shared" si="19"/>
        <v>#REF!</v>
      </c>
      <c r="I64" s="66"/>
      <c r="J64"/>
      <c r="K64"/>
      <c r="L64"/>
      <c r="M64"/>
      <c r="N64" s="162" t="e">
        <f t="array" ref="N64">_xlfn.TEXTJOIN("; ",1,IF(#REF!="n",#REF!,""))</f>
        <v>#REF!</v>
      </c>
      <c r="O64" s="166" t="e">
        <f t="array" ref="O64">_xlfn.TEXTJOIN(" ",1,IF(#REF!="n",#REF!,""))</f>
        <v>#REF!</v>
      </c>
      <c r="P64" s="166" t="e">
        <f>IF(#REF!="","",IF(OR(N64&lt;&gt;"",O64&lt;&gt;""),#REF!,""))</f>
        <v>#REF!</v>
      </c>
      <c r="Q64" s="218" t="e">
        <f t="shared" si="20"/>
        <v>#REF!</v>
      </c>
    </row>
    <row r="65" spans="1:17" s="218" customFormat="1">
      <c r="A65" s="84" t="e">
        <f>#REF!</f>
        <v>#REF!</v>
      </c>
      <c r="B65" s="80" t="e">
        <f>#REF!</f>
        <v>#REF!</v>
      </c>
      <c r="C65" s="75" t="e">
        <f>COUNTIF(#REF!,"X")</f>
        <v>#REF!</v>
      </c>
      <c r="D65" s="75" t="e">
        <f>COUNTIF(#REF!,"N")</f>
        <v>#REF!</v>
      </c>
      <c r="E65" s="153" t="e">
        <f t="shared" si="17"/>
        <v>#REF!</v>
      </c>
      <c r="F65" s="75" t="e">
        <f>COUNTIF(#REF!,"Y")</f>
        <v>#REF!</v>
      </c>
      <c r="G65" s="152" t="e">
        <f t="shared" si="18"/>
        <v>#REF!</v>
      </c>
      <c r="H65" s="75" t="e">
        <f t="shared" si="19"/>
        <v>#REF!</v>
      </c>
      <c r="I65" s="66"/>
      <c r="J65"/>
      <c r="K65"/>
      <c r="L65"/>
      <c r="M65"/>
      <c r="N65" s="162" t="e">
        <f t="array" ref="N65">_xlfn.TEXTJOIN("; ",1,IF(#REF!="n",#REF!,""))</f>
        <v>#REF!</v>
      </c>
      <c r="O65" s="166" t="e">
        <f t="array" ref="O65">_xlfn.TEXTJOIN(" ",1,IF(#REF!="n",#REF!,""))</f>
        <v>#REF!</v>
      </c>
      <c r="P65" s="166" t="e">
        <f>IF(#REF!="","",IF(OR(N65&lt;&gt;"",O65&lt;&gt;""),#REF!,""))</f>
        <v>#REF!</v>
      </c>
      <c r="Q65" s="218" t="e">
        <f t="shared" si="20"/>
        <v>#REF!</v>
      </c>
    </row>
    <row r="66" spans="1:17" s="218" customFormat="1">
      <c r="A66" s="83" t="e">
        <f>#REF!</f>
        <v>#REF!</v>
      </c>
      <c r="B66" s="80" t="e">
        <f>#REF!</f>
        <v>#REF!</v>
      </c>
      <c r="C66" s="75" t="e">
        <f>COUNTIF(#REF!,"X")</f>
        <v>#REF!</v>
      </c>
      <c r="D66" s="75" t="e">
        <f>COUNTIF(#REF!,"N")</f>
        <v>#REF!</v>
      </c>
      <c r="E66" s="153" t="e">
        <f t="shared" si="17"/>
        <v>#REF!</v>
      </c>
      <c r="F66" s="75" t="e">
        <f>COUNTIF(#REF!,"Y")</f>
        <v>#REF!</v>
      </c>
      <c r="G66" s="152" t="e">
        <f t="shared" si="18"/>
        <v>#REF!</v>
      </c>
      <c r="H66" s="75" t="e">
        <f t="shared" si="19"/>
        <v>#REF!</v>
      </c>
      <c r="I66" s="66"/>
      <c r="J66"/>
      <c r="K66"/>
      <c r="L66"/>
      <c r="M66"/>
      <c r="N66" s="162" t="e">
        <f t="array" ref="N66">_xlfn.TEXTJOIN("; ",1,IF(#REF!="n",#REF!,""))</f>
        <v>#REF!</v>
      </c>
      <c r="O66" s="166" t="e">
        <f t="array" ref="O66">_xlfn.TEXTJOIN(" ",1,IF(#REF!="n",#REF!,""))</f>
        <v>#REF!</v>
      </c>
      <c r="P66" s="166" t="e">
        <f>IF(#REF!="","",IF(OR(N66&lt;&gt;"",O66&lt;&gt;""),#REF!,""))</f>
        <v>#REF!</v>
      </c>
      <c r="Q66" s="218" t="e">
        <f t="shared" si="20"/>
        <v>#REF!</v>
      </c>
    </row>
    <row r="67" spans="1:17">
      <c r="A67" s="53"/>
      <c r="B67" s="54" t="s">
        <v>12</v>
      </c>
      <c r="C67" s="55"/>
      <c r="D67" s="155" t="s">
        <v>6</v>
      </c>
      <c r="E67" s="85"/>
      <c r="F67" s="56"/>
      <c r="G67" s="86"/>
      <c r="H67" s="54"/>
      <c r="I67" s="66"/>
      <c r="N67" s="163"/>
      <c r="O67" s="163"/>
      <c r="P67" s="163"/>
      <c r="Q67" s="218" t="e">
        <f>IF(SUM(Q68)&gt;0,1,"")</f>
        <v>#REF!</v>
      </c>
    </row>
    <row r="68" spans="1:17">
      <c r="A68" s="84" t="e">
        <f>#REF!</f>
        <v>#REF!</v>
      </c>
      <c r="B68" s="80" t="e">
        <f>#REF!</f>
        <v>#REF!</v>
      </c>
      <c r="C68" s="75" t="e">
        <f>COUNTIF(#REF!,"X")</f>
        <v>#REF!</v>
      </c>
      <c r="D68" s="87" t="e">
        <f>COUNTIF(#REF!,"N")</f>
        <v>#REF!</v>
      </c>
      <c r="E68" s="153" t="e">
        <f>IF($H68&gt;0,$D68/$H68,0)</f>
        <v>#REF!</v>
      </c>
      <c r="F68" s="75" t="e">
        <f>COUNTIF(#REF!,"Y")</f>
        <v>#REF!</v>
      </c>
      <c r="G68" s="152" t="e">
        <f>IF($H68&gt;0,$F68/$H68,0)</f>
        <v>#REF!</v>
      </c>
      <c r="H68" s="75" t="e">
        <f>SUM(D68,F68)</f>
        <v>#REF!</v>
      </c>
      <c r="I68" s="66"/>
      <c r="N68" s="162" t="e">
        <f t="array" ref="N68">_xlfn.TEXTJOIN("; ",1,IF(#REF!="n",#REF!,""))</f>
        <v>#REF!</v>
      </c>
      <c r="O68" s="166" t="e">
        <f t="array" ref="O68">_xlfn.TEXTJOIN(" ",1,IF(#REF!="n",#REF!,""))</f>
        <v>#REF!</v>
      </c>
      <c r="P68" s="166" t="e">
        <f>IF(#REF!="","",IF(OR(N68&lt;&gt;"",O68&lt;&gt;""),#REF!,""))</f>
        <v>#REF!</v>
      </c>
      <c r="Q68" s="218" t="e">
        <f>IF(AND(N68="",O68="",P68=""),"",1)</f>
        <v>#REF!</v>
      </c>
    </row>
    <row r="69" spans="1:17">
      <c r="A69" s="53"/>
      <c r="B69" s="54" t="s">
        <v>166</v>
      </c>
      <c r="C69" s="55"/>
      <c r="D69" s="155" t="s">
        <v>6</v>
      </c>
      <c r="E69" s="85"/>
      <c r="F69" s="56"/>
      <c r="G69" s="86"/>
      <c r="H69" s="54"/>
      <c r="I69" s="66"/>
      <c r="N69" s="163"/>
      <c r="O69" s="163"/>
      <c r="P69" s="163"/>
      <c r="Q69" s="218" t="e">
        <f>IF(SUM(Q70:Q74)&gt;0,1,"")</f>
        <v>#REF!</v>
      </c>
    </row>
    <row r="70" spans="1:17">
      <c r="A70" s="145" t="e">
        <f>#REF!</f>
        <v>#REF!</v>
      </c>
      <c r="B70" s="80" t="e">
        <f>#REF!</f>
        <v>#REF!</v>
      </c>
      <c r="C70" s="75" t="e">
        <f>COUNTIF(#REF!,"X")</f>
        <v>#REF!</v>
      </c>
      <c r="D70" s="75" t="e">
        <f>COUNTIF(#REF!,"N")</f>
        <v>#REF!</v>
      </c>
      <c r="E70" s="222" t="e">
        <f t="shared" ref="E70:E74" si="21">IF($H70&gt;0,$D70/$H70,0)</f>
        <v>#REF!</v>
      </c>
      <c r="F70" s="75" t="e">
        <f>COUNTIF(#REF!,"Y")</f>
        <v>#REF!</v>
      </c>
      <c r="G70" s="223" t="e">
        <f t="shared" ref="G70:G74" si="22">IF($H70&gt;0,$F70/$H70,0)</f>
        <v>#REF!</v>
      </c>
      <c r="H70" s="75" t="e">
        <f t="shared" ref="H70:H74" si="23">SUM(D70,F70)</f>
        <v>#REF!</v>
      </c>
      <c r="I70" s="134"/>
      <c r="J70" s="160"/>
      <c r="K70" s="160"/>
      <c r="L70" s="160"/>
      <c r="M70" s="160"/>
      <c r="N70" s="162" t="e">
        <f t="array" ref="N70">_xlfn.TEXTJOIN("; ",1,IF(#REF!="n",#REF!,""))</f>
        <v>#REF!</v>
      </c>
      <c r="O70" s="166" t="e">
        <f t="array" ref="O70">_xlfn.TEXTJOIN(" ",1,IF(#REF!="n",#REF!,""))</f>
        <v>#REF!</v>
      </c>
      <c r="P70" s="166" t="e">
        <f>IF(#REF!="","",IF(OR(N70&lt;&gt;"",O70&lt;&gt;""),#REF!,""))</f>
        <v>#REF!</v>
      </c>
      <c r="Q70" s="218" t="e">
        <f>IF(AND(N70="",O70="",P70=""),"",1)</f>
        <v>#REF!</v>
      </c>
    </row>
    <row r="71" spans="1:17">
      <c r="A71" s="146" t="e">
        <f>#REF!</f>
        <v>#REF!</v>
      </c>
      <c r="B71" s="80" t="e">
        <f>#REF!</f>
        <v>#REF!</v>
      </c>
      <c r="C71" s="75" t="e">
        <f>COUNTIF(#REF!,"X")</f>
        <v>#REF!</v>
      </c>
      <c r="D71" s="75" t="e">
        <f>COUNTIF(#REF!,"N")</f>
        <v>#REF!</v>
      </c>
      <c r="E71" s="222" t="e">
        <f t="shared" si="21"/>
        <v>#REF!</v>
      </c>
      <c r="F71" s="75" t="e">
        <f>COUNTIF(#REF!,"Y")</f>
        <v>#REF!</v>
      </c>
      <c r="G71" s="223" t="e">
        <f t="shared" si="22"/>
        <v>#REF!</v>
      </c>
      <c r="H71" s="75" t="e">
        <f t="shared" si="23"/>
        <v>#REF!</v>
      </c>
      <c r="I71" s="134"/>
      <c r="J71" s="160"/>
      <c r="K71" s="160"/>
      <c r="L71" s="160"/>
      <c r="M71" s="160"/>
      <c r="N71" s="162" t="e">
        <f t="array" ref="N71">_xlfn.TEXTJOIN("; ",1,IF(#REF!="n",#REF!,""))</f>
        <v>#REF!</v>
      </c>
      <c r="O71" s="166" t="e">
        <f t="array" ref="O71">_xlfn.TEXTJOIN(" ",1,IF(#REF!="n",#REF!,""))</f>
        <v>#REF!</v>
      </c>
      <c r="P71" s="166" t="e">
        <f>IF(#REF!="","",IF(OR(N71&lt;&gt;"",O71&lt;&gt;""),#REF!,""))</f>
        <v>#REF!</v>
      </c>
      <c r="Q71" s="218" t="e">
        <f>IF(AND(N71="",O71="",P71=""),"",1)</f>
        <v>#REF!</v>
      </c>
    </row>
    <row r="72" spans="1:17">
      <c r="A72" s="146" t="e">
        <f>#REF!</f>
        <v>#REF!</v>
      </c>
      <c r="B72" s="80" t="e">
        <f>#REF!</f>
        <v>#REF!</v>
      </c>
      <c r="C72" s="75" t="e">
        <f>COUNTIF(#REF!,"X")</f>
        <v>#REF!</v>
      </c>
      <c r="D72" s="75" t="e">
        <f>COUNTIF(#REF!,"N")</f>
        <v>#REF!</v>
      </c>
      <c r="E72" s="222" t="e">
        <f t="shared" si="21"/>
        <v>#REF!</v>
      </c>
      <c r="F72" s="75" t="e">
        <f>COUNTIF(#REF!,"Y")</f>
        <v>#REF!</v>
      </c>
      <c r="G72" s="223" t="e">
        <f t="shared" si="22"/>
        <v>#REF!</v>
      </c>
      <c r="H72" s="75" t="e">
        <f t="shared" si="23"/>
        <v>#REF!</v>
      </c>
      <c r="I72" s="134"/>
      <c r="J72" s="160"/>
      <c r="K72" s="160"/>
      <c r="L72" s="160"/>
      <c r="M72" s="160"/>
      <c r="N72" s="162" t="e">
        <f t="array" ref="N72">_xlfn.TEXTJOIN("; ",1,IF(#REF!="n",#REF!,""))</f>
        <v>#REF!</v>
      </c>
      <c r="O72" s="166" t="e">
        <f t="array" ref="O72">_xlfn.TEXTJOIN(" ",1,IF(#REF!="n",#REF!,""))</f>
        <v>#REF!</v>
      </c>
      <c r="P72" s="166" t="e">
        <f>IF(#REF!="","",IF(OR(N72&lt;&gt;"",O72&lt;&gt;""),#REF!,""))</f>
        <v>#REF!</v>
      </c>
      <c r="Q72" s="218" t="e">
        <f>IF(AND(N72="",O72="",P72=""),"",1)</f>
        <v>#REF!</v>
      </c>
    </row>
    <row r="73" spans="1:17">
      <c r="A73" s="146" t="e">
        <f>#REF!</f>
        <v>#REF!</v>
      </c>
      <c r="B73" s="80" t="e">
        <f>#REF!</f>
        <v>#REF!</v>
      </c>
      <c r="C73" s="75" t="e">
        <f>COUNTIF(#REF!,"X")</f>
        <v>#REF!</v>
      </c>
      <c r="D73" s="75" t="e">
        <f>COUNTIF(#REF!,"N")</f>
        <v>#REF!</v>
      </c>
      <c r="E73" s="222" t="e">
        <f t="shared" si="21"/>
        <v>#REF!</v>
      </c>
      <c r="F73" s="75" t="e">
        <f>COUNTIF(#REF!,"Y")</f>
        <v>#REF!</v>
      </c>
      <c r="G73" s="223" t="e">
        <f t="shared" si="22"/>
        <v>#REF!</v>
      </c>
      <c r="H73" s="75" t="e">
        <f t="shared" si="23"/>
        <v>#REF!</v>
      </c>
      <c r="I73" s="134"/>
      <c r="J73" s="160"/>
      <c r="K73" s="160"/>
      <c r="L73" s="160"/>
      <c r="M73" s="160"/>
      <c r="N73" s="162" t="e">
        <f t="array" ref="N73">_xlfn.TEXTJOIN("; ",1,IF(#REF!="n",#REF!,""))</f>
        <v>#REF!</v>
      </c>
      <c r="O73" s="166" t="e">
        <f t="array" ref="O73">_xlfn.TEXTJOIN(" ",1,IF(#REF!="n",#REF!,""))</f>
        <v>#REF!</v>
      </c>
      <c r="P73" s="166" t="e">
        <f>IF(#REF!="","",IF(OR(N73&lt;&gt;"",O73&lt;&gt;""),#REF!,""))</f>
        <v>#REF!</v>
      </c>
      <c r="Q73" s="218" t="e">
        <f>IF(AND(N73="",O73="",P73=""),"",1)</f>
        <v>#REF!</v>
      </c>
    </row>
    <row r="74" spans="1:17" ht="13.8" thickBot="1">
      <c r="A74" s="146" t="e">
        <f>#REF!</f>
        <v>#REF!</v>
      </c>
      <c r="B74" s="80" t="e">
        <f>#REF!</f>
        <v>#REF!</v>
      </c>
      <c r="C74" s="75" t="e">
        <f>COUNTIF(#REF!,"X")</f>
        <v>#REF!</v>
      </c>
      <c r="D74" s="75" t="e">
        <f>COUNTIF(#REF!,"N")</f>
        <v>#REF!</v>
      </c>
      <c r="E74" s="222" t="e">
        <f t="shared" si="21"/>
        <v>#REF!</v>
      </c>
      <c r="F74" s="75" t="e">
        <f>COUNTIF(#REF!,"Y")</f>
        <v>#REF!</v>
      </c>
      <c r="G74" s="223" t="e">
        <f t="shared" si="22"/>
        <v>#REF!</v>
      </c>
      <c r="H74" s="75" t="e">
        <f t="shared" si="23"/>
        <v>#REF!</v>
      </c>
      <c r="I74" s="134"/>
      <c r="J74" s="160"/>
      <c r="K74" s="160"/>
      <c r="L74" s="160"/>
      <c r="M74" s="160"/>
      <c r="N74" s="162" t="e">
        <f t="array" ref="N74">_xlfn.TEXTJOIN("; ",1,IF(#REF!="n",#REF!,""))</f>
        <v>#REF!</v>
      </c>
      <c r="O74" s="166" t="e">
        <f t="array" ref="O74">_xlfn.TEXTJOIN(" ",1,IF(#REF!="n",#REF!,""))</f>
        <v>#REF!</v>
      </c>
      <c r="P74" s="166" t="e">
        <f>IF(#REF!="","",IF(OR(N74&lt;&gt;"",O74&lt;&gt;""),#REF!,""))</f>
        <v>#REF!</v>
      </c>
      <c r="Q74" s="218" t="e">
        <f>IF(AND(N74="",O74="",P74=""),"",1)</f>
        <v>#REF!</v>
      </c>
    </row>
    <row r="75" spans="1:17" ht="24.6" thickBot="1">
      <c r="A75" s="355" t="s">
        <v>48</v>
      </c>
      <c r="B75" s="356"/>
      <c r="C75" s="69" t="s">
        <v>3</v>
      </c>
      <c r="D75" s="70" t="s">
        <v>19</v>
      </c>
      <c r="E75" s="70" t="s">
        <v>22</v>
      </c>
      <c r="F75" s="70" t="s">
        <v>18</v>
      </c>
      <c r="G75" s="70" t="s">
        <v>21</v>
      </c>
      <c r="H75" s="71" t="s">
        <v>20</v>
      </c>
      <c r="I75" s="72" t="s">
        <v>49</v>
      </c>
      <c r="J75" s="52" t="e">
        <f>COUNTIF(D84,"&gt;0")+COUNTIF(D86:D89,"&gt;0")+COUNTIF(D93:D96,"&gt;0")+COUNTIF(D77,"&gt;0")+COUNTIF(#REF!,"&gt;0")+COUNTIF(D80:D80,"&gt;0")+COUNTIF(D99,"&gt;0")+COUNTIF(#REF!,"&gt;0")+COUNTIF(#REF!,"&gt;0")+COUNTIF(#REF!,"&gt;0")+COUNTIF(D111:D112,"&gt;0")+COUNTIF(D115:D116,"&gt;0")+COUNTIF(D122,"&gt;0")</f>
        <v>#REF!</v>
      </c>
      <c r="K75" s="74" t="s">
        <v>109</v>
      </c>
      <c r="L75" s="52" t="e">
        <f>COUNTIF(#REF!,"&gt;0")+COUNTIF(D105:D106,"&gt;0")+COUNTIF(#REF!,"&gt;0")+COUNTIF(#REF!,"&gt;0")+COUNTIF(#REF!,"&gt;0")+COUNTIF(D97,"&gt;0")+COUNTIF(D78:D79,"&gt;0")+COUNTIF(D82:D83,"&gt;0")+COUNTIF(D90:D91,"&gt;0")+COUNTIF(D108,"&gt;0")+COUNTIF(#REF!,"&gt;0")+COUNTIF(D100,"&gt;0")+COUNTIF(D113,"&gt;0")+COUNTIF(D117:D118,"&gt;0")+COUNTIF(D121,"&gt;0")</f>
        <v>#REF!</v>
      </c>
      <c r="N75" s="154" t="s">
        <v>37</v>
      </c>
      <c r="O75" s="71"/>
      <c r="P75" s="71" t="s">
        <v>65</v>
      </c>
      <c r="Q75" s="218" t="str">
        <f>IF(ISERROR(SUM(Q76:Q122)),"",IF(SUM(Q76:Q122)&gt;0,1,""))</f>
        <v/>
      </c>
    </row>
    <row r="76" spans="1:17">
      <c r="A76" s="90"/>
      <c r="B76" s="54" t="e">
        <f>#REF!</f>
        <v>#REF!</v>
      </c>
      <c r="C76" s="85"/>
      <c r="D76" s="155" t="s">
        <v>6</v>
      </c>
      <c r="E76" s="85"/>
      <c r="F76" s="85"/>
      <c r="G76" s="86"/>
      <c r="H76" s="85"/>
      <c r="I76" s="93" t="s">
        <v>45</v>
      </c>
      <c r="J76" s="61" t="s">
        <v>46</v>
      </c>
      <c r="K76" s="61" t="s">
        <v>47</v>
      </c>
      <c r="N76" s="161"/>
      <c r="O76" s="165"/>
      <c r="P76" s="165"/>
      <c r="Q76" s="218" t="e">
        <f>IF(SUM(Q77:Q80)&gt;0,1,"")</f>
        <v>#REF!</v>
      </c>
    </row>
    <row r="77" spans="1:17">
      <c r="A77" s="91" t="e">
        <f>#REF!</f>
        <v>#REF!</v>
      </c>
      <c r="B77" s="65" t="e">
        <f>#REF!</f>
        <v>#REF!</v>
      </c>
      <c r="C77" s="75" t="e">
        <f>COUNTIF(#REF!,"X")</f>
        <v>#REF!</v>
      </c>
      <c r="D77" s="75" t="e">
        <f>COUNTIF(#REF!,"n")</f>
        <v>#REF!</v>
      </c>
      <c r="E77" s="153" t="e">
        <f>IF($H77&gt;0,$D77/$H77,0)</f>
        <v>#REF!</v>
      </c>
      <c r="F77" s="75" t="e">
        <f>COUNTIF(#REF!,"y")</f>
        <v>#REF!</v>
      </c>
      <c r="G77" s="152" t="e">
        <f>IF($H77&gt;0,$F77/$H77,0)</f>
        <v>#REF!</v>
      </c>
      <c r="H77" s="75" t="e">
        <f>SUM(D77,F77)</f>
        <v>#REF!</v>
      </c>
      <c r="I77" s="66"/>
      <c r="N77" s="162" t="e">
        <f t="array" ref="N77">_xlfn.TEXTJOIN("; ",1,IF(#REF!="n",#REF!,""))</f>
        <v>#REF!</v>
      </c>
      <c r="O77" s="173"/>
      <c r="P77" s="166" t="e">
        <f>IF(#REF!="","",IF(OR(N77&lt;&gt;"",O77&lt;&gt;""),#REF!,""))</f>
        <v>#REF!</v>
      </c>
      <c r="Q77" s="218" t="e">
        <f>IF(AND(N77="",O77="",P77=""),"",1)</f>
        <v>#REF!</v>
      </c>
    </row>
    <row r="78" spans="1:17">
      <c r="A78" s="92" t="e">
        <f>#REF!</f>
        <v>#REF!</v>
      </c>
      <c r="B78" s="65" t="e">
        <f>#REF!</f>
        <v>#REF!</v>
      </c>
      <c r="C78" s="75" t="e">
        <f>COUNTIF(#REF!,"X")</f>
        <v>#REF!</v>
      </c>
      <c r="D78" s="75" t="e">
        <f>COUNTIF(#REF!,"n")</f>
        <v>#REF!</v>
      </c>
      <c r="E78" s="153" t="e">
        <f>IF($H78&gt;0,$D78/$H78,0)</f>
        <v>#REF!</v>
      </c>
      <c r="F78" s="75" t="e">
        <f>COUNTIF(#REF!,"y")</f>
        <v>#REF!</v>
      </c>
      <c r="G78" s="152" t="e">
        <f>IF($H78&gt;0,$F78/$H78,0)</f>
        <v>#REF!</v>
      </c>
      <c r="H78" s="75" t="e">
        <f>SUM(D78,F78)</f>
        <v>#REF!</v>
      </c>
      <c r="I78" s="66"/>
      <c r="N78" s="162" t="e">
        <f t="array" ref="N78">_xlfn.TEXTJOIN("; ",1,IF(#REF!="n",#REF!,""))</f>
        <v>#REF!</v>
      </c>
      <c r="O78" s="173"/>
      <c r="P78" s="166" t="e">
        <f>IF(#REF!="","",IF(OR(N78&lt;&gt;"",O78&lt;&gt;""),#REF!,""))</f>
        <v>#REF!</v>
      </c>
      <c r="Q78" s="218" t="e">
        <f>IF(AND(N78="",O78="",P78=""),"",1)</f>
        <v>#REF!</v>
      </c>
    </row>
    <row r="79" spans="1:17">
      <c r="A79" s="91" t="e">
        <f>#REF!</f>
        <v>#REF!</v>
      </c>
      <c r="B79" s="65" t="e">
        <f>#REF!</f>
        <v>#REF!</v>
      </c>
      <c r="C79" s="75" t="e">
        <f>COUNTIF(#REF!,"X")</f>
        <v>#REF!</v>
      </c>
      <c r="D79" s="75" t="e">
        <f>COUNTIF(#REF!,"n")</f>
        <v>#REF!</v>
      </c>
      <c r="E79" s="153" t="e">
        <f>IF($H79&gt;0,$D79/$H79,0)</f>
        <v>#REF!</v>
      </c>
      <c r="F79" s="75" t="e">
        <f>COUNTIF(#REF!,"y")</f>
        <v>#REF!</v>
      </c>
      <c r="G79" s="152" t="e">
        <f>IF($H79&gt;0,$F79/$H79,0)</f>
        <v>#REF!</v>
      </c>
      <c r="H79" s="75" t="e">
        <f>SUM(D79,F79)</f>
        <v>#REF!</v>
      </c>
      <c r="I79" s="66"/>
      <c r="N79" s="162" t="e">
        <f t="array" ref="N79">_xlfn.TEXTJOIN("; ",1,IF(#REF!="n",#REF!,""))</f>
        <v>#REF!</v>
      </c>
      <c r="O79" s="173"/>
      <c r="P79" s="166" t="e">
        <f>IF(#REF!="","",IF(OR(N79&lt;&gt;"",O79&lt;&gt;""),#REF!,""))</f>
        <v>#REF!</v>
      </c>
      <c r="Q79" s="218" t="e">
        <f>IF(AND(N79="",O79="",P79=""),"",1)</f>
        <v>#REF!</v>
      </c>
    </row>
    <row r="80" spans="1:17">
      <c r="A80" s="91" t="e">
        <f>#REF!</f>
        <v>#REF!</v>
      </c>
      <c r="B80" s="65" t="e">
        <f>#REF!</f>
        <v>#REF!</v>
      </c>
      <c r="C80" s="75" t="e">
        <f>COUNTIF(#REF!,"X")</f>
        <v>#REF!</v>
      </c>
      <c r="D80" s="75" t="e">
        <f>COUNTIF(#REF!,"n")</f>
        <v>#REF!</v>
      </c>
      <c r="E80" s="153" t="e">
        <f>IF($H80&gt;0,$D80/$H80,0)</f>
        <v>#REF!</v>
      </c>
      <c r="F80" s="75" t="e">
        <f>COUNTIF(#REF!,"y")</f>
        <v>#REF!</v>
      </c>
      <c r="G80" s="152" t="e">
        <f>IF($H80&gt;0,$F80/$H80,0)</f>
        <v>#REF!</v>
      </c>
      <c r="H80" s="75" t="e">
        <f>SUM(D80,F80)</f>
        <v>#REF!</v>
      </c>
      <c r="I80" s="66"/>
      <c r="N80" s="162" t="e">
        <f t="array" ref="N80">_xlfn.TEXTJOIN("; ",1,IF(#REF!="n",#REF!,""))</f>
        <v>#REF!</v>
      </c>
      <c r="O80" s="173"/>
      <c r="P80" s="166" t="e">
        <f>IF(#REF!="","",IF(OR(N80&lt;&gt;"",O80&lt;&gt;""),#REF!,""))</f>
        <v>#REF!</v>
      </c>
      <c r="Q80" s="218" t="e">
        <f>IF(AND(N80="",O80="",P80=""),"",1)</f>
        <v>#REF!</v>
      </c>
    </row>
    <row r="81" spans="1:17">
      <c r="A81" s="90"/>
      <c r="B81" s="54" t="e">
        <f>#REF!</f>
        <v>#REF!</v>
      </c>
      <c r="C81" s="85"/>
      <c r="D81" s="155" t="s">
        <v>6</v>
      </c>
      <c r="E81" s="85"/>
      <c r="F81" s="85"/>
      <c r="G81" s="86"/>
      <c r="H81" s="85"/>
      <c r="I81" s="66"/>
      <c r="N81" s="163"/>
      <c r="O81" s="163"/>
      <c r="P81" s="163"/>
      <c r="Q81" s="218" t="e">
        <f>IF(SUM(Q82:Q91)&gt;0,1,"")</f>
        <v>#REF!</v>
      </c>
    </row>
    <row r="82" spans="1:17">
      <c r="A82" s="92" t="e">
        <f>#REF!</f>
        <v>#REF!</v>
      </c>
      <c r="B82" s="65" t="e">
        <f>#REF!</f>
        <v>#REF!</v>
      </c>
      <c r="C82" s="75" t="e">
        <f>COUNTIF(#REF!,"X")</f>
        <v>#REF!</v>
      </c>
      <c r="D82" s="75" t="e">
        <f>COUNTIF(#REF!,"n")</f>
        <v>#REF!</v>
      </c>
      <c r="E82" s="153" t="e">
        <f>IF($H82&gt;0,$D82/$H82,0)</f>
        <v>#REF!</v>
      </c>
      <c r="F82" s="75" t="e">
        <f>COUNTIF(#REF!,"y")</f>
        <v>#REF!</v>
      </c>
      <c r="G82" s="152" t="e">
        <f>IF($H82&gt;0,$F82/$H82,0)</f>
        <v>#REF!</v>
      </c>
      <c r="H82" s="75" t="e">
        <f t="shared" ref="H82:H91" si="24">SUM(D82,F82)</f>
        <v>#REF!</v>
      </c>
      <c r="I82" s="66"/>
      <c r="N82" s="162" t="e">
        <f t="array" ref="N82">_xlfn.TEXTJOIN("; ",1,IF(#REF!="n",#REF!,""))</f>
        <v>#REF!</v>
      </c>
      <c r="O82" s="173"/>
      <c r="P82" s="166" t="e">
        <f>IF(#REF!="","",IF(OR(N82&lt;&gt;"",O82&lt;&gt;""),#REF!,""))</f>
        <v>#REF!</v>
      </c>
      <c r="Q82" s="218" t="e">
        <f t="shared" ref="Q82:Q91" si="25">IF(AND(N82="",O82="",P82=""),"",1)</f>
        <v>#REF!</v>
      </c>
    </row>
    <row r="83" spans="1:17">
      <c r="A83" s="92" t="e">
        <f>#REF!</f>
        <v>#REF!</v>
      </c>
      <c r="B83" s="65" t="e">
        <f>#REF!</f>
        <v>#REF!</v>
      </c>
      <c r="C83" s="75" t="e">
        <f>COUNTIF(#REF!,"X")</f>
        <v>#REF!</v>
      </c>
      <c r="D83" s="75" t="e">
        <f>COUNTIF(#REF!,"n")</f>
        <v>#REF!</v>
      </c>
      <c r="E83" s="153" t="e">
        <f>IF($H83&gt;0,$D83/$H83,0)</f>
        <v>#REF!</v>
      </c>
      <c r="F83" s="75" t="e">
        <f>COUNTIF(#REF!,"y")</f>
        <v>#REF!</v>
      </c>
      <c r="G83" s="152" t="e">
        <f>IF($H83&gt;0,$F83/$H83,0)</f>
        <v>#REF!</v>
      </c>
      <c r="H83" s="75" t="e">
        <f t="shared" si="24"/>
        <v>#REF!</v>
      </c>
      <c r="I83" s="66"/>
      <c r="N83" s="162" t="e">
        <f t="array" ref="N83">_xlfn.TEXTJOIN("; ",1,IF(#REF!="n",#REF!,""))</f>
        <v>#REF!</v>
      </c>
      <c r="O83" s="173"/>
      <c r="P83" s="166" t="e">
        <f>IF(#REF!="","",IF(OR(N83&lt;&gt;"",O83&lt;&gt;""),#REF!,""))</f>
        <v>#REF!</v>
      </c>
      <c r="Q83" s="218" t="e">
        <f t="shared" si="25"/>
        <v>#REF!</v>
      </c>
    </row>
    <row r="84" spans="1:17">
      <c r="A84" s="91" t="e">
        <f>#REF!</f>
        <v>#REF!</v>
      </c>
      <c r="B84" s="65" t="e">
        <f>#REF!</f>
        <v>#REF!</v>
      </c>
      <c r="C84" s="75" t="e">
        <f>COUNTIF(#REF!,"X")</f>
        <v>#REF!</v>
      </c>
      <c r="D84" s="75" t="e">
        <f>COUNTIF(#REF!,"n")</f>
        <v>#REF!</v>
      </c>
      <c r="E84" s="153" t="e">
        <f>IF($H84&gt;0,$D84/$H84,0)</f>
        <v>#REF!</v>
      </c>
      <c r="F84" s="75" t="e">
        <f>COUNTIF(#REF!,"y")</f>
        <v>#REF!</v>
      </c>
      <c r="G84" s="152" t="e">
        <f>IF($H84&gt;0,$F84/$H84,0)</f>
        <v>#REF!</v>
      </c>
      <c r="H84" s="75" t="e">
        <f t="shared" si="24"/>
        <v>#REF!</v>
      </c>
      <c r="I84" s="66"/>
      <c r="N84" s="162" t="e">
        <f t="array" ref="N84">_xlfn.TEXTJOIN("; ",1,IF(#REF!="n",#REF!,""))</f>
        <v>#REF!</v>
      </c>
      <c r="O84" s="173"/>
      <c r="P84" s="166" t="e">
        <f>IF(#REF!="","",IF(OR(N84&lt;&gt;"",O84&lt;&gt;""),#REF!,""))</f>
        <v>#REF!</v>
      </c>
      <c r="Q84" s="218" t="e">
        <f t="shared" si="25"/>
        <v>#REF!</v>
      </c>
    </row>
    <row r="85" spans="1:17">
      <c r="A85" s="94" t="e">
        <f>#REF!</f>
        <v>#REF!</v>
      </c>
      <c r="B85" s="65" t="e">
        <f>#REF!</f>
        <v>#REF!</v>
      </c>
      <c r="C85" s="81" t="e">
        <f>COUNTIF(#REF!,"X")</f>
        <v>#REF!</v>
      </c>
      <c r="D85" s="81"/>
      <c r="E85" s="81"/>
      <c r="F85" s="82"/>
      <c r="G85" s="152">
        <f>IF($H85&gt;0,$F85/$H85,0)</f>
        <v>0</v>
      </c>
      <c r="H85" s="75">
        <f t="shared" si="24"/>
        <v>0</v>
      </c>
      <c r="I85" s="66"/>
      <c r="N85" s="173"/>
      <c r="O85" s="173"/>
      <c r="P85" s="173"/>
      <c r="Q85" s="218" t="str">
        <f t="shared" si="25"/>
        <v/>
      </c>
    </row>
    <row r="86" spans="1:17">
      <c r="A86" s="91" t="e">
        <f>#REF!</f>
        <v>#REF!</v>
      </c>
      <c r="B86" s="65" t="e">
        <f>#REF!</f>
        <v>#REF!</v>
      </c>
      <c r="C86" s="75" t="e">
        <f>COUNTIF(#REF!,"X")</f>
        <v>#REF!</v>
      </c>
      <c r="D86" s="75" t="e">
        <f>COUNTIF(#REF!,"n")</f>
        <v>#REF!</v>
      </c>
      <c r="E86" s="153">
        <f>IF($H85&gt;0,$D86/$H85,0)</f>
        <v>0</v>
      </c>
      <c r="F86" s="75" t="e">
        <f>COUNTIF(#REF!,"y")</f>
        <v>#REF!</v>
      </c>
      <c r="G86" s="152">
        <f>IF($H85&gt;0,$F86/$H85,0)</f>
        <v>0</v>
      </c>
      <c r="H86" s="75" t="e">
        <f t="shared" si="24"/>
        <v>#REF!</v>
      </c>
      <c r="I86" s="66"/>
      <c r="N86" s="162" t="e">
        <f t="array" ref="N86">_xlfn.TEXTJOIN("; ",1,IF(#REF!="n",#REF!,""))</f>
        <v>#REF!</v>
      </c>
      <c r="O86" s="173"/>
      <c r="P86" s="166" t="e">
        <f>IF(#REF!="","",IF(OR(N86&lt;&gt;"",O86&lt;&gt;""),#REF!,""))</f>
        <v>#REF!</v>
      </c>
      <c r="Q86" s="218" t="e">
        <f t="shared" si="25"/>
        <v>#REF!</v>
      </c>
    </row>
    <row r="87" spans="1:17">
      <c r="A87" s="91" t="e">
        <f>#REF!</f>
        <v>#REF!</v>
      </c>
      <c r="B87" s="65" t="e">
        <f>#REF!</f>
        <v>#REF!</v>
      </c>
      <c r="C87" s="75" t="e">
        <f>COUNTIF(#REF!,"X")</f>
        <v>#REF!</v>
      </c>
      <c r="D87" s="75" t="e">
        <f>COUNTIF(#REF!,"n")</f>
        <v>#REF!</v>
      </c>
      <c r="E87" s="153">
        <f>IF($H85&gt;0,$D87/$H85,0)</f>
        <v>0</v>
      </c>
      <c r="F87" s="75" t="e">
        <f>COUNTIF(#REF!,"y")</f>
        <v>#REF!</v>
      </c>
      <c r="G87" s="152">
        <f>IF($H85&gt;0,$F87/$H85,0)</f>
        <v>0</v>
      </c>
      <c r="H87" s="75" t="e">
        <f t="shared" si="24"/>
        <v>#REF!</v>
      </c>
      <c r="I87" s="66"/>
      <c r="N87" s="162" t="e">
        <f t="array" ref="N87">_xlfn.TEXTJOIN("; ",1,IF(#REF!="n",#REF!,""))</f>
        <v>#REF!</v>
      </c>
      <c r="O87" s="173"/>
      <c r="P87" s="166" t="e">
        <f>IF(#REF!="","",IF(OR(N87&lt;&gt;"",O87&lt;&gt;""),#REF!,""))</f>
        <v>#REF!</v>
      </c>
      <c r="Q87" s="218" t="e">
        <f t="shared" si="25"/>
        <v>#REF!</v>
      </c>
    </row>
    <row r="88" spans="1:17">
      <c r="A88" s="91" t="e">
        <f>#REF!</f>
        <v>#REF!</v>
      </c>
      <c r="B88" s="65" t="e">
        <f>#REF!</f>
        <v>#REF!</v>
      </c>
      <c r="C88" s="75" t="e">
        <f>COUNTIF(#REF!,"X")</f>
        <v>#REF!</v>
      </c>
      <c r="D88" s="75" t="e">
        <f>COUNTIF(#REF!,"n")</f>
        <v>#REF!</v>
      </c>
      <c r="E88" s="153" t="e">
        <f>IF($H88&gt;0,$D88/$H88,0)</f>
        <v>#REF!</v>
      </c>
      <c r="F88" s="75" t="e">
        <f>COUNTIF(#REF!,"y")</f>
        <v>#REF!</v>
      </c>
      <c r="G88" s="152" t="e">
        <f>IF($H88&gt;0,$F88/$H88,0)</f>
        <v>#REF!</v>
      </c>
      <c r="H88" s="75" t="e">
        <f t="shared" si="24"/>
        <v>#REF!</v>
      </c>
      <c r="I88" s="66"/>
      <c r="N88" s="162" t="e">
        <f t="array" ref="N88">_xlfn.TEXTJOIN("; ",1,IF(#REF!="n",#REF!,""))</f>
        <v>#REF!</v>
      </c>
      <c r="O88" s="173"/>
      <c r="P88" s="166" t="e">
        <f>IF(#REF!="","",IF(OR(N88&lt;&gt;"",O88&lt;&gt;""),#REF!,""))</f>
        <v>#REF!</v>
      </c>
      <c r="Q88" s="218" t="e">
        <f t="shared" si="25"/>
        <v>#REF!</v>
      </c>
    </row>
    <row r="89" spans="1:17">
      <c r="A89" s="91" t="e">
        <f>#REF!</f>
        <v>#REF!</v>
      </c>
      <c r="B89" s="65" t="e">
        <f>#REF!</f>
        <v>#REF!</v>
      </c>
      <c r="C89" s="75" t="e">
        <f>COUNTIF(#REF!,"X")</f>
        <v>#REF!</v>
      </c>
      <c r="D89" s="75" t="e">
        <f>COUNTIF(#REF!,"n")</f>
        <v>#REF!</v>
      </c>
      <c r="E89" s="153" t="e">
        <f>IF($H89&gt;0,$D89/$H89,0)</f>
        <v>#REF!</v>
      </c>
      <c r="F89" s="75" t="e">
        <f>COUNTIF(#REF!,"y")</f>
        <v>#REF!</v>
      </c>
      <c r="G89" s="152" t="e">
        <f>IF($H89&gt;0,$F89/$H89,0)</f>
        <v>#REF!</v>
      </c>
      <c r="H89" s="75" t="e">
        <f t="shared" si="24"/>
        <v>#REF!</v>
      </c>
      <c r="I89" s="66"/>
      <c r="N89" s="162" t="e">
        <f t="array" ref="N89">_xlfn.TEXTJOIN("; ",1,IF(#REF!="n",#REF!,""))</f>
        <v>#REF!</v>
      </c>
      <c r="O89" s="173"/>
      <c r="P89" s="166" t="e">
        <f>IF(#REF!="","",IF(OR(N89&lt;&gt;"",O89&lt;&gt;""),#REF!,""))</f>
        <v>#REF!</v>
      </c>
      <c r="Q89" s="218" t="e">
        <f t="shared" si="25"/>
        <v>#REF!</v>
      </c>
    </row>
    <row r="90" spans="1:17">
      <c r="A90" s="92" t="e">
        <f>#REF!</f>
        <v>#REF!</v>
      </c>
      <c r="B90" s="65" t="e">
        <f>#REF!</f>
        <v>#REF!</v>
      </c>
      <c r="C90" s="75" t="e">
        <f>COUNTIF(#REF!,"X")</f>
        <v>#REF!</v>
      </c>
      <c r="D90" s="75" t="e">
        <f>COUNTIF(#REF!,"n")</f>
        <v>#REF!</v>
      </c>
      <c r="E90" s="153" t="e">
        <f>IF($H90&gt;0,$D90/$H90,0)</f>
        <v>#REF!</v>
      </c>
      <c r="F90" s="75" t="e">
        <f>COUNTIF(#REF!,"y")</f>
        <v>#REF!</v>
      </c>
      <c r="G90" s="152" t="e">
        <f>IF($H90&gt;0,$F90/$H90,0)</f>
        <v>#REF!</v>
      </c>
      <c r="H90" s="75" t="e">
        <f t="shared" si="24"/>
        <v>#REF!</v>
      </c>
      <c r="I90" s="66"/>
      <c r="N90" s="162" t="e">
        <f t="array" ref="N90">_xlfn.TEXTJOIN("; ",1,IF(#REF!="n",#REF!,""))</f>
        <v>#REF!</v>
      </c>
      <c r="O90" s="173"/>
      <c r="P90" s="166" t="e">
        <f>IF(#REF!="","",IF(OR(N90&lt;&gt;"",O90&lt;&gt;""),#REF!,""))</f>
        <v>#REF!</v>
      </c>
      <c r="Q90" s="218" t="e">
        <f t="shared" si="25"/>
        <v>#REF!</v>
      </c>
    </row>
    <row r="91" spans="1:17">
      <c r="A91" s="92" t="e">
        <f>#REF!</f>
        <v>#REF!</v>
      </c>
      <c r="B91" s="65" t="e">
        <f>#REF!</f>
        <v>#REF!</v>
      </c>
      <c r="C91" s="75" t="e">
        <f>COUNTIF(#REF!,"X")</f>
        <v>#REF!</v>
      </c>
      <c r="D91" s="75" t="e">
        <f>COUNTIF(#REF!,"n")</f>
        <v>#REF!</v>
      </c>
      <c r="E91" s="153" t="e">
        <f>IF($H91&gt;0,$D91/$H91,0)</f>
        <v>#REF!</v>
      </c>
      <c r="F91" s="75" t="e">
        <f>COUNTIF(#REF!,"y")</f>
        <v>#REF!</v>
      </c>
      <c r="G91" s="152" t="e">
        <f>IF($H91&gt;0,$F91/$H91,0)</f>
        <v>#REF!</v>
      </c>
      <c r="H91" s="75" t="e">
        <f t="shared" si="24"/>
        <v>#REF!</v>
      </c>
      <c r="I91" s="66"/>
      <c r="N91" s="162" t="e">
        <f t="array" ref="N91">_xlfn.TEXTJOIN("; ",1,IF(#REF!="n",#REF!,""))</f>
        <v>#REF!</v>
      </c>
      <c r="O91" s="173"/>
      <c r="P91" s="166" t="e">
        <f>IF(#REF!="","",IF(OR(N91&lt;&gt;"",O91&lt;&gt;""),#REF!,""))</f>
        <v>#REF!</v>
      </c>
      <c r="Q91" s="218" t="e">
        <f t="shared" si="25"/>
        <v>#REF!</v>
      </c>
    </row>
    <row r="92" spans="1:17">
      <c r="A92" s="90"/>
      <c r="B92" s="54" t="e">
        <f>#REF!</f>
        <v>#REF!</v>
      </c>
      <c r="C92" s="85"/>
      <c r="D92" s="155" t="s">
        <v>6</v>
      </c>
      <c r="E92" s="85"/>
      <c r="F92" s="85"/>
      <c r="G92" s="86"/>
      <c r="H92" s="86"/>
      <c r="I92" s="66"/>
      <c r="N92" s="163"/>
      <c r="O92" s="163"/>
      <c r="P92" s="163"/>
      <c r="Q92" s="218" t="e">
        <f>IF(SUM(Q93:Q97)&gt;0,1,"")</f>
        <v>#REF!</v>
      </c>
    </row>
    <row r="93" spans="1:17">
      <c r="A93" s="91" t="e">
        <f>#REF!</f>
        <v>#REF!</v>
      </c>
      <c r="B93" s="65" t="e">
        <f>#REF!</f>
        <v>#REF!</v>
      </c>
      <c r="C93" s="75" t="e">
        <f>COUNTIF(#REF!,"X")</f>
        <v>#REF!</v>
      </c>
      <c r="D93" s="75" t="e">
        <f>COUNTIF(#REF!,"n")</f>
        <v>#REF!</v>
      </c>
      <c r="E93" s="153" t="e">
        <f>IF($H93&gt;0,$D93/$H93,0)</f>
        <v>#REF!</v>
      </c>
      <c r="F93" s="75" t="e">
        <f>COUNTIF(#REF!,"y")</f>
        <v>#REF!</v>
      </c>
      <c r="G93" s="152" t="e">
        <f>IF($H93&gt;0,$F93/$H93,0)</f>
        <v>#REF!</v>
      </c>
      <c r="H93" s="75" t="e">
        <f>SUM(D93,F93)</f>
        <v>#REF!</v>
      </c>
      <c r="I93" s="66"/>
      <c r="N93" s="162" t="e">
        <f t="array" ref="N93">_xlfn.TEXTJOIN("; ",1,IF(#REF!="n",#REF!,""))</f>
        <v>#REF!</v>
      </c>
      <c r="O93" s="173"/>
      <c r="P93" s="166" t="e">
        <f>IF(#REF!="","",IF(OR(N93&lt;&gt;"",O93&lt;&gt;""),#REF!,""))</f>
        <v>#REF!</v>
      </c>
      <c r="Q93" s="218" t="e">
        <f>IF(AND(N93="",O93="",P93=""),"",1)</f>
        <v>#REF!</v>
      </c>
    </row>
    <row r="94" spans="1:17">
      <c r="A94" s="91" t="e">
        <f>#REF!</f>
        <v>#REF!</v>
      </c>
      <c r="B94" s="234" t="e">
        <f>#REF!</f>
        <v>#REF!</v>
      </c>
      <c r="C94" s="75" t="e">
        <f>COUNTIF(#REF!,"X")</f>
        <v>#REF!</v>
      </c>
      <c r="D94" s="75" t="e">
        <f>COUNTIF(#REF!,"n")</f>
        <v>#REF!</v>
      </c>
      <c r="E94" s="153" t="e">
        <f>IF($H94&gt;0,$D94/$H94,0)</f>
        <v>#REF!</v>
      </c>
      <c r="F94" s="75" t="e">
        <f>COUNTIF(#REF!,"y")</f>
        <v>#REF!</v>
      </c>
      <c r="G94" s="152" t="e">
        <f>IF($H94&gt;0,$F94/$H94,0)</f>
        <v>#REF!</v>
      </c>
      <c r="H94" s="75" t="e">
        <f>SUM(D94,F94)</f>
        <v>#REF!</v>
      </c>
      <c r="I94" s="66"/>
      <c r="J94" s="1"/>
      <c r="N94" s="162" t="e">
        <f t="array" ref="N94">_xlfn.TEXTJOIN("; ",1,IF(#REF!="n",#REF!,""))</f>
        <v>#REF!</v>
      </c>
      <c r="O94" s="173"/>
      <c r="P94" s="166" t="e">
        <f>IF(#REF!="","",IF(OR(N94&lt;&gt;"",O94&lt;&gt;""),#REF!,""))</f>
        <v>#REF!</v>
      </c>
      <c r="Q94" s="218" t="e">
        <f>IF(AND(N94="",O94="",P94=""),"",1)</f>
        <v>#REF!</v>
      </c>
    </row>
    <row r="95" spans="1:17">
      <c r="A95" s="91" t="e">
        <f>#REF!</f>
        <v>#REF!</v>
      </c>
      <c r="B95" s="65" t="e">
        <f>#REF!</f>
        <v>#REF!</v>
      </c>
      <c r="C95" s="75" t="e">
        <f>COUNTIF(#REF!,"X")</f>
        <v>#REF!</v>
      </c>
      <c r="D95" s="75" t="e">
        <f>COUNTIF(#REF!,"n")</f>
        <v>#REF!</v>
      </c>
      <c r="E95" s="153" t="e">
        <f>IF($H95&gt;0,$D95/$H95,0)</f>
        <v>#REF!</v>
      </c>
      <c r="F95" s="75" t="e">
        <f>COUNTIF(#REF!,"y")</f>
        <v>#REF!</v>
      </c>
      <c r="G95" s="152" t="e">
        <f>IF($H95&gt;0,$F95/$H95,0)</f>
        <v>#REF!</v>
      </c>
      <c r="H95" s="75" t="e">
        <f>SUM(D95,F95)</f>
        <v>#REF!</v>
      </c>
      <c r="I95" s="66"/>
      <c r="J95" s="1"/>
      <c r="N95" s="162" t="e">
        <f t="array" ref="N95">_xlfn.TEXTJOIN("; ",1,IF(#REF!="n",#REF!,""))</f>
        <v>#REF!</v>
      </c>
      <c r="O95" s="173"/>
      <c r="P95" s="166" t="e">
        <f>IF(#REF!="","",IF(OR(N95&lt;&gt;"",O95&lt;&gt;""),#REF!,""))</f>
        <v>#REF!</v>
      </c>
      <c r="Q95" s="218" t="e">
        <f>IF(AND(N95="",O95="",P95=""),"",1)</f>
        <v>#REF!</v>
      </c>
    </row>
    <row r="96" spans="1:17">
      <c r="A96" s="91" t="e">
        <f>#REF!</f>
        <v>#REF!</v>
      </c>
      <c r="B96" s="65" t="e">
        <f>#REF!</f>
        <v>#REF!</v>
      </c>
      <c r="C96" s="75" t="e">
        <f>COUNTIF(#REF!,"X")</f>
        <v>#REF!</v>
      </c>
      <c r="D96" s="75" t="e">
        <f>COUNTIF(#REF!,"n")</f>
        <v>#REF!</v>
      </c>
      <c r="E96" s="153" t="e">
        <f>IF($H96&gt;0,$D96/$H96,0)</f>
        <v>#REF!</v>
      </c>
      <c r="F96" s="75" t="e">
        <f>COUNTIF(#REF!,"y")</f>
        <v>#REF!</v>
      </c>
      <c r="G96" s="152" t="e">
        <f>IF($H96&gt;0,$F96/$H96,0)</f>
        <v>#REF!</v>
      </c>
      <c r="H96" s="75" t="e">
        <f>SUM(D96,F96)</f>
        <v>#REF!</v>
      </c>
      <c r="I96" s="66"/>
      <c r="N96" s="162" t="e">
        <f t="array" ref="N96">_xlfn.TEXTJOIN("; ",1,IF(#REF!="n",#REF!,""))</f>
        <v>#REF!</v>
      </c>
      <c r="O96" s="173"/>
      <c r="P96" s="166" t="e">
        <f>IF(#REF!="","",IF(OR(N96&lt;&gt;"",O96&lt;&gt;""),#REF!,""))</f>
        <v>#REF!</v>
      </c>
      <c r="Q96" s="218" t="e">
        <f>IF(AND(N96="",O96="",P96=""),"",1)</f>
        <v>#REF!</v>
      </c>
    </row>
    <row r="97" spans="1:17">
      <c r="A97" s="92" t="e">
        <f>#REF!</f>
        <v>#REF!</v>
      </c>
      <c r="B97" s="65" t="e">
        <f>#REF!</f>
        <v>#REF!</v>
      </c>
      <c r="C97" s="75" t="e">
        <f>COUNTIF(#REF!,"X")</f>
        <v>#REF!</v>
      </c>
      <c r="D97" s="75" t="e">
        <f>COUNTIF(#REF!,"n")</f>
        <v>#REF!</v>
      </c>
      <c r="E97" s="153" t="e">
        <f>IF($H97&gt;0,$D97/$H97,0)</f>
        <v>#REF!</v>
      </c>
      <c r="F97" s="75" t="e">
        <f>COUNTIF(#REF!,"y")</f>
        <v>#REF!</v>
      </c>
      <c r="G97" s="152" t="e">
        <f>IF($H97&gt;0,$F97/$H97,0)</f>
        <v>#REF!</v>
      </c>
      <c r="H97" s="75" t="e">
        <f>SUM(D97,F97)</f>
        <v>#REF!</v>
      </c>
      <c r="I97" s="66"/>
      <c r="N97" s="162" t="e">
        <f t="array" ref="N97">_xlfn.TEXTJOIN("; ",1,IF(#REF!="n",#REF!,""))</f>
        <v>#REF!</v>
      </c>
      <c r="O97" s="173"/>
      <c r="P97" s="166" t="e">
        <f>IF(#REF!="","",IF(OR(N97&lt;&gt;"",O97&lt;&gt;""),#REF!,""))</f>
        <v>#REF!</v>
      </c>
      <c r="Q97" s="218" t="e">
        <f>IF(AND(N97="",O97="",P97=""),"",1)</f>
        <v>#REF!</v>
      </c>
    </row>
    <row r="98" spans="1:17">
      <c r="A98" s="90"/>
      <c r="B98" s="54" t="e">
        <f>#REF!</f>
        <v>#REF!</v>
      </c>
      <c r="C98" s="85"/>
      <c r="D98" s="155" t="s">
        <v>6</v>
      </c>
      <c r="E98" s="85"/>
      <c r="F98" s="85"/>
      <c r="G98" s="86"/>
      <c r="H98" s="85"/>
      <c r="I98" s="66"/>
      <c r="N98" s="163"/>
      <c r="O98" s="163"/>
      <c r="P98" s="163"/>
      <c r="Q98" s="218" t="e">
        <f>IF(SUM(Q99:Q100)&gt;0,1,"")</f>
        <v>#REF!</v>
      </c>
    </row>
    <row r="99" spans="1:17">
      <c r="A99" s="95" t="e">
        <f>#REF!</f>
        <v>#REF!</v>
      </c>
      <c r="B99" s="234" t="e">
        <f>#REF!</f>
        <v>#REF!</v>
      </c>
      <c r="C99" s="75" t="e">
        <f>COUNTIF(#REF!,"X")</f>
        <v>#REF!</v>
      </c>
      <c r="D99" s="75" t="e">
        <f>COUNTIF(#REF!,"n")</f>
        <v>#REF!</v>
      </c>
      <c r="E99" s="153" t="e">
        <f>IF($H99&gt;0,$D99/$H99,0)</f>
        <v>#REF!</v>
      </c>
      <c r="F99" s="75" t="e">
        <f>COUNTIF(#REF!,"y")</f>
        <v>#REF!</v>
      </c>
      <c r="G99" s="152" t="e">
        <f>IF($H99&gt;0,$F99/$H99,0)</f>
        <v>#REF!</v>
      </c>
      <c r="H99" s="75" t="e">
        <f>SUM(D99,F99)</f>
        <v>#REF!</v>
      </c>
      <c r="I99" s="66"/>
      <c r="N99" s="162" t="e">
        <f t="array" ref="N99">_xlfn.TEXTJOIN("; ",1,IF(#REF!="n",#REF!,""))</f>
        <v>#REF!</v>
      </c>
      <c r="O99" s="173"/>
      <c r="P99" s="166" t="e">
        <f>IF(#REF!="","",IF(OR(N99&lt;&gt;"",O99&lt;&gt;""),#REF!,""))</f>
        <v>#REF!</v>
      </c>
      <c r="Q99" s="218" t="e">
        <f>IF(AND(N99="",O99="",P99=""),"",1)</f>
        <v>#REF!</v>
      </c>
    </row>
    <row r="100" spans="1:17">
      <c r="A100" s="89" t="e">
        <f>#REF!</f>
        <v>#REF!</v>
      </c>
      <c r="B100" s="65" t="e">
        <f>#REF!</f>
        <v>#REF!</v>
      </c>
      <c r="C100" s="75" t="e">
        <f>COUNTIF(#REF!,"X")</f>
        <v>#REF!</v>
      </c>
      <c r="D100" s="75" t="e">
        <f>COUNTIF(#REF!,"n")</f>
        <v>#REF!</v>
      </c>
      <c r="E100" s="153" t="e">
        <f>IF($H100&gt;0,$D100/$H100,0)</f>
        <v>#REF!</v>
      </c>
      <c r="F100" s="75" t="e">
        <f>COUNTIF(#REF!,"y")</f>
        <v>#REF!</v>
      </c>
      <c r="G100" s="152" t="e">
        <f>IF($H100&gt;0,$F100/$H100,0)</f>
        <v>#REF!</v>
      </c>
      <c r="H100" s="75" t="e">
        <f>SUM(D100,F100)</f>
        <v>#REF!</v>
      </c>
      <c r="I100" s="66"/>
      <c r="N100" s="162" t="e">
        <f t="array" ref="N100">_xlfn.TEXTJOIN("; ",1,IF(#REF!="n",#REF!,""))</f>
        <v>#REF!</v>
      </c>
      <c r="O100" s="173"/>
      <c r="P100" s="166" t="e">
        <f>IF(#REF!="","",IF(OR(N100&lt;&gt;"",O100&lt;&gt;""),#REF!,""))</f>
        <v>#REF!</v>
      </c>
      <c r="Q100" s="218" t="e">
        <f>IF(AND(N100="",O100="",P100=""),"",1)</f>
        <v>#REF!</v>
      </c>
    </row>
    <row r="101" spans="1:17">
      <c r="A101" s="90"/>
      <c r="B101" s="119" t="e">
        <f>#REF!</f>
        <v>#REF!</v>
      </c>
      <c r="C101" s="85"/>
      <c r="D101" s="155" t="s">
        <v>6</v>
      </c>
      <c r="E101" s="85"/>
      <c r="F101" s="85"/>
      <c r="G101" s="86"/>
      <c r="H101" s="85"/>
      <c r="I101" s="66"/>
      <c r="N101" s="163"/>
      <c r="O101" s="163"/>
      <c r="P101" s="163"/>
      <c r="Q101" s="218" t="e">
        <f>IF(SUM(Q102:Q103)&gt;0,1,"")</f>
        <v>#REF!</v>
      </c>
    </row>
    <row r="102" spans="1:17">
      <c r="A102" s="149" t="e">
        <f>#REF!</f>
        <v>#REF!</v>
      </c>
      <c r="B102" s="65" t="e">
        <f>#REF!</f>
        <v>#REF!</v>
      </c>
      <c r="C102" s="81"/>
      <c r="D102" s="81"/>
      <c r="E102" s="81"/>
      <c r="F102" s="82"/>
      <c r="G102" s="152" t="e">
        <f>IF(#REF!=0,0,H102/#REF!)</f>
        <v>#REF!</v>
      </c>
      <c r="H102" s="75" t="e">
        <f>COUNTIF(#REF!,"y")</f>
        <v>#REF!</v>
      </c>
      <c r="I102" s="66"/>
      <c r="N102" s="173"/>
      <c r="O102" s="173"/>
      <c r="P102" s="173"/>
      <c r="Q102" s="218" t="str">
        <f>IF(AND(N102="",O102="",P102=""),"",1)</f>
        <v/>
      </c>
    </row>
    <row r="103" spans="1:17">
      <c r="A103" s="64" t="e">
        <f>#REF!</f>
        <v>#REF!</v>
      </c>
      <c r="B103" s="65" t="e">
        <f>#REF!</f>
        <v>#REF!</v>
      </c>
      <c r="C103" s="75" t="e">
        <f>COUNTIF(#REF!,"X")</f>
        <v>#REF!</v>
      </c>
      <c r="D103" s="75" t="e">
        <f>COUNTIF(#REF!,"n")</f>
        <v>#REF!</v>
      </c>
      <c r="E103" s="153" t="e">
        <f>IF($H103&gt;0,$D103/$H103,0)</f>
        <v>#REF!</v>
      </c>
      <c r="F103" s="75" t="e">
        <f>COUNTIF(#REF!,"y")</f>
        <v>#REF!</v>
      </c>
      <c r="G103" s="152" t="e">
        <f>IF($H103&gt;0,$F103/$H103,0)</f>
        <v>#REF!</v>
      </c>
      <c r="H103" s="75" t="e">
        <f>SUM(D103,F103)</f>
        <v>#REF!</v>
      </c>
      <c r="I103" s="66"/>
      <c r="N103" s="162" t="e">
        <f t="array" ref="N103">_xlfn.TEXTJOIN("; ",1,IF(#REF!="n",#REF!,""))</f>
        <v>#REF!</v>
      </c>
      <c r="O103" s="173"/>
      <c r="P103" s="166" t="e">
        <f>IF(#REF!="","",IF(OR(N103&lt;&gt;"",O103&lt;&gt;""),#REF!,""))</f>
        <v>#REF!</v>
      </c>
      <c r="Q103" s="218" t="e">
        <f>IF(AND(N103="",O103="",P103=""),"",1)</f>
        <v>#REF!</v>
      </c>
    </row>
    <row r="104" spans="1:17">
      <c r="A104" s="90"/>
      <c r="B104" s="54" t="e">
        <f>#REF!</f>
        <v>#REF!</v>
      </c>
      <c r="C104" s="85"/>
      <c r="D104" s="155" t="s">
        <v>6</v>
      </c>
      <c r="E104" s="85"/>
      <c r="F104" s="85"/>
      <c r="G104" s="86"/>
      <c r="H104" s="85"/>
      <c r="I104" s="150"/>
      <c r="N104" s="163"/>
      <c r="O104" s="163"/>
      <c r="P104" s="163"/>
      <c r="Q104" s="218" t="e">
        <f>IF(SUM(Q105:Q106)&gt;0,1,"")</f>
        <v>#REF!</v>
      </c>
    </row>
    <row r="105" spans="1:17">
      <c r="A105" s="89" t="e">
        <f>#REF!</f>
        <v>#REF!</v>
      </c>
      <c r="B105" s="65" t="e">
        <f>#REF!</f>
        <v>#REF!</v>
      </c>
      <c r="C105" s="75" t="e">
        <f>COUNTIF(#REF!,"X")</f>
        <v>#REF!</v>
      </c>
      <c r="D105" s="75" t="e">
        <f>COUNTIF(#REF!,"n")</f>
        <v>#REF!</v>
      </c>
      <c r="E105" s="153" t="e">
        <f>IF($H105&gt;0,$D105/$H105,0)</f>
        <v>#REF!</v>
      </c>
      <c r="F105" s="75" t="e">
        <f>COUNTIF(#REF!,"y")</f>
        <v>#REF!</v>
      </c>
      <c r="G105" s="152" t="e">
        <f>IF($H105&gt;0,$F105/$H105,0)</f>
        <v>#REF!</v>
      </c>
      <c r="H105" s="75" t="e">
        <f>SUM(D105,F105)</f>
        <v>#REF!</v>
      </c>
      <c r="I105" s="66"/>
      <c r="N105" s="162" t="e">
        <f t="array" ref="N105">_xlfn.TEXTJOIN("; ",1,IF(#REF!="n",#REF!,""))</f>
        <v>#REF!</v>
      </c>
      <c r="O105" s="173"/>
      <c r="P105" s="166" t="e">
        <f>IF(#REF!="","",IF(OR(N105&lt;&gt;"",O105&lt;&gt;""),#REF!,""))</f>
        <v>#REF!</v>
      </c>
      <c r="Q105" s="218" t="e">
        <f>IF(AND(N105="",O105="",P105=""),"",1)</f>
        <v>#REF!</v>
      </c>
    </row>
    <row r="106" spans="1:17">
      <c r="A106" s="89" t="e">
        <f>#REF!</f>
        <v>#REF!</v>
      </c>
      <c r="B106" s="65" t="e">
        <f>#REF!</f>
        <v>#REF!</v>
      </c>
      <c r="C106" s="75" t="e">
        <f>COUNTIF(#REF!,"X")</f>
        <v>#REF!</v>
      </c>
      <c r="D106" s="75" t="e">
        <f>COUNTIF(#REF!,"n")</f>
        <v>#REF!</v>
      </c>
      <c r="E106" s="153" t="e">
        <f>IF($H106&gt;0,$D106/$H106,0)</f>
        <v>#REF!</v>
      </c>
      <c r="F106" s="75" t="e">
        <f>COUNTIF(#REF!,"y")</f>
        <v>#REF!</v>
      </c>
      <c r="G106" s="152" t="e">
        <f>IF($H106&gt;0,$F106/$H106,0)</f>
        <v>#REF!</v>
      </c>
      <c r="H106" s="75" t="e">
        <f>SUM(D106,F106)</f>
        <v>#REF!</v>
      </c>
      <c r="I106" s="66"/>
      <c r="N106" s="162" t="e">
        <f t="array" ref="N106">_xlfn.TEXTJOIN("; ",1,IF(#REF!="n",#REF!,""))</f>
        <v>#REF!</v>
      </c>
      <c r="O106" s="173"/>
      <c r="P106" s="166" t="e">
        <f>IF(#REF!="","",IF(OR(N106&lt;&gt;"",O106&lt;&gt;""),#REF!,""))</f>
        <v>#REF!</v>
      </c>
      <c r="Q106" s="218" t="e">
        <f>IF(AND(N106="",O106="",P106=""),"",1)</f>
        <v>#REF!</v>
      </c>
    </row>
    <row r="107" spans="1:17">
      <c r="A107" s="90"/>
      <c r="B107" s="54" t="e">
        <f>#REF!</f>
        <v>#REF!</v>
      </c>
      <c r="C107" s="85"/>
      <c r="D107" s="155" t="s">
        <v>6</v>
      </c>
      <c r="E107" s="85"/>
      <c r="F107" s="85"/>
      <c r="G107" s="86"/>
      <c r="H107" s="85"/>
      <c r="I107" s="66"/>
      <c r="N107" s="163"/>
      <c r="O107" s="163"/>
      <c r="P107" s="163"/>
      <c r="Q107" s="218" t="e">
        <f>IF(SUM(Q108)&gt;0,1,"")</f>
        <v>#REF!</v>
      </c>
    </row>
    <row r="108" spans="1:17">
      <c r="A108" s="92" t="e">
        <f>#REF!</f>
        <v>#REF!</v>
      </c>
      <c r="B108" s="65" t="e">
        <f>#REF!</f>
        <v>#REF!</v>
      </c>
      <c r="C108" s="75" t="e">
        <f>COUNTIF(#REF!,"X")</f>
        <v>#REF!</v>
      </c>
      <c r="D108" s="75" t="e">
        <f>COUNTIF(#REF!,"n")</f>
        <v>#REF!</v>
      </c>
      <c r="E108" s="153" t="e">
        <f>IF($H108&gt;0,$D108/$H108,0)</f>
        <v>#REF!</v>
      </c>
      <c r="F108" s="75" t="e">
        <f>COUNTIF(#REF!,"y")</f>
        <v>#REF!</v>
      </c>
      <c r="G108" s="152" t="e">
        <f>IF($H108&gt;0,$F108/$H108,0)</f>
        <v>#REF!</v>
      </c>
      <c r="H108" s="75" t="e">
        <f>SUM(D108,F108)</f>
        <v>#REF!</v>
      </c>
      <c r="I108" s="66"/>
      <c r="N108" s="162" t="e">
        <f t="array" ref="N108">_xlfn.TEXTJOIN("; ",1,IF(#REF!="n",#REF!,""))</f>
        <v>#REF!</v>
      </c>
      <c r="O108" s="173"/>
      <c r="P108" s="166" t="e">
        <f>IF(#REF!="","",IF(OR(N108&lt;&gt;"",O108&lt;&gt;""),#REF!,""))</f>
        <v>#REF!</v>
      </c>
      <c r="Q108" s="218" t="e">
        <f>IF(AND(N108="",O108="",P108=""),"",1)</f>
        <v>#REF!</v>
      </c>
    </row>
    <row r="109" spans="1:17">
      <c r="A109" s="90"/>
      <c r="B109" s="119" t="e">
        <f>#REF!</f>
        <v>#REF!</v>
      </c>
      <c r="C109" s="85"/>
      <c r="D109" s="155" t="s">
        <v>6</v>
      </c>
      <c r="E109" s="85"/>
      <c r="F109" s="85"/>
      <c r="G109" s="86"/>
      <c r="H109" s="85"/>
      <c r="I109" s="66"/>
      <c r="N109" s="163"/>
      <c r="O109" s="163"/>
      <c r="P109" s="163"/>
      <c r="Q109" s="218" t="e">
        <f>IF(SUM(Q110:Q118)&gt;0,1,"")</f>
        <v>#REF!</v>
      </c>
    </row>
    <row r="110" spans="1:17">
      <c r="A110" s="149" t="e">
        <f>#REF!</f>
        <v>#REF!</v>
      </c>
      <c r="B110" s="65" t="e">
        <f>#REF!</f>
        <v>#REF!</v>
      </c>
      <c r="C110" s="81"/>
      <c r="D110" s="81"/>
      <c r="E110" s="81"/>
      <c r="F110" s="82"/>
      <c r="G110" s="152" t="e">
        <f>IF(#REF!=0,0,H110/#REF!)</f>
        <v>#REF!</v>
      </c>
      <c r="H110" s="75" t="e">
        <f>COUNTIF(#REF!,"y")</f>
        <v>#REF!</v>
      </c>
      <c r="I110" s="66"/>
      <c r="N110" s="173"/>
      <c r="O110" s="173"/>
      <c r="P110" s="173"/>
      <c r="Q110" s="218" t="str">
        <f t="shared" ref="Q110:Q118" si="26">IF(AND(N110="",O110="",P110=""),"",1)</f>
        <v/>
      </c>
    </row>
    <row r="111" spans="1:17">
      <c r="A111" s="64" t="e">
        <f>#REF!</f>
        <v>#REF!</v>
      </c>
      <c r="B111" s="65" t="e">
        <f>#REF!</f>
        <v>#REF!</v>
      </c>
      <c r="C111" s="75" t="e">
        <f>COUNTIF(#REF!,"X")</f>
        <v>#REF!</v>
      </c>
      <c r="D111" s="75" t="e">
        <f>COUNTIF(#REF!,"n")</f>
        <v>#REF!</v>
      </c>
      <c r="E111" s="153" t="e">
        <f t="shared" ref="E111:E116" si="27">IF($H111&gt;0,$D111/$H111,0)</f>
        <v>#REF!</v>
      </c>
      <c r="F111" s="75" t="e">
        <f>COUNTIF(#REF!,"y")</f>
        <v>#REF!</v>
      </c>
      <c r="G111" s="152" t="e">
        <f t="shared" ref="G111:G118" si="28">IF($H111&gt;0,$F111/$H111,0)</f>
        <v>#REF!</v>
      </c>
      <c r="H111" s="75" t="e">
        <f t="shared" ref="H111:H118" si="29">SUM(D111,F111)</f>
        <v>#REF!</v>
      </c>
      <c r="I111" s="66"/>
      <c r="N111" s="162" t="e">
        <f t="array" ref="N111">_xlfn.TEXTJOIN("; ",1,IF(#REF!="n",#REF!,""))</f>
        <v>#REF!</v>
      </c>
      <c r="O111" s="173"/>
      <c r="P111" s="166" t="e">
        <f>IF(#REF!="","",IF(OR(N111&lt;&gt;"",O111&lt;&gt;""),#REF!,""))</f>
        <v>#REF!</v>
      </c>
      <c r="Q111" s="218" t="e">
        <f t="shared" si="26"/>
        <v>#REF!</v>
      </c>
    </row>
    <row r="112" spans="1:17">
      <c r="A112" s="64" t="e">
        <f>#REF!</f>
        <v>#REF!</v>
      </c>
      <c r="B112" s="65" t="e">
        <f>#REF!</f>
        <v>#REF!</v>
      </c>
      <c r="C112" s="75" t="e">
        <f>COUNTIF(#REF!,"X")</f>
        <v>#REF!</v>
      </c>
      <c r="D112" s="75" t="e">
        <f>COUNTIF(#REF!,"n")</f>
        <v>#REF!</v>
      </c>
      <c r="E112" s="153" t="e">
        <f t="shared" si="27"/>
        <v>#REF!</v>
      </c>
      <c r="F112" s="75" t="e">
        <f>COUNTIF(#REF!,"y")</f>
        <v>#REF!</v>
      </c>
      <c r="G112" s="152" t="e">
        <f t="shared" si="28"/>
        <v>#REF!</v>
      </c>
      <c r="H112" s="75" t="e">
        <f t="shared" si="29"/>
        <v>#REF!</v>
      </c>
      <c r="I112" s="66"/>
      <c r="N112" s="162" t="e">
        <f t="array" ref="N112">_xlfn.TEXTJOIN("; ",1,IF(#REF!="n",#REF!,""))</f>
        <v>#REF!</v>
      </c>
      <c r="O112" s="173"/>
      <c r="P112" s="166" t="e">
        <f>IF(#REF!="","",IF(OR(N112&lt;&gt;"",O112&lt;&gt;""),#REF!,""))</f>
        <v>#REF!</v>
      </c>
      <c r="Q112" s="218" t="e">
        <f t="shared" si="26"/>
        <v>#REF!</v>
      </c>
    </row>
    <row r="113" spans="1:17">
      <c r="A113" s="132" t="e">
        <f>#REF!</f>
        <v>#REF!</v>
      </c>
      <c r="B113" s="65" t="e">
        <f>#REF!</f>
        <v>#REF!</v>
      </c>
      <c r="C113" s="75" t="e">
        <f>COUNTIF(#REF!,"X")</f>
        <v>#REF!</v>
      </c>
      <c r="D113" s="75" t="e">
        <f>COUNTIF(#REF!,"n")</f>
        <v>#REF!</v>
      </c>
      <c r="E113" s="153" t="e">
        <f t="shared" si="27"/>
        <v>#REF!</v>
      </c>
      <c r="F113" s="75" t="e">
        <f>COUNTIF(#REF!,"y")</f>
        <v>#REF!</v>
      </c>
      <c r="G113" s="152" t="e">
        <f t="shared" si="28"/>
        <v>#REF!</v>
      </c>
      <c r="H113" s="75" t="e">
        <f t="shared" si="29"/>
        <v>#REF!</v>
      </c>
      <c r="I113" s="66"/>
      <c r="N113" s="162" t="e">
        <f t="array" ref="N113">_xlfn.TEXTJOIN("; ",1,IF(#REF!="n",#REF!,""))</f>
        <v>#REF!</v>
      </c>
      <c r="O113" s="173"/>
      <c r="P113" s="166" t="e">
        <f>IF(#REF!="","",IF(OR(N113&lt;&gt;"",O113&lt;&gt;""),#REF!,""))</f>
        <v>#REF!</v>
      </c>
      <c r="Q113" s="218" t="e">
        <f t="shared" si="26"/>
        <v>#REF!</v>
      </c>
    </row>
    <row r="114" spans="1:17">
      <c r="A114" s="149" t="e">
        <f>#REF!</f>
        <v>#REF!</v>
      </c>
      <c r="B114" s="65" t="e">
        <f>#REF!</f>
        <v>#REF!</v>
      </c>
      <c r="C114" s="75" t="e">
        <f>COUNTIF(#REF!,"X")</f>
        <v>#REF!</v>
      </c>
      <c r="D114" s="75" t="e">
        <f>COUNTIF(#REF!,"n")</f>
        <v>#REF!</v>
      </c>
      <c r="E114" s="153" t="e">
        <f t="shared" si="27"/>
        <v>#REF!</v>
      </c>
      <c r="F114" s="75" t="e">
        <f>COUNTIF(#REF!,"y")</f>
        <v>#REF!</v>
      </c>
      <c r="G114" s="152" t="e">
        <f t="shared" si="28"/>
        <v>#REF!</v>
      </c>
      <c r="H114" s="75" t="e">
        <f t="shared" si="29"/>
        <v>#REF!</v>
      </c>
      <c r="I114" s="66"/>
      <c r="N114" s="173"/>
      <c r="O114" s="173"/>
      <c r="P114" s="173"/>
      <c r="Q114" s="218" t="str">
        <f t="shared" si="26"/>
        <v/>
      </c>
    </row>
    <row r="115" spans="1:17">
      <c r="A115" s="64" t="e">
        <f>#REF!</f>
        <v>#REF!</v>
      </c>
      <c r="B115" s="65" t="e">
        <f>#REF!</f>
        <v>#REF!</v>
      </c>
      <c r="C115" s="75" t="e">
        <f>COUNTIF(#REF!,"X")</f>
        <v>#REF!</v>
      </c>
      <c r="D115" s="75" t="e">
        <f>COUNTIF(#REF!,"n")</f>
        <v>#REF!</v>
      </c>
      <c r="E115" s="153" t="e">
        <f t="shared" si="27"/>
        <v>#REF!</v>
      </c>
      <c r="F115" s="75" t="e">
        <f>COUNTIF(#REF!,"y")</f>
        <v>#REF!</v>
      </c>
      <c r="G115" s="152" t="e">
        <f t="shared" si="28"/>
        <v>#REF!</v>
      </c>
      <c r="H115" s="75" t="e">
        <f t="shared" si="29"/>
        <v>#REF!</v>
      </c>
      <c r="I115" s="66"/>
      <c r="N115" s="162" t="e">
        <f t="array" ref="N115">_xlfn.TEXTJOIN("; ",1,IF(#REF!="n",#REF!,""))</f>
        <v>#REF!</v>
      </c>
      <c r="O115" s="173"/>
      <c r="P115" s="166" t="e">
        <f>IF(#REF!="","",IF(OR(N115&lt;&gt;"",O115&lt;&gt;""),#REF!,""))</f>
        <v>#REF!</v>
      </c>
      <c r="Q115" s="218" t="e">
        <f t="shared" si="26"/>
        <v>#REF!</v>
      </c>
    </row>
    <row r="116" spans="1:17">
      <c r="A116" s="64" t="e">
        <f>#REF!</f>
        <v>#REF!</v>
      </c>
      <c r="B116" s="65" t="e">
        <f>#REF!</f>
        <v>#REF!</v>
      </c>
      <c r="C116" s="75" t="e">
        <f>COUNTIF(#REF!,"X")</f>
        <v>#REF!</v>
      </c>
      <c r="D116" s="75" t="e">
        <f>COUNTIF(#REF!,"n")</f>
        <v>#REF!</v>
      </c>
      <c r="E116" s="153" t="e">
        <f t="shared" si="27"/>
        <v>#REF!</v>
      </c>
      <c r="F116" s="75" t="e">
        <f>COUNTIF(#REF!,"y")</f>
        <v>#REF!</v>
      </c>
      <c r="G116" s="152" t="e">
        <f t="shared" si="28"/>
        <v>#REF!</v>
      </c>
      <c r="H116" s="75" t="e">
        <f t="shared" si="29"/>
        <v>#REF!</v>
      </c>
      <c r="I116" s="66"/>
      <c r="N116" s="162" t="e">
        <f t="array" ref="N116">_xlfn.TEXTJOIN("; ",1,IF(#REF!="n",#REF!,""))</f>
        <v>#REF!</v>
      </c>
      <c r="O116" s="173"/>
      <c r="P116" s="166" t="e">
        <f>IF(#REF!="","",IF(OR(N116&lt;&gt;"",O116&lt;&gt;""),#REF!,""))</f>
        <v>#REF!</v>
      </c>
      <c r="Q116" s="218" t="e">
        <f t="shared" si="26"/>
        <v>#REF!</v>
      </c>
    </row>
    <row r="117" spans="1:17">
      <c r="A117" s="132" t="e">
        <f>#REF!</f>
        <v>#REF!</v>
      </c>
      <c r="B117" s="65" t="e">
        <f>#REF!</f>
        <v>#REF!</v>
      </c>
      <c r="C117" s="75" t="e">
        <f>COUNTIF(#REF!,"X")</f>
        <v>#REF!</v>
      </c>
      <c r="D117" s="148"/>
      <c r="E117" s="156"/>
      <c r="F117" s="148"/>
      <c r="G117" s="152">
        <f t="shared" si="28"/>
        <v>0</v>
      </c>
      <c r="H117" s="75">
        <f t="shared" si="29"/>
        <v>0</v>
      </c>
      <c r="I117" s="66"/>
      <c r="N117" s="162" t="e">
        <f t="array" ref="N117">_xlfn.TEXTJOIN("; ",1,IF(#REF!="n",#REF!,""))</f>
        <v>#REF!</v>
      </c>
      <c r="O117" s="173"/>
      <c r="P117" s="166" t="e">
        <f>IF(#REF!="","",IF(OR(N117&lt;&gt;"",O117&lt;&gt;""),#REF!,""))</f>
        <v>#REF!</v>
      </c>
      <c r="Q117" s="218" t="e">
        <f t="shared" si="26"/>
        <v>#REF!</v>
      </c>
    </row>
    <row r="118" spans="1:17">
      <c r="A118" s="132" t="e">
        <f>#REF!</f>
        <v>#REF!</v>
      </c>
      <c r="B118" s="65" t="e">
        <f>#REF!</f>
        <v>#REF!</v>
      </c>
      <c r="C118" s="75" t="e">
        <f>COUNTIF(#REF!,"X")</f>
        <v>#REF!</v>
      </c>
      <c r="D118" s="75" t="e">
        <f>COUNTIF(#REF!,"n")</f>
        <v>#REF!</v>
      </c>
      <c r="E118" s="153" t="e">
        <f>IF($H118&gt;0,$D118/$H118,0)</f>
        <v>#REF!</v>
      </c>
      <c r="F118" s="75" t="e">
        <f>COUNTIF(#REF!,"y")</f>
        <v>#REF!</v>
      </c>
      <c r="G118" s="152" t="e">
        <f t="shared" si="28"/>
        <v>#REF!</v>
      </c>
      <c r="H118" s="75" t="e">
        <f t="shared" si="29"/>
        <v>#REF!</v>
      </c>
      <c r="I118" s="66"/>
      <c r="N118" s="162" t="e">
        <f t="array" ref="N118">_xlfn.TEXTJOIN("; ",1,IF(#REF!="n",#REF!,""))</f>
        <v>#REF!</v>
      </c>
      <c r="O118" s="173"/>
      <c r="P118" s="166" t="e">
        <f>IF(#REF!="","",IF(OR(N118&lt;&gt;"",O118&lt;&gt;""),#REF!,""))</f>
        <v>#REF!</v>
      </c>
      <c r="Q118" s="218" t="e">
        <f t="shared" si="26"/>
        <v>#REF!</v>
      </c>
    </row>
    <row r="119" spans="1:17">
      <c r="A119" s="90"/>
      <c r="B119" s="119" t="e">
        <f>#REF!</f>
        <v>#REF!</v>
      </c>
      <c r="C119" s="85"/>
      <c r="D119" s="155" t="s">
        <v>6</v>
      </c>
      <c r="E119" s="85"/>
      <c r="F119" s="85"/>
      <c r="G119" s="86"/>
      <c r="H119" s="85"/>
      <c r="I119" s="66"/>
      <c r="N119" s="163"/>
      <c r="O119" s="163"/>
      <c r="P119" s="163"/>
      <c r="Q119" s="218" t="e">
        <f>IF(SUM(Q120:Q122)&gt;0,1,"")</f>
        <v>#REF!</v>
      </c>
    </row>
    <row r="120" spans="1:17">
      <c r="A120" s="149" t="e">
        <f>#REF!</f>
        <v>#REF!</v>
      </c>
      <c r="B120" s="65" t="e">
        <f>#REF!</f>
        <v>#REF!</v>
      </c>
      <c r="C120" s="81"/>
      <c r="D120" s="81"/>
      <c r="E120" s="81"/>
      <c r="F120" s="82"/>
      <c r="G120" s="152" t="e">
        <f>IF(#REF!=0,0,H120/#REF!)</f>
        <v>#REF!</v>
      </c>
      <c r="H120" s="75" t="e">
        <f>COUNTIF(#REF!,"y")</f>
        <v>#REF!</v>
      </c>
      <c r="I120" s="66"/>
      <c r="N120" s="173"/>
      <c r="O120" s="173"/>
      <c r="P120" s="173"/>
      <c r="Q120" s="218" t="str">
        <f>IF(AND(N120="",O120="",P120=""),"",1)</f>
        <v/>
      </c>
    </row>
    <row r="121" spans="1:17">
      <c r="A121" s="132" t="e">
        <f>#REF!</f>
        <v>#REF!</v>
      </c>
      <c r="B121" s="65" t="e">
        <f>#REF!</f>
        <v>#REF!</v>
      </c>
      <c r="C121" s="75" t="e">
        <f>COUNTIF(#REF!,"X")</f>
        <v>#REF!</v>
      </c>
      <c r="D121" s="75" t="e">
        <f>COUNTIF(#REF!,"n")</f>
        <v>#REF!</v>
      </c>
      <c r="E121" s="153" t="e">
        <f>IF($H121&gt;0,$D121/$H121,0)</f>
        <v>#REF!</v>
      </c>
      <c r="F121" s="75" t="e">
        <f>COUNTIF(#REF!,"y")</f>
        <v>#REF!</v>
      </c>
      <c r="G121" s="152" t="e">
        <f>IF($H121&gt;0,$F121/$H121,0)</f>
        <v>#REF!</v>
      </c>
      <c r="H121" s="75" t="e">
        <f>SUM(D121,F121)</f>
        <v>#REF!</v>
      </c>
      <c r="I121" s="66"/>
      <c r="N121" s="162" t="e">
        <f t="array" ref="N121">_xlfn.TEXTJOIN("; ",1,IF(#REF!="n",#REF!,""))</f>
        <v>#REF!</v>
      </c>
      <c r="O121" s="173" t="e">
        <f t="array" ref="O121">_xlfn.TEXTJOIN(" ",1,IF(#REF!="n",#REF!,""))</f>
        <v>#REF!</v>
      </c>
      <c r="P121" s="166" t="e">
        <f>IF(#REF!="","",IF(OR(N121&lt;&gt;"",O121&lt;&gt;""),#REF!,""))</f>
        <v>#REF!</v>
      </c>
      <c r="Q121" s="218" t="e">
        <f>IF(AND(N121="",O121="",P121=""),"",1)</f>
        <v>#REF!</v>
      </c>
    </row>
    <row r="122" spans="1:17" ht="13.8" thickBot="1">
      <c r="A122" s="64" t="e">
        <f>#REF!</f>
        <v>#REF!</v>
      </c>
      <c r="B122" s="65" t="e">
        <f>#REF!</f>
        <v>#REF!</v>
      </c>
      <c r="C122" s="75" t="e">
        <f>COUNTIF(#REF!,"X")</f>
        <v>#REF!</v>
      </c>
      <c r="D122" s="75" t="e">
        <f>COUNTIF(#REF!,"n")</f>
        <v>#REF!</v>
      </c>
      <c r="E122" s="153" t="e">
        <f>IF($H122&gt;0,$D122/$H122,0)</f>
        <v>#REF!</v>
      </c>
      <c r="F122" s="75" t="e">
        <f>COUNTIF(#REF!,"y")</f>
        <v>#REF!</v>
      </c>
      <c r="G122" s="152" t="e">
        <f>IF($H122&gt;0,$F122/$H122,0)</f>
        <v>#REF!</v>
      </c>
      <c r="H122" s="75" t="e">
        <f>SUM(D122,F122)</f>
        <v>#REF!</v>
      </c>
      <c r="I122" s="66"/>
      <c r="N122" s="162" t="e">
        <f t="array" ref="N122">_xlfn.TEXTJOIN("; ",1,IF(#REF!="n",#REF!,""))</f>
        <v>#REF!</v>
      </c>
      <c r="O122" s="173" t="e">
        <f t="array" ref="O122">_xlfn.TEXTJOIN(" ",1,IF(#REF!="n",#REF!,""))</f>
        <v>#REF!</v>
      </c>
      <c r="P122" s="166" t="e">
        <f>IF(#REF!="","",IF(OR(N122&lt;&gt;"",O122&lt;&gt;""),#REF!,""))</f>
        <v>#REF!</v>
      </c>
      <c r="Q122" s="218" t="e">
        <f>IF(AND(N122="",O122="",P122=""),"",1)</f>
        <v>#REF!</v>
      </c>
    </row>
    <row r="123" spans="1:17" ht="24.6" thickBot="1">
      <c r="A123" s="355" t="s">
        <v>192</v>
      </c>
      <c r="B123" s="356"/>
      <c r="C123" s="69" t="s">
        <v>3</v>
      </c>
      <c r="D123" s="70" t="s">
        <v>19</v>
      </c>
      <c r="E123" s="70" t="s">
        <v>22</v>
      </c>
      <c r="F123" s="70" t="s">
        <v>18</v>
      </c>
      <c r="G123" s="70" t="s">
        <v>21</v>
      </c>
      <c r="H123" s="71" t="s">
        <v>20</v>
      </c>
      <c r="I123" s="72" t="s">
        <v>49</v>
      </c>
      <c r="J123" s="52" t="e">
        <f>COUNTIF(#REF!,"&gt;0")+COUNTIF(#REF!,"&gt;0")+COUNTIF(D194:D197,"&gt;0")+COUNTIF(D151,"&gt;0")+COUNTIF(#REF!,"&gt;0")+COUNTIF(#REF!,"&gt;0")+COUNTIF(D200,"&gt;0")+COUNTIF(D189,"&gt;0")+COUNTIF(D192,"&gt;0")+COUNTIF(D187,"&gt;0")+COUNTIF(D214:D215,"&gt;0")+COUNTIF(D218:D219,"&gt;0")+COUNTIF(D225,"&gt;0")</f>
        <v>#REF!</v>
      </c>
      <c r="K123" s="74" t="s">
        <v>109</v>
      </c>
      <c r="L123" s="52" t="e">
        <f>COUNTIF(#REF!,"&gt;0")+COUNTIF(D207:D208,"&gt;0")+COUNTIF(D188,"&gt;0")+COUNTIF(D191,"&gt;0")+COUNTIF(D160,"&gt;0")+COUNTIF(D198,"&gt;0")+COUNTIF(#REF!,"&gt;0")+COUNTIF(D152:D152,"&gt;0")+COUNTIF(#REF!,"&gt;0")+COUNTIF(D211,"&gt;0")+COUNTIF(#REF!,"&gt;0")+COUNTIF(D201,"&gt;0")+COUNTIF(D216,"&gt;0")+COUNTIF(D220:D221,"&gt;0")+COUNTIF(D224,"&gt;0")</f>
        <v>#REF!</v>
      </c>
      <c r="N123" s="154" t="s">
        <v>142</v>
      </c>
      <c r="O123" s="71" t="s">
        <v>141</v>
      </c>
      <c r="P123" s="71" t="s">
        <v>65</v>
      </c>
      <c r="Q123" s="218" t="str">
        <f>IF(ISERROR(SUM(Q124:Q150)),"",IF(SUM(Q124:Q150)&gt;0,1,""))</f>
        <v/>
      </c>
    </row>
    <row r="124" spans="1:17">
      <c r="A124" s="214"/>
      <c r="B124" s="119" t="e">
        <f>#REF!</f>
        <v>#REF!</v>
      </c>
      <c r="C124" s="212"/>
      <c r="D124" s="225" t="s">
        <v>6</v>
      </c>
      <c r="E124" s="212"/>
      <c r="F124" s="212"/>
      <c r="G124" s="213"/>
      <c r="H124" s="212"/>
      <c r="I124" s="236" t="s">
        <v>45</v>
      </c>
      <c r="J124" s="237" t="s">
        <v>46</v>
      </c>
      <c r="K124" s="237" t="s">
        <v>47</v>
      </c>
      <c r="L124" s="160"/>
      <c r="M124" s="160"/>
      <c r="N124" s="161"/>
      <c r="O124" s="161"/>
      <c r="P124" s="161"/>
      <c r="Q124" s="218" t="e">
        <f>IF(SUM(Q125:Q126)&gt;0,1,"")</f>
        <v>#REF!</v>
      </c>
    </row>
    <row r="125" spans="1:17">
      <c r="A125" s="202" t="e">
        <f>#REF!</f>
        <v>#REF!</v>
      </c>
      <c r="B125" s="238" t="e">
        <f>#REF!</f>
        <v>#REF!</v>
      </c>
      <c r="C125" s="75" t="e">
        <f>COUNTIF(#REF!,"X")</f>
        <v>#REF!</v>
      </c>
      <c r="D125" s="75" t="e">
        <f>COUNTIF(#REF!,"n")</f>
        <v>#REF!</v>
      </c>
      <c r="E125" s="222" t="e">
        <f>IF($H125&gt;0,$D125/$H125,0)</f>
        <v>#REF!</v>
      </c>
      <c r="F125" s="75" t="e">
        <f>COUNTIF(#REF!,"y")</f>
        <v>#REF!</v>
      </c>
      <c r="G125" s="223" t="e">
        <f>IF($H125&gt;0,$F125/$H125,0)</f>
        <v>#REF!</v>
      </c>
      <c r="H125" s="75" t="e">
        <f>SUM(D125,F125)</f>
        <v>#REF!</v>
      </c>
      <c r="I125" s="134"/>
      <c r="J125" s="160"/>
      <c r="K125" s="160"/>
      <c r="L125" s="160"/>
      <c r="M125" s="160"/>
      <c r="N125" s="162" t="e">
        <f t="array" ref="N125">_xlfn.TEXTJOIN("; ",1,IF(#REF!="n",#REF!,""))</f>
        <v>#REF!</v>
      </c>
      <c r="O125" s="23" t="e">
        <f t="array" ref="O125">_xlfn.TEXTJOIN(" ",1,IF(#REF!="n",#REF!,""))</f>
        <v>#REF!</v>
      </c>
      <c r="P125" s="166" t="e">
        <f>IF(#REF!="","",IF(OR(N125&lt;&gt;"",O125&lt;&gt;""),#REF!,""))</f>
        <v>#REF!</v>
      </c>
      <c r="Q125" s="160" t="e">
        <f>IF(AND(N125="",O125="",P125=""),"",1)</f>
        <v>#REF!</v>
      </c>
    </row>
    <row r="126" spans="1:17" ht="13.8" thickBot="1">
      <c r="A126" s="202" t="e">
        <f>#REF!</f>
        <v>#REF!</v>
      </c>
      <c r="B126" s="238" t="e">
        <f>#REF!</f>
        <v>#REF!</v>
      </c>
      <c r="C126" s="75" t="e">
        <f>COUNTIF(#REF!,"X")</f>
        <v>#REF!</v>
      </c>
      <c r="D126" s="75" t="e">
        <f>COUNTIF(#REF!,"n")</f>
        <v>#REF!</v>
      </c>
      <c r="E126" s="222" t="e">
        <f>IF($H126&gt;0,$D126/$H126,0)</f>
        <v>#REF!</v>
      </c>
      <c r="F126" s="75" t="e">
        <f>COUNTIF(#REF!,"y")</f>
        <v>#REF!</v>
      </c>
      <c r="G126" s="223" t="e">
        <f>IF($H126&gt;0,$F126/$H126,0)</f>
        <v>#REF!</v>
      </c>
      <c r="H126" s="75" t="e">
        <f>SUM(D126,F126)</f>
        <v>#REF!</v>
      </c>
      <c r="I126" s="134"/>
      <c r="J126" s="200"/>
      <c r="K126" s="160"/>
      <c r="L126" s="160"/>
      <c r="M126" s="160"/>
      <c r="N126" s="162" t="e">
        <f t="array" ref="N126">_xlfn.TEXTJOIN("; ",1,IF(#REF!="n",#REF!,""))</f>
        <v>#REF!</v>
      </c>
      <c r="O126" s="23" t="e">
        <f t="array" ref="O126">_xlfn.TEXTJOIN(" ",1,IF(#REF!="n",#REF!,""))</f>
        <v>#REF!</v>
      </c>
      <c r="P126" s="166" t="e">
        <f>IF(#REF!="","",IF(OR(N126&lt;&gt;"",O126&lt;&gt;""),#REF!,""))</f>
        <v>#REF!</v>
      </c>
      <c r="Q126" s="160" t="e">
        <f>IF(AND(N126="",O126="",P126=""),"",1)</f>
        <v>#REF!</v>
      </c>
    </row>
    <row r="127" spans="1:17">
      <c r="A127" s="214"/>
      <c r="B127" s="119" t="e">
        <f>#REF!</f>
        <v>#REF!</v>
      </c>
      <c r="C127" s="212"/>
      <c r="D127" s="225" t="s">
        <v>6</v>
      </c>
      <c r="E127" s="212"/>
      <c r="F127" s="212"/>
      <c r="G127" s="213"/>
      <c r="H127" s="212"/>
      <c r="I127" s="236" t="s">
        <v>45</v>
      </c>
      <c r="J127" s="237" t="s">
        <v>46</v>
      </c>
      <c r="K127" s="237" t="s">
        <v>47</v>
      </c>
      <c r="L127" s="160"/>
      <c r="M127" s="160"/>
      <c r="N127" s="161"/>
      <c r="O127" s="161"/>
      <c r="P127" s="161"/>
      <c r="Q127" s="218" t="e">
        <f>IF(SUM(Q128:Q133)&gt;0,1,"")</f>
        <v>#REF!</v>
      </c>
    </row>
    <row r="128" spans="1:17">
      <c r="A128" s="202" t="e">
        <f>#REF!</f>
        <v>#REF!</v>
      </c>
      <c r="B128" s="238" t="e">
        <f>#REF!</f>
        <v>#REF!</v>
      </c>
      <c r="C128" s="75" t="e">
        <f>COUNTIF(#REF!,"X")</f>
        <v>#REF!</v>
      </c>
      <c r="D128" s="75" t="e">
        <f>COUNTIF(#REF!,"n")</f>
        <v>#REF!</v>
      </c>
      <c r="E128" s="222" t="e">
        <f>IF($H128&gt;0,$D128/$H128,0)</f>
        <v>#REF!</v>
      </c>
      <c r="F128" s="75" t="e">
        <f>COUNTIF(#REF!,"y")</f>
        <v>#REF!</v>
      </c>
      <c r="G128" s="223" t="e">
        <f>IF($H128&gt;0,$F128/$H128,0)</f>
        <v>#REF!</v>
      </c>
      <c r="H128" s="75" t="e">
        <f>SUM(D128,F128)</f>
        <v>#REF!</v>
      </c>
      <c r="I128" s="134"/>
      <c r="J128" s="200"/>
      <c r="K128" s="160"/>
      <c r="L128" s="160"/>
      <c r="M128" s="160"/>
      <c r="N128" s="162" t="e">
        <f t="array" ref="N128">_xlfn.TEXTJOIN("; ",1,IF(#REF!="n",#REF!,""))</f>
        <v>#REF!</v>
      </c>
      <c r="O128" s="23" t="e">
        <f t="array" ref="O128">_xlfn.TEXTJOIN(" ",1,IF(#REF!="n",#REF!,""))</f>
        <v>#REF!</v>
      </c>
      <c r="P128" s="166" t="e">
        <f>IF(#REF!="","",IF(OR(N128&lt;&gt;"",O128&lt;&gt;""),#REF!,""))</f>
        <v>#REF!</v>
      </c>
      <c r="Q128" s="160" t="e">
        <f t="shared" ref="Q128:Q133" si="30">IF(AND(N128="",O128="",P128=""),"",1)</f>
        <v>#REF!</v>
      </c>
    </row>
    <row r="129" spans="1:17">
      <c r="A129" s="202" t="e">
        <f>#REF!</f>
        <v>#REF!</v>
      </c>
      <c r="B129" s="238" t="e">
        <f>#REF!</f>
        <v>#REF!</v>
      </c>
      <c r="C129" s="75" t="e">
        <f>COUNTIF(#REF!,"X")</f>
        <v>#REF!</v>
      </c>
      <c r="D129" s="75" t="e">
        <f>COUNTIF(#REF!,"n")</f>
        <v>#REF!</v>
      </c>
      <c r="E129" s="222" t="e">
        <f>IF($H129&gt;0,$D129/$H129,0)</f>
        <v>#REF!</v>
      </c>
      <c r="F129" s="75" t="e">
        <f>COUNTIF(#REF!,"y")</f>
        <v>#REF!</v>
      </c>
      <c r="G129" s="223" t="e">
        <f>IF($H129&gt;0,$F129/$H129,0)</f>
        <v>#REF!</v>
      </c>
      <c r="H129" s="75" t="e">
        <f>SUM(D129,F129)</f>
        <v>#REF!</v>
      </c>
      <c r="I129" s="134"/>
      <c r="J129" s="160"/>
      <c r="K129" s="160"/>
      <c r="L129" s="160"/>
      <c r="M129" s="160"/>
      <c r="N129" s="162" t="e">
        <f t="array" ref="N129">_xlfn.TEXTJOIN("; ",1,IF(#REF!="n",#REF!,""))</f>
        <v>#REF!</v>
      </c>
      <c r="O129" s="23" t="e">
        <f t="array" ref="O129">_xlfn.TEXTJOIN(" ",1,IF(#REF!="n",#REF!,""))</f>
        <v>#REF!</v>
      </c>
      <c r="P129" s="166" t="e">
        <f>IF(#REF!="","",IF(OR(N129&lt;&gt;"",O129&lt;&gt;""),#REF!,""))</f>
        <v>#REF!</v>
      </c>
      <c r="Q129" s="160" t="e">
        <f t="shared" si="30"/>
        <v>#REF!</v>
      </c>
    </row>
    <row r="130" spans="1:17">
      <c r="A130" s="132" t="e">
        <f>#REF!</f>
        <v>#REF!</v>
      </c>
      <c r="B130" s="238" t="e">
        <f>#REF!</f>
        <v>#REF!</v>
      </c>
      <c r="C130" s="75" t="e">
        <f>COUNTIF(#REF!,"X")</f>
        <v>#REF!</v>
      </c>
      <c r="D130" s="75" t="e">
        <f>COUNTIF(#REF!,"n")</f>
        <v>#REF!</v>
      </c>
      <c r="E130" s="222" t="e">
        <f>IF($H130&gt;0,$D130/$H130,0)</f>
        <v>#REF!</v>
      </c>
      <c r="F130" s="75" t="e">
        <f>COUNTIF(#REF!,"y")</f>
        <v>#REF!</v>
      </c>
      <c r="G130" s="223" t="e">
        <f>IF($H130&gt;0,$F130/$H130,0)</f>
        <v>#REF!</v>
      </c>
      <c r="H130" s="75" t="e">
        <f>SUM(D130,F130)</f>
        <v>#REF!</v>
      </c>
      <c r="I130" s="134"/>
      <c r="J130" s="160"/>
      <c r="K130" s="160"/>
      <c r="L130" s="160"/>
      <c r="M130" s="160"/>
      <c r="N130" s="162" t="e">
        <f t="array" ref="N130">_xlfn.TEXTJOIN("; ",1,IF(#REF!="n",#REF!,""))</f>
        <v>#REF!</v>
      </c>
      <c r="O130" s="23" t="e">
        <f t="array" ref="O130">_xlfn.TEXTJOIN(" ",1,IF(#REF!="n",#REF!,""))</f>
        <v>#REF!</v>
      </c>
      <c r="P130" s="166" t="e">
        <f>IF(#REF!="","",IF(OR(N130&lt;&gt;"",O130&lt;&gt;""),#REF!,""))</f>
        <v>#REF!</v>
      </c>
      <c r="Q130" s="160" t="e">
        <f t="shared" si="30"/>
        <v>#REF!</v>
      </c>
    </row>
    <row r="131" spans="1:17">
      <c r="A131" s="64" t="e">
        <f>#REF!</f>
        <v>#REF!</v>
      </c>
      <c r="B131" s="238" t="e">
        <f>#REF!</f>
        <v>#REF!</v>
      </c>
      <c r="C131" s="75" t="e">
        <f>COUNTIF(#REF!,"X")</f>
        <v>#REF!</v>
      </c>
      <c r="D131" s="75" t="e">
        <f>COUNTIF(#REF!,"n")</f>
        <v>#REF!</v>
      </c>
      <c r="E131" s="222" t="e">
        <f>IF($H131&gt;0,$D131/$H131,0)</f>
        <v>#REF!</v>
      </c>
      <c r="F131" s="75" t="e">
        <f>COUNTIF(#REF!,"y")</f>
        <v>#REF!</v>
      </c>
      <c r="G131" s="223" t="e">
        <f>IF($H131&gt;0,$F131/$H131,0)</f>
        <v>#REF!</v>
      </c>
      <c r="H131" s="75" t="e">
        <f>SUM(D131,F131)</f>
        <v>#REF!</v>
      </c>
      <c r="I131" s="134"/>
      <c r="J131" s="160"/>
      <c r="K131" s="160"/>
      <c r="L131" s="160"/>
      <c r="M131" s="160"/>
      <c r="N131" s="162" t="e">
        <f t="array" ref="N131">_xlfn.TEXTJOIN("; ",1,IF(#REF!="n",#REF!,""))</f>
        <v>#REF!</v>
      </c>
      <c r="O131" s="23" t="e">
        <f t="array" ref="O131">_xlfn.TEXTJOIN(" ",1,IF(#REF!="n",#REF!,""))</f>
        <v>#REF!</v>
      </c>
      <c r="P131" s="166" t="e">
        <f>IF(#REF!="","",IF(OR(N131&lt;&gt;"",O131&lt;&gt;""),#REF!,""))</f>
        <v>#REF!</v>
      </c>
      <c r="Q131" s="160" t="e">
        <f t="shared" si="30"/>
        <v>#REF!</v>
      </c>
    </row>
    <row r="132" spans="1:17">
      <c r="A132" s="84" t="e">
        <f>#REF!</f>
        <v>#REF!</v>
      </c>
      <c r="B132" s="80" t="e">
        <f>#REF!</f>
        <v>#REF!</v>
      </c>
      <c r="C132" s="75"/>
      <c r="D132" s="75" t="e">
        <f>COUNTIF(#REF!,"N")</f>
        <v>#REF!</v>
      </c>
      <c r="E132" s="222" t="e">
        <f t="shared" ref="E132:E133" si="31">IF($H132&gt;0,$D132/$H132,0)</f>
        <v>#REF!</v>
      </c>
      <c r="F132" s="75" t="e">
        <f>COUNTIF(#REF!,"Y")</f>
        <v>#REF!</v>
      </c>
      <c r="G132" s="223" t="e">
        <f t="shared" ref="G132:G133" si="32">IF($H132&gt;0,$F132/$H132,0)</f>
        <v>#REF!</v>
      </c>
      <c r="H132" s="75" t="e">
        <f t="shared" ref="H132:H133" si="33">SUM(D132,F132)</f>
        <v>#REF!</v>
      </c>
      <c r="I132" s="134"/>
      <c r="J132" s="160"/>
      <c r="K132" s="160"/>
      <c r="L132" s="160"/>
      <c r="M132" s="160"/>
      <c r="N132" s="162" t="e">
        <f t="array" ref="N132">_xlfn.TEXTJOIN("; ",1,IF(#REF!="n",#REF!,""))</f>
        <v>#REF!</v>
      </c>
      <c r="O132" s="23" t="e">
        <f t="array" ref="O132">_xlfn.TEXTJOIN(" ",1,IF(#REF!="n",#REF!,""))</f>
        <v>#REF!</v>
      </c>
      <c r="P132" s="166" t="e">
        <f>IF(#REF!="","",IF(OR(N132&lt;&gt;"",O132&lt;&gt;""),#REF!,""))</f>
        <v>#REF!</v>
      </c>
      <c r="Q132" s="160" t="e">
        <f t="shared" si="30"/>
        <v>#REF!</v>
      </c>
    </row>
    <row r="133" spans="1:17" ht="13.8" thickBot="1">
      <c r="A133" s="84" t="e">
        <f>#REF!</f>
        <v>#REF!</v>
      </c>
      <c r="B133" s="80" t="e">
        <f>#REF!</f>
        <v>#REF!</v>
      </c>
      <c r="C133" s="75" t="e">
        <f>COUNTIF(#REF!,"X")</f>
        <v>#REF!</v>
      </c>
      <c r="D133" s="75" t="e">
        <f>COUNTIF(#REF!,"N")</f>
        <v>#REF!</v>
      </c>
      <c r="E133" s="222" t="e">
        <f t="shared" si="31"/>
        <v>#REF!</v>
      </c>
      <c r="F133" s="75" t="e">
        <f>COUNTIF(#REF!,"Y")</f>
        <v>#REF!</v>
      </c>
      <c r="G133" s="223" t="e">
        <f t="shared" si="32"/>
        <v>#REF!</v>
      </c>
      <c r="H133" s="75" t="e">
        <f t="shared" si="33"/>
        <v>#REF!</v>
      </c>
      <c r="I133" s="134"/>
      <c r="J133" s="160"/>
      <c r="K133" s="160"/>
      <c r="L133" s="160"/>
      <c r="M133" s="160"/>
      <c r="N133" s="162" t="e">
        <f t="array" ref="N133">_xlfn.TEXTJOIN("; ",1,IF(#REF!="n",#REF!,""))</f>
        <v>#REF!</v>
      </c>
      <c r="O133" s="23" t="e">
        <f t="array" ref="O133">_xlfn.TEXTJOIN(" ",1,IF(#REF!="n",#REF!,""))</f>
        <v>#REF!</v>
      </c>
      <c r="P133" s="166" t="e">
        <f>IF(#REF!="","",IF(OR(N133&lt;&gt;"",O133&lt;&gt;""),#REF!,""))</f>
        <v>#REF!</v>
      </c>
      <c r="Q133" s="160" t="e">
        <f t="shared" si="30"/>
        <v>#REF!</v>
      </c>
    </row>
    <row r="134" spans="1:17">
      <c r="A134" s="214"/>
      <c r="B134" s="119" t="e">
        <f>#REF!</f>
        <v>#REF!</v>
      </c>
      <c r="C134" s="212"/>
      <c r="D134" s="225" t="s">
        <v>6</v>
      </c>
      <c r="E134" s="212"/>
      <c r="F134" s="212"/>
      <c r="G134" s="213"/>
      <c r="H134" s="212"/>
      <c r="I134" s="236" t="s">
        <v>45</v>
      </c>
      <c r="J134" s="237" t="s">
        <v>46</v>
      </c>
      <c r="K134" s="237" t="s">
        <v>47</v>
      </c>
      <c r="L134" s="160"/>
      <c r="M134" s="160"/>
      <c r="N134" s="161"/>
      <c r="O134" s="161"/>
      <c r="P134" s="161"/>
      <c r="Q134" s="218" t="e">
        <f>IF(SUM(Q135:Q144)&gt;0,1,"")</f>
        <v>#REF!</v>
      </c>
    </row>
    <row r="135" spans="1:17">
      <c r="A135" s="84" t="e">
        <f>#REF!</f>
        <v>#REF!</v>
      </c>
      <c r="B135" s="80" t="e">
        <f>#REF!</f>
        <v>#REF!</v>
      </c>
      <c r="C135" s="75" t="e">
        <f>COUNTIF(#REF!,"X")</f>
        <v>#REF!</v>
      </c>
      <c r="D135" s="75" t="e">
        <f>COUNTIF(#REF!,"N")</f>
        <v>#REF!</v>
      </c>
      <c r="E135" s="222" t="e">
        <f t="shared" ref="E135" si="34">IF($H135&gt;0,$D135/$H135,0)</f>
        <v>#REF!</v>
      </c>
      <c r="F135" s="75" t="e">
        <f>COUNTIF(#REF!,"Y")</f>
        <v>#REF!</v>
      </c>
      <c r="G135" s="223" t="e">
        <f t="shared" ref="G135" si="35">IF($H135&gt;0,$F135/$H135,0)</f>
        <v>#REF!</v>
      </c>
      <c r="H135" s="75" t="e">
        <f t="shared" ref="H135" si="36">SUM(D135,F135)</f>
        <v>#REF!</v>
      </c>
      <c r="I135" s="134"/>
      <c r="J135" s="160"/>
      <c r="K135" s="160"/>
      <c r="L135" s="160"/>
      <c r="M135" s="160"/>
      <c r="N135" s="162" t="e">
        <f t="array" ref="N135">_xlfn.TEXTJOIN("; ",1,IF(#REF!="n",#REF!,""))</f>
        <v>#REF!</v>
      </c>
      <c r="O135" s="23" t="e">
        <f t="array" ref="O135">_xlfn.TEXTJOIN(" ",1,IF(#REF!="n",#REF!,""))</f>
        <v>#REF!</v>
      </c>
      <c r="P135" s="166" t="e">
        <f>IF(#REF!="","",IF(OR(N135&lt;&gt;"",O135&lt;&gt;""),#REF!,""))</f>
        <v>#REF!</v>
      </c>
      <c r="Q135" s="218" t="e">
        <f t="shared" ref="Q135:Q144" si="37">IF(AND(N135="",O135="",P135=""),"",1)</f>
        <v>#REF!</v>
      </c>
    </row>
    <row r="136" spans="1:17">
      <c r="A136" s="64" t="e">
        <f>#REF!</f>
        <v>#REF!</v>
      </c>
      <c r="B136" s="238" t="e">
        <f>#REF!</f>
        <v>#REF!</v>
      </c>
      <c r="C136" s="75" t="e">
        <f>COUNTIF(#REF!,"X")</f>
        <v>#REF!</v>
      </c>
      <c r="D136" s="75" t="e">
        <f>COUNTIF(#REF!,"n")</f>
        <v>#REF!</v>
      </c>
      <c r="E136" s="222" t="e">
        <f>IF($H136&gt;0,$D136/$H136,0)</f>
        <v>#REF!</v>
      </c>
      <c r="F136" s="75" t="e">
        <f>COUNTIF(#REF!,"y")</f>
        <v>#REF!</v>
      </c>
      <c r="G136" s="223" t="e">
        <f>IF($H136&gt;0,$F136/$H136,0)</f>
        <v>#REF!</v>
      </c>
      <c r="H136" s="75" t="e">
        <f>SUM(D136,F136)</f>
        <v>#REF!</v>
      </c>
      <c r="I136" s="134"/>
      <c r="J136" s="160"/>
      <c r="K136" s="160"/>
      <c r="L136" s="160"/>
      <c r="M136" s="160"/>
      <c r="N136" s="162" t="e">
        <f t="array" ref="N136">_xlfn.TEXTJOIN("; ",1,IF(#REF!="n",#REF!,""))</f>
        <v>#REF!</v>
      </c>
      <c r="O136" s="23" t="e">
        <f t="array" ref="O136">_xlfn.TEXTJOIN(" ",1,IF(#REF!="n",#REF!,""))</f>
        <v>#REF!</v>
      </c>
      <c r="P136" s="166" t="e">
        <f>IF(#REF!="","",IF(OR(N136&lt;&gt;"",O136&lt;&gt;""),#REF!,""))</f>
        <v>#REF!</v>
      </c>
      <c r="Q136" s="218" t="e">
        <f t="shared" si="37"/>
        <v>#REF!</v>
      </c>
    </row>
    <row r="137" spans="1:17">
      <c r="A137" s="132" t="e">
        <f>#REF!</f>
        <v>#REF!</v>
      </c>
      <c r="B137" s="238" t="e">
        <f>#REF!</f>
        <v>#REF!</v>
      </c>
      <c r="C137" s="75" t="e">
        <f>COUNTIF(#REF!,"X")</f>
        <v>#REF!</v>
      </c>
      <c r="D137" s="75" t="e">
        <f>COUNTIF(#REF!,"n")</f>
        <v>#REF!</v>
      </c>
      <c r="E137" s="222" t="e">
        <f>IF($H137&gt;0,$D137/$H137,0)</f>
        <v>#REF!</v>
      </c>
      <c r="F137" s="75" t="e">
        <f>COUNTIF(#REF!,"y")</f>
        <v>#REF!</v>
      </c>
      <c r="G137" s="223" t="e">
        <f>IF($H137&gt;0,$F137/$H137,0)</f>
        <v>#REF!</v>
      </c>
      <c r="H137" s="75" t="e">
        <f>SUM(D137,F137)</f>
        <v>#REF!</v>
      </c>
      <c r="I137" s="134"/>
      <c r="J137" s="160"/>
      <c r="K137" s="160"/>
      <c r="L137" s="160"/>
      <c r="M137" s="160"/>
      <c r="N137" s="162" t="e">
        <f t="array" ref="N137">_xlfn.TEXTJOIN("; ",1,IF(#REF!="n",#REF!,""))</f>
        <v>#REF!</v>
      </c>
      <c r="O137" s="23" t="e">
        <f t="array" ref="O137">_xlfn.TEXTJOIN(" ",1,IF(#REF!="n",#REF!,""))</f>
        <v>#REF!</v>
      </c>
      <c r="P137" s="166" t="e">
        <f>IF(#REF!="","",IF(OR(N137&lt;&gt;"",O137&lt;&gt;""),#REF!,""))</f>
        <v>#REF!</v>
      </c>
      <c r="Q137" s="218" t="e">
        <f t="shared" si="37"/>
        <v>#REF!</v>
      </c>
    </row>
    <row r="138" spans="1:17">
      <c r="A138" s="64" t="e">
        <f>#REF!</f>
        <v>#REF!</v>
      </c>
      <c r="B138" s="238" t="e">
        <f>#REF!</f>
        <v>#REF!</v>
      </c>
      <c r="C138" s="75" t="e">
        <f>COUNTIF(#REF!,"X")</f>
        <v>#REF!</v>
      </c>
      <c r="D138" s="75" t="e">
        <f>COUNTIF(#REF!,"n")</f>
        <v>#REF!</v>
      </c>
      <c r="E138" s="222" t="e">
        <f>IF($H138&gt;0,$D138/$H138,0)</f>
        <v>#REF!</v>
      </c>
      <c r="F138" s="75" t="e">
        <f>COUNTIF(#REF!,"y")</f>
        <v>#REF!</v>
      </c>
      <c r="G138" s="223" t="e">
        <f>IF($H138&gt;0,$F138/$H138,0)</f>
        <v>#REF!</v>
      </c>
      <c r="H138" s="75" t="e">
        <f>SUM(D138,F138)</f>
        <v>#REF!</v>
      </c>
      <c r="I138" s="134"/>
      <c r="J138" s="200"/>
      <c r="K138" s="160"/>
      <c r="L138" s="160"/>
      <c r="M138" s="160"/>
      <c r="N138" s="162" t="e">
        <f t="array" ref="N138">_xlfn.TEXTJOIN("; ",1,IF(#REF!="n",#REF!,""))</f>
        <v>#REF!</v>
      </c>
      <c r="O138" s="23" t="e">
        <f t="array" ref="O138">_xlfn.TEXTJOIN(" ",1,IF(#REF!="n",#REF!,""))</f>
        <v>#REF!</v>
      </c>
      <c r="P138" s="166" t="e">
        <f>IF(#REF!="","",IF(OR(N138&lt;&gt;"",O138&lt;&gt;""),#REF!,""))</f>
        <v>#REF!</v>
      </c>
      <c r="Q138" s="218" t="e">
        <f t="shared" si="37"/>
        <v>#REF!</v>
      </c>
    </row>
    <row r="139" spans="1:17">
      <c r="A139" s="64" t="e">
        <f>#REF!</f>
        <v>#REF!</v>
      </c>
      <c r="B139" s="238" t="e">
        <f>#REF!</f>
        <v>#REF!</v>
      </c>
      <c r="C139" s="75" t="e">
        <f>COUNTIF(#REF!,"X")</f>
        <v>#REF!</v>
      </c>
      <c r="D139" s="75" t="e">
        <f>COUNTIF(#REF!,"n")</f>
        <v>#REF!</v>
      </c>
      <c r="E139" s="222" t="e">
        <f>IF($H139&gt;0,$D139/$H139,0)</f>
        <v>#REF!</v>
      </c>
      <c r="F139" s="75" t="e">
        <f>COUNTIF(#REF!,"y")</f>
        <v>#REF!</v>
      </c>
      <c r="G139" s="223" t="e">
        <f>IF($H139&gt;0,$F139/$H139,0)</f>
        <v>#REF!</v>
      </c>
      <c r="H139" s="75" t="e">
        <f>SUM(D139,F139)</f>
        <v>#REF!</v>
      </c>
      <c r="I139" s="134"/>
      <c r="J139" s="200"/>
      <c r="K139" s="160"/>
      <c r="L139" s="160"/>
      <c r="M139" s="160"/>
      <c r="N139" s="162" t="e">
        <f t="array" ref="N139">_xlfn.TEXTJOIN("; ",1,IF(#REF!="n",#REF!,""))</f>
        <v>#REF!</v>
      </c>
      <c r="O139" s="23" t="e">
        <f t="array" ref="O139">_xlfn.TEXTJOIN(" ",1,IF(#REF!="n",#REF!,""))</f>
        <v>#REF!</v>
      </c>
      <c r="P139" s="166" t="e">
        <f>IF(#REF!="","",IF(OR(N139&lt;&gt;"",O139&lt;&gt;""),#REF!,""))</f>
        <v>#REF!</v>
      </c>
      <c r="Q139" s="218" t="e">
        <f t="shared" si="37"/>
        <v>#REF!</v>
      </c>
    </row>
    <row r="140" spans="1:17">
      <c r="A140" s="64" t="e">
        <f>#REF!</f>
        <v>#REF!</v>
      </c>
      <c r="B140" s="238" t="e">
        <f>#REF!</f>
        <v>#REF!</v>
      </c>
      <c r="C140" s="75" t="e">
        <f>COUNTIF(#REF!,"X")</f>
        <v>#REF!</v>
      </c>
      <c r="D140" s="75" t="e">
        <f>COUNTIF(#REF!,"n")</f>
        <v>#REF!</v>
      </c>
      <c r="E140" s="222" t="e">
        <f>IF($H140&gt;0,$D140/$H140,0)</f>
        <v>#REF!</v>
      </c>
      <c r="F140" s="75" t="e">
        <f>COUNTIF(#REF!,"y")</f>
        <v>#REF!</v>
      </c>
      <c r="G140" s="223" t="e">
        <f>IF($H140&gt;0,$F140/$H140,0)</f>
        <v>#REF!</v>
      </c>
      <c r="H140" s="75" t="e">
        <f>SUM(D140,F140)</f>
        <v>#REF!</v>
      </c>
      <c r="I140" s="134"/>
      <c r="J140" s="160"/>
      <c r="K140" s="160"/>
      <c r="L140" s="160"/>
      <c r="M140" s="160"/>
      <c r="N140" s="162" t="e">
        <f t="array" ref="N140">_xlfn.TEXTJOIN("; ",1,IF(#REF!="n",#REF!,""))</f>
        <v>#REF!</v>
      </c>
      <c r="O140" s="23" t="e">
        <f t="array" ref="O140">_xlfn.TEXTJOIN(" ",1,IF(#REF!="n",#REF!,""))</f>
        <v>#REF!</v>
      </c>
      <c r="P140" s="166" t="e">
        <f>IF(#REF!="","",IF(OR(N140&lt;&gt;"",O140&lt;&gt;""),#REF!,""))</f>
        <v>#REF!</v>
      </c>
      <c r="Q140" s="218" t="e">
        <f t="shared" si="37"/>
        <v>#REF!</v>
      </c>
    </row>
    <row r="141" spans="1:17">
      <c r="A141" s="149" t="e">
        <f>#REF!</f>
        <v>#REF!</v>
      </c>
      <c r="B141" s="238" t="e">
        <f>#REF!</f>
        <v>#REF!</v>
      </c>
      <c r="C141" s="75"/>
      <c r="D141" s="75"/>
      <c r="E141" s="222"/>
      <c r="F141" s="75"/>
      <c r="G141" s="223"/>
      <c r="H141" s="75"/>
      <c r="I141" s="134"/>
      <c r="J141" s="160"/>
      <c r="K141" s="160"/>
      <c r="L141" s="160"/>
      <c r="M141" s="160"/>
      <c r="N141" s="162"/>
      <c r="O141" s="23"/>
      <c r="P141" s="166" t="e">
        <f>IF(#REF!="","",IF(OR(N141&lt;&gt;"",O141&lt;&gt;""),#REF!,""))</f>
        <v>#REF!</v>
      </c>
      <c r="Q141" s="218" t="e">
        <f t="shared" si="37"/>
        <v>#REF!</v>
      </c>
    </row>
    <row r="142" spans="1:17">
      <c r="A142" s="84" t="e">
        <f>#REF!</f>
        <v>#REF!</v>
      </c>
      <c r="B142" s="80" t="e">
        <f>#REF!</f>
        <v>#REF!</v>
      </c>
      <c r="C142" s="75"/>
      <c r="D142" s="75" t="e">
        <f>COUNTIF(#REF!,"N")</f>
        <v>#REF!</v>
      </c>
      <c r="E142" s="222" t="e">
        <f t="shared" ref="E142" si="38">IF($H142&gt;0,$D142/$H142,0)</f>
        <v>#REF!</v>
      </c>
      <c r="F142" s="75" t="e">
        <f>COUNTIF(#REF!,"Y")</f>
        <v>#REF!</v>
      </c>
      <c r="G142" s="223" t="e">
        <f t="shared" ref="G142" si="39">IF($H142&gt;0,$F142/$H142,0)</f>
        <v>#REF!</v>
      </c>
      <c r="H142" s="75" t="e">
        <f t="shared" ref="H142" si="40">SUM(D142,F142)</f>
        <v>#REF!</v>
      </c>
      <c r="I142" s="134"/>
      <c r="J142" s="160"/>
      <c r="K142" s="160"/>
      <c r="L142" s="160"/>
      <c r="M142" s="160"/>
      <c r="N142" s="162" t="e">
        <f t="array" ref="N142">_xlfn.TEXTJOIN("; ",1,IF(#REF!="n",#REF!,""))</f>
        <v>#REF!</v>
      </c>
      <c r="O142" s="23" t="e">
        <f t="array" ref="O142">_xlfn.TEXTJOIN(" ",1,IF(#REF!="n",#REF!,""))</f>
        <v>#REF!</v>
      </c>
      <c r="P142" s="166" t="e">
        <f>IF(#REF!="","",IF(OR(N142&lt;&gt;"",O142&lt;&gt;""),#REF!,""))</f>
        <v>#REF!</v>
      </c>
      <c r="Q142" s="218" t="e">
        <f t="shared" si="37"/>
        <v>#REF!</v>
      </c>
    </row>
    <row r="143" spans="1:17">
      <c r="A143" s="79" t="e">
        <f>#REF!</f>
        <v>#REF!</v>
      </c>
      <c r="B143" s="80" t="e">
        <f>#REF!</f>
        <v>#REF!</v>
      </c>
      <c r="C143" s="75"/>
      <c r="D143" s="75"/>
      <c r="E143" s="222"/>
      <c r="F143" s="75"/>
      <c r="G143" s="223"/>
      <c r="H143" s="75"/>
      <c r="I143" s="134"/>
      <c r="J143" s="160"/>
      <c r="K143" s="160"/>
      <c r="L143" s="160"/>
      <c r="M143" s="160"/>
      <c r="N143" s="162"/>
      <c r="O143" s="23"/>
      <c r="P143" s="166" t="e">
        <f>IF(#REF!="","",IF(OR(N143&lt;&gt;"",O143&lt;&gt;""),#REF!,""))</f>
        <v>#REF!</v>
      </c>
      <c r="Q143" s="218" t="e">
        <f t="shared" si="37"/>
        <v>#REF!</v>
      </c>
    </row>
    <row r="144" spans="1:17" ht="13.8" thickBot="1">
      <c r="A144" s="84" t="e">
        <f>#REF!</f>
        <v>#REF!</v>
      </c>
      <c r="B144" s="80" t="e">
        <f>#REF!</f>
        <v>#REF!</v>
      </c>
      <c r="C144" s="75" t="e">
        <f>COUNTIF(#REF!,"X")</f>
        <v>#REF!</v>
      </c>
      <c r="D144" s="75" t="e">
        <f>COUNTIF(#REF!,"N")</f>
        <v>#REF!</v>
      </c>
      <c r="E144" s="222" t="e">
        <f t="shared" ref="E144" si="41">IF($H144&gt;0,$D144/$H144,0)</f>
        <v>#REF!</v>
      </c>
      <c r="F144" s="75" t="e">
        <f>COUNTIF(#REF!,"Y")</f>
        <v>#REF!</v>
      </c>
      <c r="G144" s="223" t="e">
        <f t="shared" ref="G144" si="42">IF($H144&gt;0,$F144/$H144,0)</f>
        <v>#REF!</v>
      </c>
      <c r="H144" s="75" t="e">
        <f t="shared" ref="H144" si="43">SUM(D144,F144)</f>
        <v>#REF!</v>
      </c>
      <c r="I144" s="134"/>
      <c r="J144" s="160"/>
      <c r="K144" s="160"/>
      <c r="L144" s="160"/>
      <c r="M144" s="160"/>
      <c r="N144" s="162" t="e">
        <f t="array" ref="N144">_xlfn.TEXTJOIN("; ",1,IF(#REF!="n",#REF!,""))</f>
        <v>#REF!</v>
      </c>
      <c r="O144" s="23" t="e">
        <f t="array" ref="O144">_xlfn.TEXTJOIN(" ",1,IF(#REF!="n",#REF!,""))</f>
        <v>#REF!</v>
      </c>
      <c r="P144" s="166" t="e">
        <f>IF(#REF!="","",IF(OR(N144&lt;&gt;"",O144&lt;&gt;""),#REF!,""))</f>
        <v>#REF!</v>
      </c>
      <c r="Q144" s="218" t="e">
        <f t="shared" si="37"/>
        <v>#REF!</v>
      </c>
    </row>
    <row r="145" spans="1:31" s="218" customFormat="1">
      <c r="A145" s="214"/>
      <c r="B145" s="119" t="e">
        <f>#REF!</f>
        <v>#REF!</v>
      </c>
      <c r="C145" s="212"/>
      <c r="D145" s="225" t="s">
        <v>6</v>
      </c>
      <c r="E145" s="212"/>
      <c r="F145" s="212"/>
      <c r="G145" s="213"/>
      <c r="H145" s="212"/>
      <c r="I145" s="236" t="s">
        <v>45</v>
      </c>
      <c r="J145" s="237" t="s">
        <v>46</v>
      </c>
      <c r="K145" s="237" t="s">
        <v>47</v>
      </c>
      <c r="L145" s="160"/>
      <c r="M145" s="160"/>
      <c r="N145" s="161"/>
      <c r="O145" s="161"/>
      <c r="P145" s="161"/>
      <c r="Q145" s="218" t="e">
        <f>IF(SUM(Q146:Q150)&gt;0,1,"")</f>
        <v>#REF!</v>
      </c>
      <c r="R145"/>
      <c r="S145"/>
      <c r="T145"/>
      <c r="U145"/>
      <c r="V145"/>
      <c r="W145"/>
      <c r="X145"/>
      <c r="Y145"/>
      <c r="Z145"/>
      <c r="AA145"/>
      <c r="AB145"/>
      <c r="AC145"/>
      <c r="AD145"/>
      <c r="AE145"/>
    </row>
    <row r="146" spans="1:31">
      <c r="A146" s="84" t="e">
        <f>#REF!</f>
        <v>#REF!</v>
      </c>
      <c r="B146" s="80" t="e">
        <f>#REF!</f>
        <v>#REF!</v>
      </c>
      <c r="C146" s="75" t="e">
        <f>COUNTIF(#REF!,"X")</f>
        <v>#REF!</v>
      </c>
      <c r="D146" s="75" t="e">
        <f>COUNTIF(#REF!,"N")</f>
        <v>#REF!</v>
      </c>
      <c r="E146" s="222" t="e">
        <f t="shared" ref="E146" si="44">IF($H146&gt;0,$D146/$H146,0)</f>
        <v>#REF!</v>
      </c>
      <c r="F146" s="75" t="e">
        <f>COUNTIF(#REF!,"Y")</f>
        <v>#REF!</v>
      </c>
      <c r="G146" s="223" t="e">
        <f t="shared" ref="G146" si="45">IF($H146&gt;0,$F146/$H146,0)</f>
        <v>#REF!</v>
      </c>
      <c r="H146" s="75" t="e">
        <f t="shared" ref="H146" si="46">SUM(D146,F146)</f>
        <v>#REF!</v>
      </c>
      <c r="I146" s="134"/>
      <c r="J146" s="160"/>
      <c r="K146" s="160"/>
      <c r="L146" s="160"/>
      <c r="M146" s="160"/>
      <c r="N146" s="235"/>
      <c r="O146" s="186"/>
      <c r="P146" s="166" t="e">
        <f>IF(#REF!="","",#REF!)</f>
        <v>#REF!</v>
      </c>
      <c r="Q146" s="218" t="e">
        <f>IF(AND(N146="",O146="",P146=""),"",1)</f>
        <v>#REF!</v>
      </c>
    </row>
    <row r="147" spans="1:31">
      <c r="A147" s="79" t="e">
        <f>#REF!</f>
        <v>#REF!</v>
      </c>
      <c r="B147" s="80" t="e">
        <f>#REF!</f>
        <v>#REF!</v>
      </c>
      <c r="C147" s="75"/>
      <c r="D147" s="75"/>
      <c r="E147" s="222"/>
      <c r="F147" s="75"/>
      <c r="G147" s="223"/>
      <c r="H147" s="75"/>
      <c r="I147" s="134"/>
      <c r="J147" s="160"/>
      <c r="K147" s="160"/>
      <c r="L147" s="160"/>
      <c r="M147" s="160"/>
      <c r="N147" s="235"/>
      <c r="O147" s="186"/>
      <c r="P147" s="166" t="e">
        <f>IF(#REF!="","",#REF!)</f>
        <v>#REF!</v>
      </c>
      <c r="Q147" s="218" t="e">
        <f>IF(AND(N147="",O147="",P147=""),"",1)</f>
        <v>#REF!</v>
      </c>
    </row>
    <row r="148" spans="1:31">
      <c r="A148" s="64" t="e">
        <f>#REF!</f>
        <v>#REF!</v>
      </c>
      <c r="B148" s="238" t="e">
        <f>#REF!</f>
        <v>#REF!</v>
      </c>
      <c r="C148" s="75" t="e">
        <f>COUNTIF(#REF!,"X")</f>
        <v>#REF!</v>
      </c>
      <c r="D148" s="75" t="e">
        <f>COUNTIF(#REF!,"n")</f>
        <v>#REF!</v>
      </c>
      <c r="E148" s="222" t="e">
        <f>IF($H148&gt;0,$D148/$H148,0)</f>
        <v>#REF!</v>
      </c>
      <c r="F148" s="75" t="e">
        <f>COUNTIF(#REF!,"y")</f>
        <v>#REF!</v>
      </c>
      <c r="G148" s="223" t="e">
        <f>IF($H148&gt;0,$F148/$H148,0)</f>
        <v>#REF!</v>
      </c>
      <c r="H148" s="75" t="e">
        <f>SUM(D148,F148)</f>
        <v>#REF!</v>
      </c>
      <c r="I148" s="134"/>
      <c r="J148" s="160"/>
      <c r="K148" s="160"/>
      <c r="L148" s="160"/>
      <c r="M148" s="160"/>
      <c r="N148" s="235"/>
      <c r="O148" s="186"/>
      <c r="P148" s="166" t="e">
        <f>IF(#REF!="","",#REF!)</f>
        <v>#REF!</v>
      </c>
      <c r="Q148" s="218" t="e">
        <f>IF(AND(N148="",O148="",P148=""),"",1)</f>
        <v>#REF!</v>
      </c>
    </row>
    <row r="149" spans="1:31">
      <c r="A149" s="149" t="e">
        <f>#REF!</f>
        <v>#REF!</v>
      </c>
      <c r="B149" s="238" t="e">
        <f>#REF!</f>
        <v>#REF!</v>
      </c>
      <c r="C149" s="75"/>
      <c r="D149" s="75"/>
      <c r="E149" s="222"/>
      <c r="F149" s="75"/>
      <c r="G149" s="223"/>
      <c r="H149" s="75"/>
      <c r="I149" s="134"/>
      <c r="J149" s="160"/>
      <c r="K149" s="160"/>
      <c r="L149" s="160"/>
      <c r="M149" s="160"/>
      <c r="N149" s="235"/>
      <c r="O149" s="186"/>
      <c r="P149" s="166" t="e">
        <f>IF(#REF!="","",#REF!)</f>
        <v>#REF!</v>
      </c>
      <c r="Q149" s="218" t="e">
        <f>IF(AND(N149="",O149="",P149=""),"",1)</f>
        <v>#REF!</v>
      </c>
    </row>
    <row r="150" spans="1:31">
      <c r="A150" s="64" t="e">
        <f>#REF!</f>
        <v>#REF!</v>
      </c>
      <c r="B150" s="238" t="e">
        <f>#REF!</f>
        <v>#REF!</v>
      </c>
      <c r="C150" s="75" t="e">
        <f>COUNTIF(#REF!,"X")</f>
        <v>#REF!</v>
      </c>
      <c r="D150" s="75" t="e">
        <f>COUNTIF(#REF!,"n")</f>
        <v>#REF!</v>
      </c>
      <c r="E150" s="222" t="e">
        <f>IF($H150&gt;0,$D150/$H150,0)</f>
        <v>#REF!</v>
      </c>
      <c r="F150" s="75" t="e">
        <f>COUNTIF(#REF!,"y")</f>
        <v>#REF!</v>
      </c>
      <c r="G150" s="223" t="e">
        <f>IF($H150&gt;0,$F150/$H150,0)</f>
        <v>#REF!</v>
      </c>
      <c r="H150" s="75" t="e">
        <f>SUM(D150,F150)</f>
        <v>#REF!</v>
      </c>
      <c r="I150" s="134"/>
      <c r="J150" s="160"/>
      <c r="K150" s="160"/>
      <c r="L150" s="160"/>
      <c r="M150" s="160"/>
      <c r="N150" s="235"/>
      <c r="O150" s="186"/>
      <c r="P150" s="166"/>
      <c r="Q150" s="218" t="str">
        <f>IF(AND(N150="",O150="",P150=""),"",1)</f>
        <v/>
      </c>
    </row>
    <row r="151" spans="1:31" ht="13.8" thickBot="1">
      <c r="A151" s="66"/>
      <c r="B151" s="229"/>
      <c r="C151" s="66"/>
      <c r="D151" s="67"/>
      <c r="E151" s="66"/>
      <c r="F151" s="66"/>
      <c r="G151" s="68" t="s">
        <v>33</v>
      </c>
      <c r="H151" s="76">
        <f>COUNT(#REF!)</f>
        <v>0</v>
      </c>
      <c r="I151" s="66"/>
      <c r="O151" s="164"/>
      <c r="P151" s="164"/>
    </row>
    <row r="152" spans="1:31" s="218" customFormat="1" ht="24.6" thickBot="1">
      <c r="A152" s="355" t="s">
        <v>50</v>
      </c>
      <c r="B152" s="356"/>
      <c r="C152" s="96" t="s">
        <v>3</v>
      </c>
      <c r="D152" s="133" t="s">
        <v>19</v>
      </c>
      <c r="E152" s="70" t="s">
        <v>22</v>
      </c>
      <c r="F152" s="70" t="s">
        <v>18</v>
      </c>
      <c r="G152" s="70" t="s">
        <v>21</v>
      </c>
      <c r="H152" s="71" t="s">
        <v>20</v>
      </c>
      <c r="I152" s="72" t="s">
        <v>49</v>
      </c>
      <c r="J152" s="151" t="e">
        <f>COUNTIF(#REF!,"&gt;0")+COUNTIF(#REF!,"&gt;0")</f>
        <v>#REF!</v>
      </c>
      <c r="K152" s="74" t="s">
        <v>109</v>
      </c>
      <c r="L152" s="52" t="e">
        <f>COUNTIF(#REF!,"&gt;0")+COUNTIF(#REF!,"&gt;0")</f>
        <v>#REF!</v>
      </c>
      <c r="M152"/>
      <c r="N152" s="154"/>
      <c r="O152" s="71"/>
      <c r="P152" s="71" t="s">
        <v>65</v>
      </c>
      <c r="Q152" s="218" t="str">
        <f>IF(ISERROR(SUM(Q153:Q159)),"",IF(SUM(Q153:Q159)&gt;0,1,""))</f>
        <v/>
      </c>
      <c r="R152"/>
      <c r="S152"/>
      <c r="T152"/>
      <c r="U152"/>
      <c r="V152"/>
      <c r="W152"/>
      <c r="X152"/>
      <c r="Y152"/>
      <c r="Z152"/>
      <c r="AA152"/>
      <c r="AB152"/>
      <c r="AC152"/>
      <c r="AD152"/>
      <c r="AE152"/>
    </row>
    <row r="153" spans="1:31" s="218" customFormat="1">
      <c r="A153" s="214"/>
      <c r="B153" s="119" t="e">
        <f>#REF!</f>
        <v>#REF!</v>
      </c>
      <c r="C153" s="212"/>
      <c r="D153" s="225" t="s">
        <v>6</v>
      </c>
      <c r="E153" s="212"/>
      <c r="F153" s="212"/>
      <c r="G153" s="213"/>
      <c r="H153" s="212"/>
      <c r="I153" s="236" t="s">
        <v>45</v>
      </c>
      <c r="J153" s="237" t="s">
        <v>46</v>
      </c>
      <c r="K153" s="237" t="s">
        <v>47</v>
      </c>
      <c r="L153" s="160"/>
      <c r="M153" s="160"/>
      <c r="N153" s="161"/>
      <c r="O153" s="161"/>
      <c r="P153" s="161"/>
      <c r="Q153" s="218" t="e">
        <f>IF(SUM(Q105:Q106)&gt;0,1,"")</f>
        <v>#REF!</v>
      </c>
      <c r="R153"/>
      <c r="S153"/>
      <c r="T153"/>
      <c r="U153"/>
      <c r="V153"/>
      <c r="W153"/>
      <c r="X153"/>
      <c r="Y153"/>
      <c r="Z153"/>
      <c r="AA153"/>
      <c r="AB153"/>
      <c r="AC153"/>
      <c r="AD153"/>
      <c r="AE153"/>
    </row>
    <row r="154" spans="1:31" s="218" customFormat="1">
      <c r="A154" s="116" t="e">
        <f>#REF!</f>
        <v>#REF!</v>
      </c>
      <c r="B154" s="209" t="e">
        <f>#REF!</f>
        <v>#REF!</v>
      </c>
      <c r="C154" s="75"/>
      <c r="D154" s="75" t="e">
        <f>COUNTIF(#REF!,"N")</f>
        <v>#REF!</v>
      </c>
      <c r="E154" s="153" t="e">
        <f t="shared" ref="E154:E159" si="47">IF($H154&gt;0,$D154/$H154,0)</f>
        <v>#REF!</v>
      </c>
      <c r="F154" s="75" t="e">
        <f>COUNTIF(#REF!,"Y")</f>
        <v>#REF!</v>
      </c>
      <c r="G154" s="152" t="e">
        <f t="shared" ref="G154:G159" si="48">IF($H154&gt;0,$F154/$H154,0)</f>
        <v>#REF!</v>
      </c>
      <c r="H154" s="75" t="e">
        <f t="shared" ref="H154" si="49">SUM(D154,F154)</f>
        <v>#REF!</v>
      </c>
      <c r="I154" s="66"/>
      <c r="J154"/>
      <c r="K154"/>
      <c r="L154"/>
      <c r="M154"/>
      <c r="N154" s="235"/>
      <c r="O154" s="186"/>
      <c r="P154" s="166" t="e">
        <f>IF(#REF!="","",#REF!)</f>
        <v>#REF!</v>
      </c>
      <c r="Q154" s="218" t="e">
        <f t="shared" ref="Q154:Q155" si="50">IF(AND(N154="",O154="",P154=""),"",1)</f>
        <v>#REF!</v>
      </c>
    </row>
    <row r="155" spans="1:31" s="218" customFormat="1" ht="13.8" thickBot="1">
      <c r="A155" s="116" t="e">
        <f>#REF!</f>
        <v>#REF!</v>
      </c>
      <c r="B155" s="209" t="e">
        <f>#REF!</f>
        <v>#REF!</v>
      </c>
      <c r="C155" s="75"/>
      <c r="D155" s="75" t="e">
        <f>COUNTIF(#REF!,"N")</f>
        <v>#REF!</v>
      </c>
      <c r="E155" s="153" t="e">
        <f t="shared" si="47"/>
        <v>#REF!</v>
      </c>
      <c r="F155" s="75" t="e">
        <f>COUNTIF(#REF!,"Y")</f>
        <v>#REF!</v>
      </c>
      <c r="G155" s="152" t="e">
        <f t="shared" si="48"/>
        <v>#REF!</v>
      </c>
      <c r="H155" s="75" t="e">
        <f t="shared" ref="H155" si="51">SUM(D155,F155)</f>
        <v>#REF!</v>
      </c>
      <c r="I155" s="66"/>
      <c r="J155"/>
      <c r="K155"/>
      <c r="L155"/>
      <c r="M155"/>
      <c r="N155" s="235"/>
      <c r="O155" s="186"/>
      <c r="P155" s="166" t="e">
        <f>IF(#REF!="","",#REF!)</f>
        <v>#REF!</v>
      </c>
      <c r="Q155" s="218" t="e">
        <f t="shared" si="50"/>
        <v>#REF!</v>
      </c>
    </row>
    <row r="156" spans="1:31" s="218" customFormat="1">
      <c r="A156" s="214"/>
      <c r="B156" s="211" t="e">
        <f>#REF!</f>
        <v>#REF!</v>
      </c>
      <c r="C156" s="212"/>
      <c r="D156" s="225" t="s">
        <v>6</v>
      </c>
      <c r="E156" s="212"/>
      <c r="F156" s="212"/>
      <c r="G156" s="213"/>
      <c r="H156" s="212"/>
      <c r="I156" s="236" t="s">
        <v>45</v>
      </c>
      <c r="J156" s="237" t="s">
        <v>46</v>
      </c>
      <c r="K156" s="237" t="s">
        <v>47</v>
      </c>
      <c r="L156" s="160"/>
      <c r="M156" s="160"/>
      <c r="N156" s="161"/>
      <c r="O156" s="161"/>
      <c r="P156" s="161"/>
      <c r="Q156" s="218" t="e">
        <f>IF(SUM(Q105:Q106)&gt;0,1,"")</f>
        <v>#REF!</v>
      </c>
      <c r="R156"/>
      <c r="S156"/>
      <c r="T156"/>
      <c r="U156"/>
      <c r="V156"/>
      <c r="W156"/>
      <c r="X156"/>
      <c r="Y156"/>
      <c r="Z156"/>
      <c r="AA156"/>
      <c r="AB156"/>
      <c r="AC156"/>
      <c r="AD156"/>
      <c r="AE156"/>
    </row>
    <row r="157" spans="1:31" s="218" customFormat="1">
      <c r="A157" s="83" t="e">
        <f>#REF!</f>
        <v>#REF!</v>
      </c>
      <c r="B157" s="209" t="e">
        <f>#REF!</f>
        <v>#REF!</v>
      </c>
      <c r="C157" s="75"/>
      <c r="D157" s="75" t="e">
        <f>COUNTIF(#REF!,"N")</f>
        <v>#REF!</v>
      </c>
      <c r="E157" s="222" t="e">
        <f t="shared" si="47"/>
        <v>#REF!</v>
      </c>
      <c r="F157" s="75" t="e">
        <f>COUNTIF(#REF!,"Y")</f>
        <v>#REF!</v>
      </c>
      <c r="G157" s="223" t="e">
        <f t="shared" si="48"/>
        <v>#REF!</v>
      </c>
      <c r="H157" s="75" t="e">
        <f t="shared" ref="H157:H159" si="52">SUM(D157,F157)</f>
        <v>#REF!</v>
      </c>
      <c r="I157" s="134"/>
      <c r="J157" s="160"/>
      <c r="K157" s="160"/>
      <c r="L157" s="160"/>
      <c r="M157" s="160"/>
      <c r="N157" s="235"/>
      <c r="O157" s="186"/>
      <c r="P157" s="166" t="e">
        <f>IF(#REF!="","",#REF!)</f>
        <v>#REF!</v>
      </c>
      <c r="Q157" s="218" t="e">
        <f t="shared" ref="Q157:Q159" si="53">IF(AND(N157="",O157="",P157=""),"",1)</f>
        <v>#REF!</v>
      </c>
    </row>
    <row r="158" spans="1:31" s="218" customFormat="1">
      <c r="A158" s="83" t="e">
        <f>#REF!</f>
        <v>#REF!</v>
      </c>
      <c r="B158" s="209" t="e">
        <f>#REF!</f>
        <v>#REF!</v>
      </c>
      <c r="C158" s="75"/>
      <c r="D158" s="75" t="e">
        <f>COUNTIF(#REF!,"N")</f>
        <v>#REF!</v>
      </c>
      <c r="E158" s="153" t="e">
        <f t="shared" si="47"/>
        <v>#REF!</v>
      </c>
      <c r="F158" s="75" t="e">
        <f>COUNTIF(#REF!,"Y")</f>
        <v>#REF!</v>
      </c>
      <c r="G158" s="152" t="e">
        <f t="shared" si="48"/>
        <v>#REF!</v>
      </c>
      <c r="H158" s="75" t="e">
        <f t="shared" si="52"/>
        <v>#REF!</v>
      </c>
      <c r="I158" s="66"/>
      <c r="J158"/>
      <c r="K158"/>
      <c r="L158"/>
      <c r="M158"/>
      <c r="N158" s="235"/>
      <c r="O158" s="186"/>
      <c r="P158" s="166" t="e">
        <f>IF(#REF!="","",#REF!)</f>
        <v>#REF!</v>
      </c>
      <c r="Q158" s="218" t="e">
        <f t="shared" si="53"/>
        <v>#REF!</v>
      </c>
    </row>
    <row r="159" spans="1:31" s="218" customFormat="1">
      <c r="A159" s="83" t="e">
        <f>#REF!</f>
        <v>#REF!</v>
      </c>
      <c r="B159" s="209" t="e">
        <f>#REF!</f>
        <v>#REF!</v>
      </c>
      <c r="C159" s="75"/>
      <c r="D159" s="75" t="e">
        <f>COUNTIF(#REF!,"N")</f>
        <v>#REF!</v>
      </c>
      <c r="E159" s="153" t="e">
        <f t="shared" si="47"/>
        <v>#REF!</v>
      </c>
      <c r="F159" s="75" t="e">
        <f>COUNTIF(#REF!,"Y")</f>
        <v>#REF!</v>
      </c>
      <c r="G159" s="152" t="e">
        <f t="shared" si="48"/>
        <v>#REF!</v>
      </c>
      <c r="H159" s="75" t="e">
        <f t="shared" si="52"/>
        <v>#REF!</v>
      </c>
      <c r="I159" s="66"/>
      <c r="J159"/>
      <c r="K159"/>
      <c r="L159"/>
      <c r="M159"/>
      <c r="N159" s="235"/>
      <c r="O159" s="186"/>
      <c r="P159" s="166" t="e">
        <f>IF(#REF!="","",#REF!)</f>
        <v>#REF!</v>
      </c>
      <c r="Q159" s="218" t="e">
        <f t="shared" si="53"/>
        <v>#REF!</v>
      </c>
    </row>
    <row r="160" spans="1:31" s="218" customFormat="1" ht="13.8" thickBot="1">
      <c r="A160" s="66"/>
      <c r="B160" s="66"/>
      <c r="C160" s="66"/>
      <c r="D160" s="66"/>
      <c r="E160" s="66"/>
      <c r="F160" s="66"/>
      <c r="G160" s="66"/>
      <c r="H160" s="66"/>
      <c r="I160" s="66"/>
      <c r="J160"/>
      <c r="K160"/>
      <c r="L160"/>
      <c r="M160"/>
      <c r="N160" s="164"/>
      <c r="O160" s="164"/>
      <c r="P160" s="164"/>
      <c r="R160"/>
      <c r="S160"/>
      <c r="T160"/>
      <c r="U160"/>
      <c r="V160"/>
      <c r="W160"/>
      <c r="X160"/>
      <c r="Y160"/>
      <c r="Z160"/>
      <c r="AA160"/>
      <c r="AB160"/>
      <c r="AC160"/>
      <c r="AD160"/>
      <c r="AE160"/>
    </row>
    <row r="161" spans="1:31" s="218" customFormat="1" ht="24.6" thickBot="1">
      <c r="A161" s="355" t="s">
        <v>202</v>
      </c>
      <c r="B161" s="356"/>
      <c r="C161" s="254" t="s">
        <v>3</v>
      </c>
      <c r="D161" s="255" t="s">
        <v>19</v>
      </c>
      <c r="E161" s="255" t="s">
        <v>22</v>
      </c>
      <c r="F161" s="255" t="s">
        <v>18</v>
      </c>
      <c r="G161" s="255" t="s">
        <v>21</v>
      </c>
      <c r="H161" s="256" t="s">
        <v>20</v>
      </c>
      <c r="I161" s="257" t="s">
        <v>49</v>
      </c>
      <c r="J161" s="252" t="e">
        <v>#REF!</v>
      </c>
      <c r="K161" s="258" t="s">
        <v>109</v>
      </c>
      <c r="L161" s="252" t="e">
        <v>#REF!</v>
      </c>
      <c r="M161" s="249"/>
      <c r="N161" s="263" t="s">
        <v>203</v>
      </c>
      <c r="O161" s="256"/>
      <c r="P161" s="256" t="s">
        <v>65</v>
      </c>
      <c r="Q161" s="218" t="str">
        <f>IF(ISERROR(SUM(Q162:Q179)),"",IF(SUM(Q162:Q179)&gt;0,1,""))</f>
        <v/>
      </c>
      <c r="R161"/>
      <c r="S161"/>
      <c r="T161"/>
      <c r="U161"/>
      <c r="V161"/>
      <c r="W161"/>
      <c r="X161"/>
      <c r="Y161"/>
      <c r="Z161"/>
      <c r="AA161"/>
      <c r="AB161"/>
      <c r="AC161"/>
      <c r="AD161"/>
      <c r="AE161"/>
    </row>
    <row r="162" spans="1:31" s="218" customFormat="1">
      <c r="A162" s="274"/>
      <c r="B162" s="260" t="s">
        <v>176</v>
      </c>
      <c r="C162" s="272"/>
      <c r="D162" s="280" t="s">
        <v>6</v>
      </c>
      <c r="E162" s="272"/>
      <c r="F162" s="272"/>
      <c r="G162" s="273"/>
      <c r="H162" s="272"/>
      <c r="I162" s="281" t="s">
        <v>45</v>
      </c>
      <c r="J162" s="282" t="s">
        <v>46</v>
      </c>
      <c r="K162" s="282" t="s">
        <v>47</v>
      </c>
      <c r="L162" s="264"/>
      <c r="M162" s="264"/>
      <c r="N162" s="265"/>
      <c r="O162" s="265"/>
      <c r="P162" s="265"/>
      <c r="Q162" s="218" t="e">
        <f>IF(SUM(Q163:Q171)&gt;0,1,"")</f>
        <v>#REF!</v>
      </c>
      <c r="R162"/>
      <c r="S162"/>
      <c r="T162"/>
      <c r="U162"/>
      <c r="V162"/>
      <c r="W162"/>
      <c r="X162"/>
      <c r="Y162"/>
      <c r="Z162"/>
      <c r="AA162"/>
      <c r="AB162"/>
      <c r="AC162"/>
      <c r="AD162"/>
      <c r="AE162"/>
    </row>
    <row r="163" spans="1:31" s="218" customFormat="1" ht="23.4">
      <c r="A163" s="253">
        <v>1</v>
      </c>
      <c r="B163" s="283" t="s">
        <v>177</v>
      </c>
      <c r="C163" s="259">
        <v>0</v>
      </c>
      <c r="D163" s="259">
        <v>0</v>
      </c>
      <c r="E163" s="278">
        <v>0</v>
      </c>
      <c r="F163" s="259">
        <v>0</v>
      </c>
      <c r="G163" s="279">
        <v>0</v>
      </c>
      <c r="H163" s="259">
        <v>0</v>
      </c>
      <c r="I163" s="261"/>
      <c r="J163" s="264"/>
      <c r="K163" s="264"/>
      <c r="L163" s="264"/>
      <c r="M163" s="264"/>
      <c r="N163" s="266" t="e">
        <f t="array" ref="N163">_xlfn.TEXTJOIN("; ",1,IF(#REF!="n",#REF!,""))</f>
        <v>#REF!</v>
      </c>
      <c r="O163" s="268"/>
      <c r="P163" s="267" t="e">
        <f t="array" ref="P163">IF(#REF!="","",IF(Matrix!N163&lt;&gt;"",#REF!,""))</f>
        <v>#REF!</v>
      </c>
      <c r="Q163" s="218" t="e">
        <f>IF(AND(N163="",P163=""),"",1)</f>
        <v>#REF!</v>
      </c>
      <c r="R163"/>
      <c r="S163"/>
      <c r="T163"/>
      <c r="U163"/>
      <c r="V163"/>
      <c r="W163"/>
      <c r="X163"/>
      <c r="Y163"/>
      <c r="Z163"/>
      <c r="AA163"/>
      <c r="AB163"/>
      <c r="AC163"/>
      <c r="AD163"/>
      <c r="AE163"/>
    </row>
    <row r="164" spans="1:31" s="218" customFormat="1" ht="23.4">
      <c r="A164" s="253">
        <v>2</v>
      </c>
      <c r="B164" s="283" t="s">
        <v>187</v>
      </c>
      <c r="C164" s="259">
        <v>0</v>
      </c>
      <c r="D164" s="259">
        <v>0</v>
      </c>
      <c r="E164" s="278">
        <v>0</v>
      </c>
      <c r="F164" s="259">
        <v>0</v>
      </c>
      <c r="G164" s="279">
        <v>0</v>
      </c>
      <c r="H164" s="259">
        <v>0</v>
      </c>
      <c r="I164" s="261"/>
      <c r="J164" s="269"/>
      <c r="K164" s="264"/>
      <c r="L164" s="264"/>
      <c r="M164" s="264"/>
      <c r="N164" s="266" t="e">
        <f t="array" ref="N164">_xlfn.TEXTJOIN("; ",1,IF(#REF!="n",#REF!,""))</f>
        <v>#REF!</v>
      </c>
      <c r="O164" s="268"/>
      <c r="P164" s="267" t="e">
        <f t="array" ref="P164">IF(#REF!="","",IF(Matrix!N164&lt;&gt;"",#REF!,""))</f>
        <v>#REF!</v>
      </c>
      <c r="Q164" s="277" t="e">
        <f t="shared" ref="Q164:Q174" si="54">IF(AND(N164="",P164=""),"",1)</f>
        <v>#REF!</v>
      </c>
      <c r="R164"/>
      <c r="S164"/>
      <c r="T164"/>
      <c r="U164"/>
      <c r="V164"/>
      <c r="W164"/>
      <c r="X164"/>
      <c r="Y164"/>
      <c r="Z164"/>
      <c r="AA164"/>
      <c r="AB164"/>
      <c r="AC164"/>
      <c r="AD164"/>
      <c r="AE164"/>
    </row>
    <row r="165" spans="1:31" s="218" customFormat="1" ht="34.799999999999997">
      <c r="A165" s="253">
        <v>3</v>
      </c>
      <c r="B165" s="283" t="s">
        <v>188</v>
      </c>
      <c r="C165" s="259">
        <v>0</v>
      </c>
      <c r="D165" s="259">
        <v>0</v>
      </c>
      <c r="E165" s="278">
        <v>0</v>
      </c>
      <c r="F165" s="259">
        <v>0</v>
      </c>
      <c r="G165" s="279">
        <v>0</v>
      </c>
      <c r="H165" s="259">
        <v>0</v>
      </c>
      <c r="I165" s="261"/>
      <c r="J165" s="269"/>
      <c r="K165" s="264"/>
      <c r="L165" s="264"/>
      <c r="M165" s="264"/>
      <c r="N165" s="266" t="e">
        <f t="array" ref="N165">_xlfn.TEXTJOIN("; ",1,IF(#REF!="n",#REF!,""))</f>
        <v>#REF!</v>
      </c>
      <c r="O165" s="268"/>
      <c r="P165" s="267" t="e">
        <f t="array" ref="P165">IF(#REF!="","",IF(Matrix!N165&lt;&gt;"",#REF!,""))</f>
        <v>#REF!</v>
      </c>
      <c r="Q165" s="277" t="e">
        <f t="shared" si="54"/>
        <v>#REF!</v>
      </c>
      <c r="R165"/>
      <c r="S165"/>
      <c r="T165"/>
      <c r="U165"/>
      <c r="V165"/>
      <c r="W165"/>
      <c r="X165"/>
      <c r="Y165"/>
      <c r="Z165"/>
      <c r="AA165"/>
      <c r="AB165"/>
      <c r="AC165"/>
      <c r="AD165"/>
      <c r="AE165"/>
    </row>
    <row r="166" spans="1:31" s="218" customFormat="1" ht="34.799999999999997">
      <c r="A166" s="275">
        <v>4</v>
      </c>
      <c r="B166" s="283" t="s">
        <v>178</v>
      </c>
      <c r="C166" s="259">
        <v>0</v>
      </c>
      <c r="D166" s="259">
        <v>0</v>
      </c>
      <c r="E166" s="278">
        <v>0</v>
      </c>
      <c r="F166" s="259">
        <v>0</v>
      </c>
      <c r="G166" s="279">
        <v>0</v>
      </c>
      <c r="H166" s="259">
        <v>0</v>
      </c>
      <c r="I166" s="261"/>
      <c r="J166" s="264"/>
      <c r="K166" s="264"/>
      <c r="L166" s="264"/>
      <c r="M166" s="264"/>
      <c r="N166" s="235" t="e">
        <f t="array" ref="N166">_xlfn.TEXTJOIN("; ",1,IF(#REF!="n",#REF!,""))</f>
        <v>#REF!</v>
      </c>
      <c r="O166" s="268"/>
      <c r="P166" s="268" t="e">
        <f t="array" ref="P166">IF(#REF!="","",IF(Matrix!N166&lt;&gt;"",#REF!,""))</f>
        <v>#REF!</v>
      </c>
      <c r="Q166" s="277" t="e">
        <f t="shared" si="54"/>
        <v>#REF!</v>
      </c>
      <c r="R166"/>
      <c r="S166"/>
      <c r="T166"/>
      <c r="U166"/>
      <c r="V166"/>
      <c r="W166"/>
      <c r="X166"/>
      <c r="Y166"/>
      <c r="Z166"/>
      <c r="AA166"/>
      <c r="AB166"/>
      <c r="AC166"/>
      <c r="AD166"/>
      <c r="AE166"/>
    </row>
    <row r="167" spans="1:31" s="218" customFormat="1" ht="23.4">
      <c r="A167" s="270">
        <v>5</v>
      </c>
      <c r="B167" s="283" t="s">
        <v>179</v>
      </c>
      <c r="C167" s="259">
        <v>0</v>
      </c>
      <c r="D167" s="259">
        <v>0</v>
      </c>
      <c r="E167" s="278">
        <v>0</v>
      </c>
      <c r="F167" s="259">
        <v>0</v>
      </c>
      <c r="G167" s="279">
        <v>0</v>
      </c>
      <c r="H167" s="259">
        <v>0</v>
      </c>
      <c r="I167" s="261"/>
      <c r="J167" s="269"/>
      <c r="K167" s="264"/>
      <c r="L167" s="264"/>
      <c r="M167" s="264"/>
      <c r="N167" s="266" t="e">
        <f t="array" ref="N167">_xlfn.TEXTJOIN("; ",1,IF(#REF!="n",#REF!,""))</f>
        <v>#REF!</v>
      </c>
      <c r="O167" s="268"/>
      <c r="P167" s="267" t="e">
        <f t="array" ref="P167">IF(#REF!="","",IF(Matrix!N167&lt;&gt;"",#REF!,""))</f>
        <v>#REF!</v>
      </c>
      <c r="Q167" s="277" t="e">
        <f t="shared" si="54"/>
        <v>#REF!</v>
      </c>
      <c r="R167"/>
      <c r="S167"/>
      <c r="T167"/>
      <c r="U167"/>
      <c r="V167"/>
      <c r="W167"/>
      <c r="X167"/>
      <c r="Y167"/>
      <c r="Z167"/>
      <c r="AA167"/>
      <c r="AB167"/>
      <c r="AC167"/>
      <c r="AD167"/>
      <c r="AE167"/>
    </row>
    <row r="168" spans="1:31" s="218" customFormat="1" ht="160.19999999999999">
      <c r="A168" s="271">
        <v>6</v>
      </c>
      <c r="B168" s="283" t="s">
        <v>189</v>
      </c>
      <c r="C168" s="259">
        <v>0</v>
      </c>
      <c r="D168" s="259">
        <v>0</v>
      </c>
      <c r="E168" s="278">
        <v>0</v>
      </c>
      <c r="F168" s="259">
        <v>0</v>
      </c>
      <c r="G168" s="279">
        <v>0</v>
      </c>
      <c r="H168" s="259">
        <v>0</v>
      </c>
      <c r="I168" s="261"/>
      <c r="J168" s="264"/>
      <c r="K168" s="264"/>
      <c r="L168" s="264"/>
      <c r="M168" s="264"/>
      <c r="N168" s="266" t="e">
        <f t="array" ref="N168">_xlfn.TEXTJOIN("; ",1,IF(#REF!="n",#REF!,""))</f>
        <v>#REF!</v>
      </c>
      <c r="O168" s="268"/>
      <c r="P168" s="267" t="e">
        <f t="array" ref="P168">IF(#REF!="","",IF(Matrix!N168&lt;&gt;"",#REF!,""))</f>
        <v>#REF!</v>
      </c>
      <c r="Q168" s="277" t="e">
        <f t="shared" si="54"/>
        <v>#REF!</v>
      </c>
      <c r="R168"/>
      <c r="S168"/>
      <c r="T168"/>
      <c r="U168"/>
      <c r="V168"/>
      <c r="W168"/>
      <c r="X168"/>
      <c r="Y168"/>
      <c r="Z168"/>
      <c r="AA168"/>
      <c r="AB168"/>
      <c r="AC168"/>
      <c r="AD168"/>
      <c r="AE168"/>
    </row>
    <row r="169" spans="1:31" s="218" customFormat="1" ht="46.2">
      <c r="A169" s="271">
        <v>7</v>
      </c>
      <c r="B169" s="283" t="s">
        <v>180</v>
      </c>
      <c r="C169" s="259">
        <v>0</v>
      </c>
      <c r="D169" s="259">
        <v>0</v>
      </c>
      <c r="E169" s="278">
        <v>0</v>
      </c>
      <c r="F169" s="259">
        <v>0</v>
      </c>
      <c r="G169" s="279">
        <v>0</v>
      </c>
      <c r="H169" s="259">
        <v>0</v>
      </c>
      <c r="I169" s="261"/>
      <c r="J169" s="269"/>
      <c r="K169" s="264"/>
      <c r="L169" s="264"/>
      <c r="M169" s="264"/>
      <c r="N169" s="266" t="e">
        <f t="array" ref="N169">_xlfn.TEXTJOIN("; ",1,IF(#REF!="n",#REF!,""))</f>
        <v>#REF!</v>
      </c>
      <c r="O169" s="268"/>
      <c r="P169" s="267" t="e">
        <f t="array" ref="P169">IF(#REF!="","",IF(Matrix!N169&lt;&gt;"",#REF!,""))</f>
        <v>#REF!</v>
      </c>
      <c r="Q169" s="277" t="e">
        <f t="shared" si="54"/>
        <v>#REF!</v>
      </c>
      <c r="R169"/>
      <c r="S169"/>
      <c r="T169"/>
      <c r="U169"/>
      <c r="V169"/>
      <c r="W169"/>
      <c r="X169"/>
      <c r="Y169"/>
      <c r="Z169"/>
      <c r="AA169"/>
      <c r="AB169"/>
      <c r="AC169"/>
      <c r="AD169"/>
      <c r="AE169"/>
    </row>
    <row r="170" spans="1:31" s="218" customFormat="1" ht="114.6">
      <c r="A170" s="271">
        <v>8</v>
      </c>
      <c r="B170" s="283" t="s">
        <v>201</v>
      </c>
      <c r="C170" s="259">
        <v>0</v>
      </c>
      <c r="D170" s="259">
        <v>0</v>
      </c>
      <c r="E170" s="278">
        <v>0</v>
      </c>
      <c r="F170" s="259">
        <v>0</v>
      </c>
      <c r="G170" s="279">
        <v>0</v>
      </c>
      <c r="H170" s="259">
        <v>0</v>
      </c>
      <c r="I170" s="261"/>
      <c r="J170" s="264"/>
      <c r="K170" s="264"/>
      <c r="L170" s="264"/>
      <c r="M170" s="264"/>
      <c r="N170" s="266" t="e">
        <f t="array" ref="N170">_xlfn.TEXTJOIN("; ",1,IF(#REF!="n",#REF!,""))</f>
        <v>#REF!</v>
      </c>
      <c r="O170" s="268"/>
      <c r="P170" s="267" t="e">
        <f t="array" ref="P170">IF(#REF!="","",IF(Matrix!N170&lt;&gt;"",#REF!,""))</f>
        <v>#REF!</v>
      </c>
      <c r="Q170" s="277" t="e">
        <f t="shared" si="54"/>
        <v>#REF!</v>
      </c>
      <c r="R170"/>
      <c r="S170"/>
      <c r="T170"/>
      <c r="U170"/>
      <c r="V170"/>
      <c r="W170"/>
      <c r="X170"/>
      <c r="Y170"/>
      <c r="Z170"/>
      <c r="AA170"/>
      <c r="AB170"/>
      <c r="AC170"/>
      <c r="AD170"/>
      <c r="AE170"/>
    </row>
    <row r="171" spans="1:31" s="218" customFormat="1" ht="57.6">
      <c r="A171" s="271">
        <v>9</v>
      </c>
      <c r="B171" s="283" t="s">
        <v>181</v>
      </c>
      <c r="C171" s="259">
        <v>0</v>
      </c>
      <c r="D171" s="259">
        <v>0</v>
      </c>
      <c r="E171" s="278">
        <v>0</v>
      </c>
      <c r="F171" s="259">
        <v>0</v>
      </c>
      <c r="G171" s="279">
        <v>0</v>
      </c>
      <c r="H171" s="259">
        <v>0</v>
      </c>
      <c r="I171" s="261"/>
      <c r="J171" s="269"/>
      <c r="K171" s="264"/>
      <c r="L171" s="264"/>
      <c r="M171" s="264"/>
      <c r="N171" s="266" t="e">
        <f t="array" ref="N171">_xlfn.TEXTJOIN("; ",1,IF(#REF!="n",#REF!,""))</f>
        <v>#REF!</v>
      </c>
      <c r="O171" s="268"/>
      <c r="P171" s="267" t="e">
        <f t="array" ref="P171">IF(#REF!="","",IF(Matrix!N171&lt;&gt;"",#REF!,""))</f>
        <v>#REF!</v>
      </c>
      <c r="Q171" s="277" t="e">
        <f t="shared" si="54"/>
        <v>#REF!</v>
      </c>
      <c r="R171"/>
      <c r="S171"/>
      <c r="T171"/>
      <c r="U171"/>
      <c r="V171"/>
      <c r="W171"/>
      <c r="X171"/>
      <c r="Y171"/>
      <c r="Z171"/>
      <c r="AA171"/>
      <c r="AB171"/>
      <c r="AC171"/>
      <c r="AD171"/>
      <c r="AE171"/>
    </row>
    <row r="172" spans="1:31" s="218" customFormat="1">
      <c r="A172" s="274"/>
      <c r="B172" s="260" t="s">
        <v>182</v>
      </c>
      <c r="C172" s="272"/>
      <c r="D172" s="280" t="s">
        <v>6</v>
      </c>
      <c r="E172" s="272"/>
      <c r="F172" s="272"/>
      <c r="G172" s="273"/>
      <c r="H172" s="272"/>
      <c r="I172" s="281" t="s">
        <v>45</v>
      </c>
      <c r="J172" s="282" t="s">
        <v>46</v>
      </c>
      <c r="K172" s="282" t="s">
        <v>47</v>
      </c>
      <c r="L172" s="264"/>
      <c r="M172" s="264"/>
      <c r="N172" s="274" t="e">
        <f>IF(#REF!="","",IF(Matrix!M163&lt;&gt;"",#REF!,""))</f>
        <v>#REF!</v>
      </c>
      <c r="O172" s="274"/>
      <c r="P172" s="274"/>
      <c r="Q172" s="218" t="e">
        <f>IF(SUM(Q173:Q174)&gt;0,1,"")</f>
        <v>#REF!</v>
      </c>
      <c r="R172"/>
      <c r="S172"/>
      <c r="T172"/>
      <c r="U172"/>
      <c r="V172"/>
      <c r="W172"/>
      <c r="X172"/>
      <c r="Y172"/>
      <c r="Z172"/>
      <c r="AA172"/>
      <c r="AB172"/>
      <c r="AC172"/>
      <c r="AD172"/>
      <c r="AE172"/>
    </row>
    <row r="173" spans="1:31" s="218" customFormat="1" ht="34.799999999999997">
      <c r="A173" s="271">
        <v>10</v>
      </c>
      <c r="B173" s="283" t="s">
        <v>184</v>
      </c>
      <c r="C173" s="259">
        <v>0</v>
      </c>
      <c r="D173" s="259">
        <v>0</v>
      </c>
      <c r="E173" s="278">
        <v>0</v>
      </c>
      <c r="F173" s="259">
        <v>0</v>
      </c>
      <c r="G173" s="279">
        <v>0</v>
      </c>
      <c r="H173" s="259">
        <v>0</v>
      </c>
      <c r="I173" s="261"/>
      <c r="J173" s="269"/>
      <c r="K173" s="264"/>
      <c r="L173" s="264"/>
      <c r="M173" s="264"/>
      <c r="N173" s="266" t="e">
        <f t="array" ref="N173">_xlfn.TEXTJOIN("; ",1,IF(#REF!="n",#REF!,""))</f>
        <v>#REF!</v>
      </c>
      <c r="O173" s="268"/>
      <c r="P173" s="267" t="e">
        <f t="array" ref="P173">IF(#REF!="","",IF(Matrix!N173&lt;&gt;"",#REF!,""))</f>
        <v>#REF!</v>
      </c>
      <c r="Q173" s="277" t="e">
        <f t="shared" si="54"/>
        <v>#REF!</v>
      </c>
      <c r="R173"/>
      <c r="S173"/>
      <c r="T173"/>
      <c r="U173"/>
      <c r="V173"/>
      <c r="W173"/>
      <c r="X173"/>
      <c r="Y173"/>
      <c r="Z173"/>
      <c r="AA173"/>
      <c r="AB173"/>
      <c r="AC173"/>
      <c r="AD173"/>
      <c r="AE173"/>
    </row>
    <row r="174" spans="1:31" s="218" customFormat="1" ht="57.6">
      <c r="A174" s="271">
        <v>11</v>
      </c>
      <c r="B174" s="285" t="s">
        <v>183</v>
      </c>
      <c r="C174" s="286">
        <v>0</v>
      </c>
      <c r="D174" s="286">
        <v>0</v>
      </c>
      <c r="E174" s="287">
        <v>0</v>
      </c>
      <c r="F174" s="286">
        <v>0</v>
      </c>
      <c r="G174" s="288">
        <v>0</v>
      </c>
      <c r="H174" s="286">
        <v>0</v>
      </c>
      <c r="I174" s="261"/>
      <c r="J174" s="264"/>
      <c r="K174" s="264"/>
      <c r="L174" s="264"/>
      <c r="M174" s="264"/>
      <c r="N174" s="289" t="e">
        <f t="array" ref="N174">_xlfn.TEXTJOIN("; ",1,IF(#REF!="n",#REF!,""))</f>
        <v>#REF!</v>
      </c>
      <c r="O174" s="290"/>
      <c r="P174" s="267" t="e">
        <f t="array" ref="P174">IF(#REF!="","",IF(Matrix!N174&lt;&gt;"",#REF!,""))</f>
        <v>#REF!</v>
      </c>
      <c r="Q174" s="277" t="e">
        <f t="shared" si="54"/>
        <v>#REF!</v>
      </c>
      <c r="R174"/>
      <c r="S174"/>
      <c r="T174"/>
      <c r="U174"/>
      <c r="V174"/>
      <c r="W174"/>
      <c r="X174"/>
      <c r="Y174"/>
      <c r="Z174"/>
      <c r="AA174"/>
      <c r="AB174"/>
      <c r="AC174"/>
      <c r="AD174"/>
      <c r="AE174"/>
    </row>
    <row r="175" spans="1:31" s="284" customFormat="1">
      <c r="A175" s="276"/>
      <c r="B175" s="297"/>
      <c r="C175" s="298"/>
      <c r="D175" s="298"/>
      <c r="E175" s="299"/>
      <c r="F175" s="298"/>
      <c r="G175" s="299"/>
      <c r="H175" s="298"/>
      <c r="I175" s="300"/>
      <c r="J175" s="301"/>
      <c r="K175" s="301"/>
      <c r="L175" s="301"/>
      <c r="M175" s="301"/>
      <c r="N175" s="302"/>
      <c r="O175" s="303"/>
      <c r="P175" s="303"/>
      <c r="R175" s="262"/>
      <c r="S175" s="262"/>
      <c r="T175" s="262"/>
      <c r="U175" s="262"/>
      <c r="V175" s="262"/>
      <c r="W175" s="262"/>
      <c r="X175" s="262"/>
      <c r="Y175" s="262"/>
      <c r="Z175" s="262"/>
      <c r="AA175" s="262"/>
      <c r="AB175" s="262"/>
      <c r="AC175" s="262"/>
      <c r="AD175" s="262"/>
      <c r="AE175" s="262"/>
    </row>
    <row r="176" spans="1:31" ht="24.75" hidden="1" customHeight="1" thickBot="1">
      <c r="A176" s="352" t="s">
        <v>200</v>
      </c>
      <c r="B176" s="353"/>
      <c r="C176" s="291" t="s">
        <v>3</v>
      </c>
      <c r="D176" s="292" t="s">
        <v>19</v>
      </c>
      <c r="E176" s="292" t="s">
        <v>22</v>
      </c>
      <c r="F176" s="292" t="s">
        <v>18</v>
      </c>
      <c r="G176" s="292" t="s">
        <v>21</v>
      </c>
      <c r="H176" s="293" t="s">
        <v>20</v>
      </c>
      <c r="I176" s="294" t="s">
        <v>49</v>
      </c>
      <c r="J176" s="295" t="e">
        <f>COUNTIF(D178:D179,"&gt;0")+COUNTIF(D184:D185,"&gt;0")+COUNTIF(D188:D189,"&gt;0")+COUNTIF(D192,"&gt;0")+COUNTIF(J198,"&gt;0")+COUNTIF(D199,"&gt;0")+COUNTIF(J201,"&gt;0")+COUNTIF(D202,"&gt;0")+COUNTIF(#REF!,"&gt;0")+COUNTIF(#REF!,"&gt;0")+COUNTIF(D207:D208,"&gt;0")+COUNTIF(D210,"&gt;0")+COUNTIF(#REF!,"&gt;0")</f>
        <v>#REF!</v>
      </c>
      <c r="N176" s="296" t="s">
        <v>142</v>
      </c>
      <c r="O176" s="293" t="s">
        <v>141</v>
      </c>
      <c r="P176" s="293" t="s">
        <v>65</v>
      </c>
    </row>
    <row r="177" spans="1:16" ht="13.8" hidden="1" thickBot="1">
      <c r="A177" s="57"/>
      <c r="B177" s="58" t="s">
        <v>13</v>
      </c>
      <c r="C177" s="59"/>
      <c r="D177" s="155" t="s">
        <v>6</v>
      </c>
      <c r="E177" s="77"/>
      <c r="F177" s="60"/>
      <c r="G177" s="78"/>
      <c r="H177" s="58"/>
      <c r="I177" s="74" t="s">
        <v>109</v>
      </c>
      <c r="J177" s="51" t="e">
        <f>COUNTIF(D180:D183,"&gt;0")+COUNTIF(D191,"&gt;0")+COUNTIF(D195,"&gt;0")+COUNTIF(D200,"&gt;0")+COUNTIF(D203:D203,"&gt;0")+COUNTIF(#REF!,"&gt;0")+COUNTIF(#REF!,"&gt;0")+COUNTIF(#REF!,"&gt;0")+COUNTIF(D205:D206,"&gt;0")+COUNTIF(D209,"&gt;0")+COUNTIF(D212:D212,"&gt;0")+COUNTIF(#REF!,"&gt;0")+COUNTIF(#REF!,"&gt;0")</f>
        <v>#REF!</v>
      </c>
      <c r="N177" s="161"/>
      <c r="O177" s="165"/>
      <c r="P177" s="165"/>
    </row>
    <row r="178" spans="1:16" ht="34.200000000000003" hidden="1">
      <c r="A178" s="146">
        <f>'Sig MSFW'!A16</f>
        <v>4</v>
      </c>
      <c r="B178" s="80" t="str">
        <f>'Sig MSFW'!B16</f>
        <v>Was the job seeker correctly coded in Employ Florida as an MSFW based upon any significant history of prior farm work experience listed in the system? (y, n, x) If no (n), go to #13</v>
      </c>
      <c r="C178" s="75">
        <f>COUNTIF('Sig MSFW'!$E170:$BP170,"X")</f>
        <v>0</v>
      </c>
      <c r="D178" s="75">
        <f>COUNTIF('Sig MSFW'!E170:AH170,"N")</f>
        <v>0</v>
      </c>
      <c r="E178" s="153">
        <f t="shared" ref="E178:E185" si="55">IF($H178&gt;0,$D178/$H178,0)</f>
        <v>0</v>
      </c>
      <c r="F178" s="75">
        <f>COUNTIF('Sig MSFW'!E170:AH170,"Y")</f>
        <v>0</v>
      </c>
      <c r="G178" s="152">
        <f t="shared" ref="G178:G185" si="56">IF($H178&gt;0,$F178/$H178,0)</f>
        <v>0</v>
      </c>
      <c r="H178" s="75">
        <f t="shared" ref="H178:H185" si="57">SUM(D178,F178)</f>
        <v>0</v>
      </c>
      <c r="I178" s="66"/>
      <c r="N178" s="162" t="e">
        <f t="array" ref="N178">_xlfn.TEXTJOIN("; ",1,IF('Sig MSFW'!E16:N16="n",'Sig MSFW'!$E$2:$N$2,""))</f>
        <v>#REF!</v>
      </c>
      <c r="O178" s="166" t="e">
        <f t="array" ref="O178">_xlfn.TEXTJOIN(" ",1,IF('Sig MSFW'!E16:N16="n",'Sig MSFW'!$E$4:$N$4,""))</f>
        <v>#REF!</v>
      </c>
      <c r="P178" s="166" t="e">
        <f>IF('Sig MSFW'!N16="","",IF(OR(N178&lt;&gt;"",O178&lt;&gt;""),'Sig MSFW'!N16,""))</f>
        <v>#REF!</v>
      </c>
    </row>
    <row r="179" spans="1:16" ht="22.8" hidden="1">
      <c r="A179" s="147">
        <f>'Sig MSFW'!A17</f>
        <v>5</v>
      </c>
      <c r="B179" s="80" t="str">
        <f>'Sig MSFW'!B17</f>
        <v xml:space="preserve">If yes to #4, was the MSFW properly identified as a seasonal or migrant farmworker? (y, n, x) </v>
      </c>
      <c r="C179" s="75"/>
      <c r="D179" s="75">
        <f>COUNTIF('Sig MSFW'!E171:AH171,"N")</f>
        <v>0</v>
      </c>
      <c r="E179" s="153">
        <f t="shared" si="55"/>
        <v>0</v>
      </c>
      <c r="F179" s="75">
        <f>COUNTIF('Sig MSFW'!E171:AH171,"Y")</f>
        <v>0</v>
      </c>
      <c r="G179" s="152">
        <f t="shared" si="56"/>
        <v>0</v>
      </c>
      <c r="H179" s="75">
        <f t="shared" si="57"/>
        <v>0</v>
      </c>
      <c r="I179" s="66"/>
      <c r="N179" s="162" t="e">
        <f t="array" ref="N179">_xlfn.TEXTJOIN("; ",1,IF('Sig MSFW'!E17:N17="n",'Sig MSFW'!$E$2:$N$2,""))</f>
        <v>#REF!</v>
      </c>
      <c r="O179" s="166" t="e">
        <f t="array" ref="O179">_xlfn.TEXTJOIN(" ",1,IF('Sig MSFW'!E17:N17="n",'Sig MSFW'!$E$4:$N$4,""))</f>
        <v>#REF!</v>
      </c>
      <c r="P179" s="166" t="e">
        <f>IF('Sig MSFW'!N17="","",IF(OR(N179&lt;&gt;"",O179&lt;&gt;""),'Sig MSFW'!N17,""))</f>
        <v>#REF!</v>
      </c>
    </row>
    <row r="180" spans="1:16" ht="22.8" hidden="1">
      <c r="A180" s="145">
        <f>'Sig MSFW'!A19</f>
        <v>7</v>
      </c>
      <c r="B180" s="80" t="str">
        <f>'Sig MSFW'!B19</f>
        <v xml:space="preserve">If yes to #6, was a case note entered explaining the reason a full application was not completed? (y, n, x) </v>
      </c>
      <c r="C180" s="75"/>
      <c r="D180" s="75">
        <f>COUNTIF('Sig MSFW'!E173:AH173,"N")</f>
        <v>0</v>
      </c>
      <c r="E180" s="153">
        <f t="shared" si="55"/>
        <v>0</v>
      </c>
      <c r="F180" s="75">
        <f>COUNTIF('Sig MSFW'!E173:AH173,"Y")</f>
        <v>0</v>
      </c>
      <c r="G180" s="152">
        <f t="shared" si="56"/>
        <v>0</v>
      </c>
      <c r="H180" s="75">
        <f t="shared" si="57"/>
        <v>0</v>
      </c>
      <c r="I180" s="66"/>
      <c r="N180" s="162" t="e">
        <f t="array" ref="N180">_xlfn.TEXTJOIN("; ",1,IF('Sig MSFW'!E19:N19="n",'Sig MSFW'!$E$2:$N$2,""))</f>
        <v>#REF!</v>
      </c>
      <c r="O180" s="166" t="e">
        <f t="array" ref="O180">_xlfn.TEXTJOIN(" ",1,IF('Sig MSFW'!E19:N19="n",'Sig MSFW'!$E$4:$N$4,""))</f>
        <v>#REF!</v>
      </c>
      <c r="P180" s="166" t="e">
        <f>IF('Sig MSFW'!N19="","",IF(OR(N180&lt;&gt;"",O180&lt;&gt;""),'Sig MSFW'!N19,""))</f>
        <v>#REF!</v>
      </c>
    </row>
    <row r="181" spans="1:16" ht="22.8" hidden="1">
      <c r="A181" s="145">
        <f>'Sig MSFW'!A20</f>
        <v>8</v>
      </c>
      <c r="B181" s="80" t="str">
        <f>'Sig MSFW'!B20</f>
        <v>Did the MSFW’s Wagner-Peyser application contain his/her training and education background?  (y, n, x)</v>
      </c>
      <c r="C181" s="75">
        <f>COUNTIF('Sig MSFW'!$E174:$BP174,"X")</f>
        <v>0</v>
      </c>
      <c r="D181" s="75">
        <f>COUNTIF('Sig MSFW'!E174:AH174,"N")</f>
        <v>0</v>
      </c>
      <c r="E181" s="153">
        <f t="shared" si="55"/>
        <v>0</v>
      </c>
      <c r="F181" s="75">
        <f>COUNTIF('Sig MSFW'!E174:AH174,"Y")</f>
        <v>0</v>
      </c>
      <c r="G181" s="152">
        <f t="shared" si="56"/>
        <v>0</v>
      </c>
      <c r="H181" s="75">
        <f t="shared" si="57"/>
        <v>0</v>
      </c>
      <c r="I181" s="66"/>
      <c r="N181" s="162" t="e">
        <f t="array" ref="N181">_xlfn.TEXTJOIN("; ",1,IF('Sig MSFW'!E20:N20="n",'Sig MSFW'!$E$2:$N$2,""))</f>
        <v>#REF!</v>
      </c>
      <c r="O181" s="166" t="e">
        <f t="array" ref="O181">_xlfn.TEXTJOIN(" ",1,IF('Sig MSFW'!E20:N20="n",'Sig MSFW'!$E$4:$N$4,""))</f>
        <v>#REF!</v>
      </c>
      <c r="P181" s="166" t="e">
        <f>IF('Sig MSFW'!N20="","",IF(OR(N181&lt;&gt;"",O181&lt;&gt;""),'Sig MSFW'!N20,""))</f>
        <v>#REF!</v>
      </c>
    </row>
    <row r="182" spans="1:16" ht="22.8" hidden="1">
      <c r="A182" s="145">
        <f>'Sig MSFW'!A21</f>
        <v>9</v>
      </c>
      <c r="B182" s="80" t="str">
        <f>'Sig MSFW'!B21</f>
        <v>Did the MSFW’s Wagner-Peyser application contain information about the MSFW’s desired employment and training? (y, n, x)</v>
      </c>
      <c r="C182" s="75">
        <f>COUNTIF('Sig MSFW'!$E175:$BP175,"X")</f>
        <v>0</v>
      </c>
      <c r="D182" s="75">
        <f>COUNTIF('Sig MSFW'!E175:AH175,"N")</f>
        <v>0</v>
      </c>
      <c r="E182" s="153">
        <f t="shared" si="55"/>
        <v>0</v>
      </c>
      <c r="F182" s="75">
        <f>COUNTIF('Sig MSFW'!E175:AH175,"Y")</f>
        <v>0</v>
      </c>
      <c r="G182" s="152">
        <f t="shared" si="56"/>
        <v>0</v>
      </c>
      <c r="H182" s="75">
        <f t="shared" si="57"/>
        <v>0</v>
      </c>
      <c r="I182" s="66"/>
      <c r="N182" s="162" t="e">
        <f t="array" ref="N182">_xlfn.TEXTJOIN("; ",1,IF('Sig MSFW'!E21:N21="n",'Sig MSFW'!$E$2:$N$2,""))</f>
        <v>#REF!</v>
      </c>
      <c r="O182" s="166" t="e">
        <f t="array" ref="O182">_xlfn.TEXTJOIN(" ",1,IF('Sig MSFW'!E21:N21="n",'Sig MSFW'!$E$4:$N$4,""))</f>
        <v>#REF!</v>
      </c>
      <c r="P182" s="166" t="e">
        <f>IF('Sig MSFW'!N21="","",IF(OR(N182&lt;&gt;"",O182&lt;&gt;""),'Sig MSFW'!N21,""))</f>
        <v>#REF!</v>
      </c>
    </row>
    <row r="183" spans="1:16" ht="22.8" hidden="1">
      <c r="A183" s="145">
        <f>'Sig MSFW'!A22</f>
        <v>10</v>
      </c>
      <c r="B183" s="80" t="str">
        <f>'Sig MSFW'!B22</f>
        <v>Were crops/crop codes listed either on the Employ Florida Wagner-Peyser application or in a case note? (y, n, x)</v>
      </c>
      <c r="C183" s="75">
        <f>COUNTIF('Sig MSFW'!$E176:$BP176,"X")</f>
        <v>0</v>
      </c>
      <c r="D183" s="75">
        <f>COUNTIF('Sig MSFW'!E176:AH176,"N")</f>
        <v>0</v>
      </c>
      <c r="E183" s="153">
        <f t="shared" si="55"/>
        <v>0</v>
      </c>
      <c r="F183" s="75">
        <f>COUNTIF('Sig MSFW'!E176:AH176,"Y")</f>
        <v>0</v>
      </c>
      <c r="G183" s="152">
        <f t="shared" si="56"/>
        <v>0</v>
      </c>
      <c r="H183" s="75">
        <f t="shared" si="57"/>
        <v>0</v>
      </c>
      <c r="I183" s="66"/>
      <c r="N183" s="162" t="e">
        <f t="array" ref="N183">_xlfn.TEXTJOIN("; ",1,IF('Sig MSFW'!E22:N22="n",'Sig MSFW'!$E$2:$N$2,""))</f>
        <v>#REF!</v>
      </c>
      <c r="O183" s="166" t="e">
        <f t="array" ref="O183">_xlfn.TEXTJOIN(" ",1,IF('Sig MSFW'!E22:N22="n",'Sig MSFW'!$E$4:$N$4,""))</f>
        <v>#REF!</v>
      </c>
      <c r="P183" s="166" t="e">
        <f>IF('Sig MSFW'!N22="","",IF(OR(N183&lt;&gt;"",O183&lt;&gt;""),'Sig MSFW'!N22,""))</f>
        <v>#REF!</v>
      </c>
    </row>
    <row r="184" spans="1:16" ht="22.8" hidden="1">
      <c r="A184" s="146">
        <f>'Sig MSFW'!A23</f>
        <v>11</v>
      </c>
      <c r="B184" s="80" t="str">
        <f>'Sig MSFW'!B23</f>
        <v>Was the 511N (service code 099) issued, explained to the job seeker, and recorded in Employ Florida? (y, n, x)</v>
      </c>
      <c r="C184" s="75">
        <f>COUNTIF('Sig MSFW'!$E177:$BP177,"X")</f>
        <v>0</v>
      </c>
      <c r="D184" s="75">
        <f>COUNTIF('Sig MSFW'!E177:AH177,"N")</f>
        <v>0</v>
      </c>
      <c r="E184" s="153">
        <f t="shared" si="55"/>
        <v>0</v>
      </c>
      <c r="F184" s="75">
        <f>COUNTIF('Sig MSFW'!E177:AH177,"Y")</f>
        <v>0</v>
      </c>
      <c r="G184" s="152">
        <f t="shared" si="56"/>
        <v>0</v>
      </c>
      <c r="H184" s="75">
        <f t="shared" si="57"/>
        <v>0</v>
      </c>
      <c r="I184" s="66"/>
      <c r="N184" s="162" t="e">
        <f t="array" ref="N184">_xlfn.TEXTJOIN("; ",1,IF('Sig MSFW'!E23:N23="n",'Sig MSFW'!$E$2:$N$2,""))</f>
        <v>#REF!</v>
      </c>
      <c r="O184" s="166" t="e">
        <f t="array" ref="O184">_xlfn.TEXTJOIN(" ",1,IF('Sig MSFW'!E23:N23="n",'Sig MSFW'!$E$4:$N$4,""))</f>
        <v>#REF!</v>
      </c>
      <c r="P184" s="166" t="e">
        <f>IF('Sig MSFW'!N23="","",IF(OR(N184&lt;&gt;"",O184&lt;&gt;""),'Sig MSFW'!N23,""))</f>
        <v>#REF!</v>
      </c>
    </row>
    <row r="185" spans="1:16" ht="23.4" hidden="1" thickBot="1">
      <c r="A185" s="146">
        <f>'Sig MSFW'!A24</f>
        <v>12</v>
      </c>
      <c r="B185" s="80" t="str">
        <f>'Sig MSFW'!B24</f>
        <v>Was the MSFW referred to supportive services - Employ Florida service codes 169-178? (y, n, x)</v>
      </c>
      <c r="C185" s="75">
        <f>COUNTIF('Sig MSFW'!$E178:$BP178,"X")</f>
        <v>0</v>
      </c>
      <c r="D185" s="75">
        <f>COUNTIF('Sig MSFW'!E178:AH178,"N")</f>
        <v>0</v>
      </c>
      <c r="E185" s="153">
        <f t="shared" si="55"/>
        <v>0</v>
      </c>
      <c r="F185" s="75">
        <f>COUNTIF('Sig MSFW'!E178:AH178,"Y")</f>
        <v>0</v>
      </c>
      <c r="G185" s="152">
        <f t="shared" si="56"/>
        <v>0</v>
      </c>
      <c r="H185" s="75">
        <f t="shared" si="57"/>
        <v>0</v>
      </c>
      <c r="I185" s="66"/>
      <c r="N185" s="162" t="e">
        <f t="array" ref="N185">_xlfn.TEXTJOIN("; ",1,IF('Sig MSFW'!E24:N24="n",'Sig MSFW'!$E$2:$N$2,""))</f>
        <v>#REF!</v>
      </c>
      <c r="O185" s="166" t="e">
        <f t="array" ref="O185">_xlfn.TEXTJOIN(" ",1,IF('Sig MSFW'!E24:N24="n",'Sig MSFW'!$E$4:$N$4,""))</f>
        <v>#REF!</v>
      </c>
      <c r="P185" s="166" t="e">
        <f>IF('Sig MSFW'!N24="","",IF(OR(N185&lt;&gt;"",O185&lt;&gt;""),'Sig MSFW'!N24,""))</f>
        <v>#REF!</v>
      </c>
    </row>
    <row r="186" spans="1:16" ht="24.75" hidden="1" customHeight="1" thickBot="1">
      <c r="A186" s="352"/>
      <c r="B186" s="354"/>
      <c r="C186" s="69" t="s">
        <v>3</v>
      </c>
      <c r="D186" s="70" t="s">
        <v>19</v>
      </c>
      <c r="E186" s="70" t="s">
        <v>22</v>
      </c>
      <c r="F186" s="70" t="s">
        <v>18</v>
      </c>
      <c r="G186" s="70" t="s">
        <v>21</v>
      </c>
      <c r="H186" s="71" t="s">
        <v>20</v>
      </c>
      <c r="I186" s="72" t="s">
        <v>49</v>
      </c>
      <c r="J186" s="118" t="e">
        <f>COUNTIF(D188:D189,"&gt;0")+COUNTIF(D194:D195,"&gt;0")+COUNTIF(D198:D199,"&gt;0")+COUNTIF(D202,"&gt;0")+COUNTIF(J208,"&gt;0")+COUNTIF(D209,"&gt;0")+COUNTIF(J211,"&gt;0")+COUNTIF(D212,"&gt;0")+COUNTIF(#REF!,"&gt;0")+COUNTIF(#REF!,"&gt;0")+COUNTIF(D217:D218,"&gt;0")+COUNTIF(D220,"&gt;0")+COUNTIF(#REF!,"&gt;0")</f>
        <v>#REF!</v>
      </c>
      <c r="N186" s="154" t="s">
        <v>37</v>
      </c>
      <c r="O186" s="71"/>
      <c r="P186" s="71" t="s">
        <v>65</v>
      </c>
    </row>
    <row r="187" spans="1:16" hidden="1">
      <c r="A187" s="214"/>
      <c r="B187" s="211" t="str">
        <f>'Sig MSFW'!B31</f>
        <v>Agricultural Job Orders</v>
      </c>
      <c r="C187" s="212"/>
      <c r="D187" s="225" t="s">
        <v>6</v>
      </c>
      <c r="E187" s="212"/>
      <c r="F187" s="212"/>
      <c r="G187" s="213"/>
      <c r="H187" s="212"/>
      <c r="I187" s="134"/>
      <c r="J187" s="160"/>
      <c r="K187" s="160"/>
      <c r="L187" s="160"/>
      <c r="M187" s="160"/>
      <c r="N187" s="163"/>
      <c r="O187" s="163"/>
      <c r="P187" s="163"/>
    </row>
    <row r="188" spans="1:16" ht="23.4" hidden="1">
      <c r="A188" s="201" t="str">
        <f>'Sig MSFW'!A33</f>
        <v>14</v>
      </c>
      <c r="B188" s="65" t="str">
        <f>'Sig MSFW'!B33</f>
        <v>Does the job order contain specific days and hours to be worked in the job description? (y, n, x)</v>
      </c>
      <c r="C188" s="75" t="e">
        <f>COUNTIF(#REF!,"X")</f>
        <v>#REF!</v>
      </c>
      <c r="D188" s="75" t="e">
        <f>COUNTIF(#REF!,"n")</f>
        <v>#REF!</v>
      </c>
      <c r="E188" s="222" t="e">
        <f>IF($H188&gt;0,$D188/$H188,0)</f>
        <v>#REF!</v>
      </c>
      <c r="F188" s="75" t="e">
        <f>COUNTIF(#REF!,"y")</f>
        <v>#REF!</v>
      </c>
      <c r="G188" s="223" t="e">
        <f>IF($H188&gt;0,$F188/$H188,0)</f>
        <v>#REF!</v>
      </c>
      <c r="H188" s="75" t="e">
        <f t="shared" ref="H188:H197" si="58">SUM(D188,F188)</f>
        <v>#REF!</v>
      </c>
      <c r="I188" s="134"/>
      <c r="J188" s="160"/>
      <c r="K188" s="160"/>
      <c r="L188" s="160"/>
      <c r="M188" s="160"/>
      <c r="N188" s="162" t="e">
        <f t="array" ref="N188">_xlfn.TEXTJOIN("; ",1,IF('Sig MSFW'!P33:Y33="n",'Sig MSFW'!$P$8:$Y$8,""))</f>
        <v>#REF!</v>
      </c>
      <c r="O188" s="173"/>
      <c r="P188" s="166" t="str">
        <f>IF('Sig MSFW'!Z33="","",IF(OR(N188&lt;&gt;"",O188&lt;&gt;""),'Sig MSFW'!Z33,""))</f>
        <v/>
      </c>
    </row>
    <row r="189" spans="1:16" ht="23.4" hidden="1">
      <c r="A189" s="201" t="str">
        <f>'Sig MSFW'!A34</f>
        <v>15</v>
      </c>
      <c r="B189" s="65" t="str">
        <f>'Sig MSFW'!B34</f>
        <v>Does the job order describe the job specifically (how to do the job, equipment used, height or other measurements/units, etc.)? (y, n, x)</v>
      </c>
      <c r="C189" s="75" t="e">
        <f>COUNTIF(#REF!,"X")</f>
        <v>#REF!</v>
      </c>
      <c r="D189" s="75" t="e">
        <f>COUNTIF(#REF!,"n")</f>
        <v>#REF!</v>
      </c>
      <c r="E189" s="222" t="e">
        <f>IF($H189&gt;0,$D189/$H189,0)</f>
        <v>#REF!</v>
      </c>
      <c r="F189" s="75" t="e">
        <f>COUNTIF(#REF!,"y")</f>
        <v>#REF!</v>
      </c>
      <c r="G189" s="223" t="e">
        <f>IF($H189&gt;0,$F189/$H189,0)</f>
        <v>#REF!</v>
      </c>
      <c r="H189" s="75" t="e">
        <f t="shared" si="58"/>
        <v>#REF!</v>
      </c>
      <c r="I189" s="134"/>
      <c r="J189" s="160"/>
      <c r="K189" s="160"/>
      <c r="L189" s="160"/>
      <c r="M189" s="160"/>
      <c r="N189" s="162" t="e">
        <f t="array" ref="N189">_xlfn.TEXTJOIN("; ",1,IF('Sig MSFW'!P34:Y34="n",'Sig MSFW'!$P$8:$Y$8,""))</f>
        <v>#REF!</v>
      </c>
      <c r="O189" s="173"/>
      <c r="P189" s="166" t="str">
        <f>IF('Sig MSFW'!Z34="","",IF(OR(N189&lt;&gt;"",O189&lt;&gt;""),'Sig MSFW'!Z34,""))</f>
        <v/>
      </c>
    </row>
    <row r="190" spans="1:16" ht="23.4" hidden="1">
      <c r="A190" s="202" t="str">
        <f>'Sig MSFW'!A35</f>
        <v>16</v>
      </c>
      <c r="B190" s="65" t="str">
        <f>'Sig MSFW'!B35</f>
        <v xml:space="preserve">Does the job order specify a wage rate? ("Depending on experience" without a wage rate listed is not acceptable) (y, n, x) </v>
      </c>
      <c r="C190" s="75" t="e">
        <f>COUNTIF(#REF!,"X")</f>
        <v>#REF!</v>
      </c>
      <c r="D190" s="75" t="e">
        <f>COUNTIF(#REF!,"n")</f>
        <v>#REF!</v>
      </c>
      <c r="E190" s="222" t="e">
        <f>IF($H190&gt;0,$D190/$H190,0)</f>
        <v>#REF!</v>
      </c>
      <c r="F190" s="75" t="e">
        <f>COUNTIF(#REF!,"y")</f>
        <v>#REF!</v>
      </c>
      <c r="G190" s="223" t="e">
        <f>IF($H190&gt;0,$F190/$H190,0)</f>
        <v>#REF!</v>
      </c>
      <c r="H190" s="75" t="e">
        <f t="shared" si="58"/>
        <v>#REF!</v>
      </c>
      <c r="I190" s="134"/>
      <c r="J190" s="160"/>
      <c r="K190" s="160"/>
      <c r="L190" s="160"/>
      <c r="M190" s="160"/>
      <c r="N190" s="162" t="e">
        <f t="array" ref="N190">_xlfn.TEXTJOIN("; ",1,IF('Sig MSFW'!P35:Y35="n",'Sig MSFW'!$P$8:$Y$8,""))</f>
        <v>#REF!</v>
      </c>
      <c r="O190" s="173"/>
      <c r="P190" s="166" t="str">
        <f>IF('Sig MSFW'!Z35="","",IF(OR(N190&lt;&gt;"",O190&lt;&gt;""),'Sig MSFW'!Z35,""))</f>
        <v/>
      </c>
    </row>
    <row r="191" spans="1:16" hidden="1">
      <c r="A191" s="215" t="str">
        <f>'Sig MSFW'!A36</f>
        <v>17</v>
      </c>
      <c r="B191" s="65" t="str">
        <f>'Sig MSFW'!B36</f>
        <v>Is the pay by piece rate? (y, x) If not applicable (x), go to #20</v>
      </c>
      <c r="C191" s="81" t="e">
        <f>COUNTIF(#REF!,"X")</f>
        <v>#REF!</v>
      </c>
      <c r="D191" s="81"/>
      <c r="E191" s="81"/>
      <c r="F191" s="210"/>
      <c r="G191" s="223">
        <f>IF($H191&gt;0,$F191/$H191,0)</f>
        <v>0</v>
      </c>
      <c r="H191" s="75">
        <f t="shared" si="58"/>
        <v>0</v>
      </c>
      <c r="I191" s="134"/>
      <c r="J191" s="160"/>
      <c r="K191" s="160"/>
      <c r="L191" s="160"/>
      <c r="M191" s="160"/>
      <c r="N191" s="173"/>
      <c r="O191" s="173"/>
      <c r="P191" s="173"/>
    </row>
    <row r="192" spans="1:16" ht="34.799999999999997" hidden="1">
      <c r="A192" s="202" t="str">
        <f>'Sig MSFW'!A37</f>
        <v>18</v>
      </c>
      <c r="B192" s="65" t="str">
        <f>'Sig MSFW'!B37</f>
        <v>If yes to #17, does the job description include the amount to be paid, the unit of measurement and a description of the size or capacity of the measurement? (y, n, x)</v>
      </c>
      <c r="C192" s="75" t="e">
        <f>COUNTIF(#REF!,"X")</f>
        <v>#REF!</v>
      </c>
      <c r="D192" s="75" t="e">
        <f>COUNTIF(#REF!,"n")</f>
        <v>#REF!</v>
      </c>
      <c r="E192" s="222">
        <f>IF($H191&gt;0,$D192/$H191,0)</f>
        <v>0</v>
      </c>
      <c r="F192" s="75" t="e">
        <f>COUNTIF(#REF!,"y")</f>
        <v>#REF!</v>
      </c>
      <c r="G192" s="223">
        <f>IF($H191&gt;0,$F192/$H191,0)</f>
        <v>0</v>
      </c>
      <c r="H192" s="75" t="e">
        <f t="shared" si="58"/>
        <v>#REF!</v>
      </c>
      <c r="I192" s="134"/>
      <c r="J192" s="160"/>
      <c r="K192" s="160"/>
      <c r="L192" s="160"/>
      <c r="M192" s="160"/>
      <c r="N192" s="162" t="e">
        <f t="array" ref="N192">_xlfn.TEXTJOIN("; ",1,IF('Sig MSFW'!P37:Y37="n",'Sig MSFW'!$P$8:$Y$8,""))</f>
        <v>#REF!</v>
      </c>
      <c r="O192" s="173"/>
      <c r="P192" s="166" t="str">
        <f>IF('Sig MSFW'!Z37="","",IF(OR(N192&lt;&gt;"",O192&lt;&gt;""),'Sig MSFW'!Z37,""))</f>
        <v/>
      </c>
    </row>
    <row r="193" spans="1:31" ht="34.799999999999997" hidden="1">
      <c r="A193" s="202" t="str">
        <f>'Sig MSFW'!A38</f>
        <v>19</v>
      </c>
      <c r="B193" s="65" t="str">
        <f>'Sig MSFW'!B38</f>
        <v>If yes to #17, is there a statement indicating the employer is covered by the Fair Labor Standards Act (FLSA) or guarantees minimum wage? (y, n, x)</v>
      </c>
      <c r="C193" s="75" t="e">
        <f>COUNTIF(#REF!,"X")</f>
        <v>#REF!</v>
      </c>
      <c r="D193" s="75" t="e">
        <f>COUNTIF(#REF!,"n")</f>
        <v>#REF!</v>
      </c>
      <c r="E193" s="222">
        <f>IF($H191&gt;0,$D193/$H191,0)</f>
        <v>0</v>
      </c>
      <c r="F193" s="75" t="e">
        <f>COUNTIF(#REF!,"y")</f>
        <v>#REF!</v>
      </c>
      <c r="G193" s="223">
        <f>IF($H191&gt;0,$F193/$H191,0)</f>
        <v>0</v>
      </c>
      <c r="H193" s="75" t="e">
        <f t="shared" si="58"/>
        <v>#REF!</v>
      </c>
      <c r="I193" s="134"/>
      <c r="J193" s="160"/>
      <c r="K193" s="160"/>
      <c r="L193" s="160"/>
      <c r="M193" s="160"/>
      <c r="N193" s="162" t="e">
        <f t="array" ref="N193">_xlfn.TEXTJOIN("; ",1,IF('Sig MSFW'!P38:Y38="n",'Sig MSFW'!$P$8:$Y$8,""))</f>
        <v>#REF!</v>
      </c>
      <c r="O193" s="173"/>
      <c r="P193" s="166" t="str">
        <f>IF('Sig MSFW'!Z38="","",IF(OR(N193&lt;&gt;"",O193&lt;&gt;""),'Sig MSFW'!Z38,""))</f>
        <v/>
      </c>
    </row>
    <row r="194" spans="1:31" ht="34.799999999999997" hidden="1">
      <c r="A194" s="202" t="str">
        <f>'Sig MSFW'!A39</f>
        <v>20</v>
      </c>
      <c r="B194" s="65" t="str">
        <f>'Sig MSFW'!B39</f>
        <v>If the employer is acting as a crew leader/farm labor contractor (FLC) or FLC employee (FLCE), is the FLC/FLCE's federal and state registration number listed on the job order? (y, n, x)</v>
      </c>
      <c r="C194" s="75" t="e">
        <f>COUNTIF(#REF!,"X")</f>
        <v>#REF!</v>
      </c>
      <c r="D194" s="75" t="e">
        <f>COUNTIF(#REF!,"n")</f>
        <v>#REF!</v>
      </c>
      <c r="E194" s="222" t="e">
        <f>IF($H194&gt;0,$D194/$H194,0)</f>
        <v>#REF!</v>
      </c>
      <c r="F194" s="75" t="e">
        <f>COUNTIF(#REF!,"y")</f>
        <v>#REF!</v>
      </c>
      <c r="G194" s="223" t="e">
        <f>IF($H194&gt;0,$F194/$H194,0)</f>
        <v>#REF!</v>
      </c>
      <c r="H194" s="75" t="e">
        <f t="shared" si="58"/>
        <v>#REF!</v>
      </c>
      <c r="I194" s="134"/>
      <c r="J194" s="160"/>
      <c r="K194" s="160"/>
      <c r="L194" s="160"/>
      <c r="M194" s="160"/>
      <c r="N194" s="162" t="e">
        <f t="array" ref="N194">_xlfn.TEXTJOIN("; ",1,IF('Sig MSFW'!P39:Y39="n",'Sig MSFW'!$P$8:$Y$8,""))</f>
        <v>#REF!</v>
      </c>
      <c r="O194" s="173"/>
      <c r="P194" s="166" t="str">
        <f>IF('Sig MSFW'!Z39="","",IF(OR(N194&lt;&gt;"",O194&lt;&gt;""),'Sig MSFW'!Z39,""))</f>
        <v/>
      </c>
    </row>
    <row r="195" spans="1:31" ht="23.4" hidden="1">
      <c r="A195" s="202" t="str">
        <f>'Sig MSFW'!A40</f>
        <v>21</v>
      </c>
      <c r="B195" s="65" t="str">
        <f>'Sig MSFW'!B40</f>
        <v>Does the job description state "Referrals within commuting distance only" if the job is not regular or permanent? (y, n, x)</v>
      </c>
      <c r="C195" s="75" t="e">
        <f>COUNTIF(#REF!,"X")</f>
        <v>#REF!</v>
      </c>
      <c r="D195" s="75" t="e">
        <f>COUNTIF(#REF!,"n")</f>
        <v>#REF!</v>
      </c>
      <c r="E195" s="222" t="e">
        <f>IF($H195&gt;0,$D195/$H195,0)</f>
        <v>#REF!</v>
      </c>
      <c r="F195" s="75" t="e">
        <f>COUNTIF(#REF!,"y")</f>
        <v>#REF!</v>
      </c>
      <c r="G195" s="223" t="e">
        <f>IF($H195&gt;0,$F195/$H195,0)</f>
        <v>#REF!</v>
      </c>
      <c r="H195" s="75" t="e">
        <f t="shared" si="58"/>
        <v>#REF!</v>
      </c>
      <c r="I195" s="134"/>
      <c r="J195" s="160"/>
      <c r="K195" s="160"/>
      <c r="L195" s="160"/>
      <c r="M195" s="160"/>
      <c r="N195" s="162" t="e">
        <f t="array" ref="N195">_xlfn.TEXTJOIN("; ",1,IF('Sig MSFW'!P40:Y40="n",'Sig MSFW'!$P$8:$Y$8,""))</f>
        <v>#REF!</v>
      </c>
      <c r="O195" s="173"/>
      <c r="P195" s="166" t="str">
        <f>IF('Sig MSFW'!Z40="","",IF(OR(N195&lt;&gt;"",O195&lt;&gt;""),'Sig MSFW'!Z40,""))</f>
        <v/>
      </c>
    </row>
    <row r="196" spans="1:31" ht="23.4" hidden="1">
      <c r="A196" s="201" t="str">
        <f>'Sig MSFW'!A41</f>
        <v>22</v>
      </c>
      <c r="B196" s="65" t="str">
        <f>'Sig MSFW'!B41</f>
        <v>Does the job order contain the both employer’s address and the job site location(s)? (y, n, x)</v>
      </c>
      <c r="C196" s="75" t="e">
        <f>COUNTIF(#REF!,"X")</f>
        <v>#REF!</v>
      </c>
      <c r="D196" s="75" t="e">
        <f>COUNTIF(#REF!,"n")</f>
        <v>#REF!</v>
      </c>
      <c r="E196" s="222" t="e">
        <f>IF($H196&gt;0,$D196/$H196,0)</f>
        <v>#REF!</v>
      </c>
      <c r="F196" s="75" t="e">
        <f>COUNTIF(#REF!,"y")</f>
        <v>#REF!</v>
      </c>
      <c r="G196" s="223" t="e">
        <f>IF($H196&gt;0,$F196/$H196,0)</f>
        <v>#REF!</v>
      </c>
      <c r="H196" s="75" t="e">
        <f t="shared" si="58"/>
        <v>#REF!</v>
      </c>
      <c r="I196" s="134"/>
      <c r="J196" s="160"/>
      <c r="K196" s="160"/>
      <c r="L196" s="160"/>
      <c r="M196" s="160"/>
      <c r="N196" s="162" t="e">
        <f t="array" ref="N196">_xlfn.TEXTJOIN("; ",1,IF('Sig MSFW'!P41:Y41="n",'Sig MSFW'!$P$8:$Y$8,""))</f>
        <v>#REF!</v>
      </c>
      <c r="O196" s="173"/>
      <c r="P196" s="166" t="str">
        <f>IF('Sig MSFW'!Z41="","",IF(OR(N196&lt;&gt;"",O196&lt;&gt;""),'Sig MSFW'!Z41,""))</f>
        <v/>
      </c>
    </row>
    <row r="197" spans="1:31" ht="23.4" hidden="1">
      <c r="A197" s="201" t="str">
        <f>'Sig MSFW'!A42</f>
        <v>23</v>
      </c>
      <c r="B197" s="65" t="str">
        <f>'Sig MSFW'!B42</f>
        <v>If the job type is not regular or permanent, does the job description specify an estimated number of days or months? (y, n, x)</v>
      </c>
      <c r="C197" s="75" t="e">
        <f>COUNTIF(#REF!,"X")</f>
        <v>#REF!</v>
      </c>
      <c r="D197" s="75" t="e">
        <f>COUNTIF(#REF!,"n")</f>
        <v>#REF!</v>
      </c>
      <c r="E197" s="222" t="e">
        <f>IF($H197&gt;0,$D197/$H197,0)</f>
        <v>#REF!</v>
      </c>
      <c r="F197" s="75" t="e">
        <f>COUNTIF(#REF!,"y")</f>
        <v>#REF!</v>
      </c>
      <c r="G197" s="223" t="e">
        <f>IF($H197&gt;0,$F197/$H197,0)</f>
        <v>#REF!</v>
      </c>
      <c r="H197" s="75" t="e">
        <f t="shared" si="58"/>
        <v>#REF!</v>
      </c>
      <c r="I197" s="134"/>
      <c r="J197" s="160"/>
      <c r="K197" s="160"/>
      <c r="L197" s="160"/>
      <c r="M197" s="160"/>
      <c r="N197" s="162" t="e">
        <f t="array" ref="N197">_xlfn.TEXTJOIN("; ",1,IF('Sig MSFW'!P42:Y42="n",'Sig MSFW'!$P$8:$Y$8,""))</f>
        <v>#REF!</v>
      </c>
      <c r="O197" s="173"/>
      <c r="P197" s="166" t="str">
        <f>IF('Sig MSFW'!Z42="","",IF(OR(N197&lt;&gt;"",O197&lt;&gt;""),'Sig MSFW'!Z42,""))</f>
        <v/>
      </c>
    </row>
    <row r="198" spans="1:31" s="218" customFormat="1">
      <c r="A198" s="66"/>
      <c r="B198" s="66"/>
      <c r="C198" s="66"/>
      <c r="D198" s="66"/>
      <c r="E198" s="66"/>
      <c r="F198" s="66"/>
      <c r="G198" s="66"/>
      <c r="H198" s="66"/>
      <c r="I198" s="66"/>
      <c r="J198"/>
      <c r="K198"/>
      <c r="L198"/>
      <c r="M198"/>
      <c r="N198" s="164"/>
      <c r="O198" s="164"/>
      <c r="P198" s="164"/>
      <c r="R198"/>
      <c r="S198"/>
      <c r="T198"/>
      <c r="U198"/>
      <c r="V198"/>
      <c r="W198"/>
      <c r="X198"/>
      <c r="Y198"/>
      <c r="Z198"/>
      <c r="AA198"/>
      <c r="AB198"/>
      <c r="AC198"/>
      <c r="AD198"/>
      <c r="AE198"/>
    </row>
    <row r="199" spans="1:31" s="218" customFormat="1">
      <c r="A199" s="66"/>
      <c r="B199" s="66"/>
      <c r="C199" s="66"/>
      <c r="D199" s="66"/>
      <c r="E199" s="66"/>
      <c r="F199" s="66"/>
      <c r="G199" s="66"/>
      <c r="H199" s="66"/>
      <c r="I199" s="66"/>
      <c r="J199"/>
      <c r="K199"/>
      <c r="L199"/>
      <c r="M199"/>
      <c r="N199" s="164"/>
      <c r="O199" s="164"/>
      <c r="P199" s="164"/>
      <c r="R199"/>
      <c r="S199"/>
      <c r="T199"/>
      <c r="U199"/>
      <c r="V199"/>
      <c r="W199"/>
      <c r="X199"/>
      <c r="Y199"/>
      <c r="Z199"/>
      <c r="AA199"/>
      <c r="AB199"/>
      <c r="AC199"/>
      <c r="AD199"/>
      <c r="AE199"/>
    </row>
    <row r="200" spans="1:31" s="218" customFormat="1">
      <c r="A200"/>
      <c r="B200"/>
      <c r="C200"/>
      <c r="D200"/>
      <c r="E200"/>
      <c r="F200"/>
      <c r="G200"/>
      <c r="H200"/>
      <c r="I200"/>
      <c r="J200"/>
      <c r="K200"/>
      <c r="L200"/>
      <c r="M200"/>
      <c r="N200" s="164"/>
      <c r="O200" s="164"/>
      <c r="P200" s="164"/>
      <c r="R200"/>
      <c r="S200"/>
      <c r="T200"/>
      <c r="U200"/>
      <c r="V200"/>
      <c r="W200"/>
      <c r="X200"/>
      <c r="Y200"/>
      <c r="Z200"/>
      <c r="AA200"/>
      <c r="AB200"/>
      <c r="AC200"/>
      <c r="AD200"/>
      <c r="AE200"/>
    </row>
  </sheetData>
  <autoFilter ref="A1:Q159" xr:uid="{E55AAA12-49DF-4797-AA21-CA469ACEE814}">
    <filterColumn colId="0" showButton="0"/>
    <filterColumn colId="1" showButton="0"/>
    <filterColumn colId="2" showButton="0"/>
    <filterColumn colId="3" showButton="0"/>
    <filterColumn colId="4" showButton="0"/>
    <filterColumn colId="5" showButton="0"/>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autoFilter>
  <mergeCells count="9">
    <mergeCell ref="A176:B176"/>
    <mergeCell ref="A186:B186"/>
    <mergeCell ref="A152:B152"/>
    <mergeCell ref="A1:P1"/>
    <mergeCell ref="A2:B2"/>
    <mergeCell ref="A24:B24"/>
    <mergeCell ref="A75:B75"/>
    <mergeCell ref="A123:B123"/>
    <mergeCell ref="A161:B161"/>
  </mergeCells>
  <pageMargins left="0.7" right="0.7" top="0.75" bottom="0.75" header="0.3" footer="0.3"/>
  <pageSetup scale="96" fitToHeight="0" orientation="landscape" r:id="rId1"/>
  <headerFooter>
    <oddHeader>&amp;CWagner-Peyser Program Review Tool
Daily Debrief Matrix</oddHeader>
    <oddFoote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9"/>
  <dimension ref="A1:L26"/>
  <sheetViews>
    <sheetView workbookViewId="0">
      <selection activeCell="G1" sqref="G1:G3"/>
    </sheetView>
  </sheetViews>
  <sheetFormatPr defaultRowHeight="13.2"/>
  <cols>
    <col min="1" max="1" width="32.44140625" customWidth="1"/>
    <col min="2" max="2" width="11.77734375" customWidth="1"/>
  </cols>
  <sheetData>
    <row r="1" spans="1:12">
      <c r="C1" t="s">
        <v>32</v>
      </c>
      <c r="E1" s="12"/>
      <c r="F1" s="12"/>
      <c r="G1" s="12"/>
      <c r="H1" s="160"/>
    </row>
    <row r="2" spans="1:12" ht="26.4">
      <c r="A2" t="s">
        <v>32</v>
      </c>
      <c r="B2" t="s">
        <v>165</v>
      </c>
      <c r="C2" t="s">
        <v>100</v>
      </c>
      <c r="E2" s="10" t="s">
        <v>24</v>
      </c>
      <c r="F2" s="10" t="s">
        <v>41</v>
      </c>
      <c r="G2" s="10" t="s">
        <v>24</v>
      </c>
      <c r="H2" s="12" t="s">
        <v>99</v>
      </c>
      <c r="I2" s="10" t="s">
        <v>24</v>
      </c>
      <c r="K2">
        <v>15</v>
      </c>
      <c r="L2" t="s">
        <v>157</v>
      </c>
    </row>
    <row r="3" spans="1:12">
      <c r="A3" s="46" t="s">
        <v>73</v>
      </c>
      <c r="B3" s="48">
        <v>0</v>
      </c>
      <c r="C3" s="1" t="s">
        <v>147</v>
      </c>
      <c r="E3" s="10" t="s">
        <v>26</v>
      </c>
      <c r="F3" s="10" t="s">
        <v>42</v>
      </c>
      <c r="G3" s="10" t="s">
        <v>25</v>
      </c>
      <c r="H3" s="12" t="s">
        <v>44</v>
      </c>
      <c r="I3" s="10" t="s">
        <v>25</v>
      </c>
      <c r="K3">
        <v>17</v>
      </c>
      <c r="L3" t="s">
        <v>158</v>
      </c>
    </row>
    <row r="4" spans="1:12">
      <c r="A4" s="46" t="s">
        <v>74</v>
      </c>
      <c r="B4" s="48">
        <v>0</v>
      </c>
      <c r="C4" s="1" t="s">
        <v>133</v>
      </c>
      <c r="E4" s="10" t="s">
        <v>25</v>
      </c>
      <c r="F4" s="10" t="s">
        <v>43</v>
      </c>
      <c r="H4" s="200" t="s">
        <v>25</v>
      </c>
      <c r="I4" s="1" t="s">
        <v>8</v>
      </c>
      <c r="K4">
        <v>18</v>
      </c>
      <c r="L4" t="s">
        <v>159</v>
      </c>
    </row>
    <row r="5" spans="1:12">
      <c r="A5" s="46" t="s">
        <v>75</v>
      </c>
      <c r="B5" s="48">
        <v>0</v>
      </c>
      <c r="C5" s="1" t="s">
        <v>140</v>
      </c>
      <c r="E5" s="10" t="s">
        <v>9</v>
      </c>
      <c r="F5" s="10" t="s">
        <v>26</v>
      </c>
      <c r="H5" s="200" t="s">
        <v>26</v>
      </c>
      <c r="K5">
        <v>19</v>
      </c>
      <c r="L5" t="s">
        <v>160</v>
      </c>
    </row>
    <row r="6" spans="1:12">
      <c r="A6" s="46" t="s">
        <v>76</v>
      </c>
      <c r="B6" s="48">
        <v>0</v>
      </c>
      <c r="C6" s="1" t="s">
        <v>134</v>
      </c>
      <c r="E6" s="10" t="s">
        <v>8</v>
      </c>
      <c r="K6">
        <v>19</v>
      </c>
      <c r="L6" t="s">
        <v>160</v>
      </c>
    </row>
    <row r="7" spans="1:12">
      <c r="A7" s="46" t="s">
        <v>110</v>
      </c>
      <c r="B7" s="48">
        <v>0</v>
      </c>
      <c r="K7">
        <v>20</v>
      </c>
      <c r="L7" t="s">
        <v>161</v>
      </c>
    </row>
    <row r="8" spans="1:12">
      <c r="A8" s="48" t="s">
        <v>77</v>
      </c>
      <c r="B8" s="48">
        <v>0</v>
      </c>
      <c r="K8">
        <v>21</v>
      </c>
      <c r="L8" t="s">
        <v>162</v>
      </c>
    </row>
    <row r="9" spans="1:12">
      <c r="A9" s="48" t="s">
        <v>78</v>
      </c>
      <c r="B9" s="48">
        <v>0</v>
      </c>
      <c r="K9">
        <v>23</v>
      </c>
      <c r="L9" t="s">
        <v>163</v>
      </c>
    </row>
    <row r="10" spans="1:12">
      <c r="A10" s="48" t="s">
        <v>79</v>
      </c>
      <c r="B10" s="48">
        <v>0</v>
      </c>
      <c r="K10">
        <v>24</v>
      </c>
      <c r="L10" t="s">
        <v>164</v>
      </c>
    </row>
    <row r="11" spans="1:12">
      <c r="A11" s="46" t="s">
        <v>80</v>
      </c>
      <c r="B11" s="48">
        <v>0</v>
      </c>
      <c r="K11">
        <v>24</v>
      </c>
      <c r="L11" t="s">
        <v>164</v>
      </c>
    </row>
    <row r="12" spans="1:12">
      <c r="A12" s="46" t="s">
        <v>81</v>
      </c>
      <c r="B12" s="48">
        <v>0</v>
      </c>
    </row>
    <row r="13" spans="1:12">
      <c r="A13" s="46" t="s">
        <v>82</v>
      </c>
      <c r="B13" s="48">
        <v>0</v>
      </c>
    </row>
    <row r="14" spans="1:12">
      <c r="A14" s="46" t="s">
        <v>83</v>
      </c>
      <c r="B14" s="48">
        <v>0</v>
      </c>
    </row>
    <row r="15" spans="1:12">
      <c r="A15" s="46" t="s">
        <v>84</v>
      </c>
      <c r="B15" s="48">
        <v>0</v>
      </c>
    </row>
    <row r="16" spans="1:12">
      <c r="A16" s="46" t="s">
        <v>85</v>
      </c>
      <c r="B16" s="194">
        <v>0</v>
      </c>
    </row>
    <row r="17" spans="1:2">
      <c r="A17" s="137" t="s">
        <v>86</v>
      </c>
      <c r="B17" s="194">
        <v>1</v>
      </c>
    </row>
    <row r="18" spans="1:2">
      <c r="A18" s="46" t="s">
        <v>87</v>
      </c>
      <c r="B18" s="194">
        <v>0</v>
      </c>
    </row>
    <row r="19" spans="1:2">
      <c r="A19" s="46" t="s">
        <v>88</v>
      </c>
      <c r="B19" s="194">
        <v>1</v>
      </c>
    </row>
    <row r="20" spans="1:2">
      <c r="A20" s="137" t="s">
        <v>89</v>
      </c>
      <c r="B20" s="194">
        <v>1</v>
      </c>
    </row>
    <row r="21" spans="1:2">
      <c r="A21" s="137" t="s">
        <v>90</v>
      </c>
      <c r="B21" s="194">
        <v>1</v>
      </c>
    </row>
    <row r="22" spans="1:2">
      <c r="A22" s="46" t="s">
        <v>91</v>
      </c>
      <c r="B22" s="194">
        <v>1</v>
      </c>
    </row>
    <row r="23" spans="1:2">
      <c r="A23" s="137" t="s">
        <v>92</v>
      </c>
      <c r="B23" s="194">
        <v>1</v>
      </c>
    </row>
    <row r="24" spans="1:2">
      <c r="A24" s="46" t="s">
        <v>93</v>
      </c>
      <c r="B24" s="194">
        <v>0</v>
      </c>
    </row>
    <row r="25" spans="1:2">
      <c r="A25" s="46" t="s">
        <v>94</v>
      </c>
      <c r="B25" s="194">
        <v>1</v>
      </c>
    </row>
    <row r="26" spans="1:2">
      <c r="A26" s="46" t="s">
        <v>95</v>
      </c>
      <c r="B26" s="194">
        <v>1</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EDACF2D7AB1E248A5784AF985397685" ma:contentTypeVersion="3" ma:contentTypeDescription="Create a new document." ma:contentTypeScope="" ma:versionID="55b48b41060e1a17e32571cd5b5e63d4">
  <xsd:schema xmlns:xsd="http://www.w3.org/2001/XMLSchema" xmlns:xs="http://www.w3.org/2001/XMLSchema" xmlns:p="http://schemas.microsoft.com/office/2006/metadata/properties" xmlns:ns3="93798a07-2ec6-4a00-a76f-dd9bda53c5c8" targetNamespace="http://schemas.microsoft.com/office/2006/metadata/properties" ma:root="true" ma:fieldsID="87ccdcd2938454671f422eaa30dc6ed3" ns3:_="">
    <xsd:import namespace="93798a07-2ec6-4a00-a76f-dd9bda53c5c8"/>
    <xsd:element name="properties">
      <xsd:complexType>
        <xsd:sequence>
          <xsd:element name="documentManagement">
            <xsd:complexType>
              <xsd:all>
                <xsd:element ref="ns3: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3798a07-2ec6-4a00-a76f-dd9bda53c5c8" elementFormDefault="qualified">
    <xsd:import namespace="http://schemas.microsoft.com/office/2006/documentManagement/types"/>
    <xsd:import namespace="http://schemas.microsoft.com/office/infopath/2007/PartnerControls"/>
    <xsd:element name="SharedWithUsers" ma:index="9"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5F90114C-2619-4FA9-9B32-39C17D9D81A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3798a07-2ec6-4a00-a76f-dd9bda53c5c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2606AAC-2E7C-4709-8B7B-B6670A8818C5}">
  <ds:schemaRefs>
    <ds:schemaRef ds:uri="http://schemas.microsoft.com/sharepoint/v3/contenttype/forms"/>
  </ds:schemaRefs>
</ds:datastoreItem>
</file>

<file path=customXml/itemProps3.xml><?xml version="1.0" encoding="utf-8"?>
<ds:datastoreItem xmlns:ds="http://schemas.openxmlformats.org/officeDocument/2006/customXml" ds:itemID="{DB7E00D8-966A-4822-8A6A-CC6CC7962EB6}">
  <ds:schemaRefs>
    <ds:schemaRef ds:uri="http://schemas.microsoft.com/office/2006/documentManagement/types"/>
    <ds:schemaRef ds:uri="http://purl.org/dc/dcmitype/"/>
    <ds:schemaRef ds:uri="http://purl.org/dc/terms/"/>
    <ds:schemaRef ds:uri="http://purl.org/dc/elements/1.1/"/>
    <ds:schemaRef ds:uri="http://schemas.microsoft.com/office/infopath/2007/PartnerControls"/>
    <ds:schemaRef ds:uri="http://schemas.openxmlformats.org/package/2006/metadata/core-properties"/>
    <ds:schemaRef ds:uri="93798a07-2ec6-4a00-a76f-dd9bda53c5c8"/>
    <ds:schemaRef ds:uri="http://schemas.microsoft.com/office/2006/metadata/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8</vt:i4>
      </vt:variant>
    </vt:vector>
  </HeadingPairs>
  <TitlesOfParts>
    <vt:vector size="13" baseType="lpstr">
      <vt:lpstr>Sheet2</vt:lpstr>
      <vt:lpstr>Sheet3</vt:lpstr>
      <vt:lpstr>Sig MSFW</vt:lpstr>
      <vt:lpstr>Matrix</vt:lpstr>
      <vt:lpstr>Sheet1</vt:lpstr>
      <vt:lpstr>Analysts</vt:lpstr>
      <vt:lpstr>Matrix!Print_Area</vt:lpstr>
      <vt:lpstr>QAA</vt:lpstr>
      <vt:lpstr>QAB</vt:lpstr>
      <vt:lpstr>QAC</vt:lpstr>
      <vt:lpstr>QAD</vt:lpstr>
      <vt:lpstr>RWBs</vt:lpstr>
      <vt:lpstr>yn</vt:lpstr>
    </vt:vector>
  </TitlesOfParts>
  <Company>awi</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awi</dc:creator>
  <cp:lastModifiedBy>Axsom, Dawn</cp:lastModifiedBy>
  <cp:lastPrinted>2018-08-28T18:09:59Z</cp:lastPrinted>
  <dcterms:created xsi:type="dcterms:W3CDTF">2005-06-17T19:27:59Z</dcterms:created>
  <dcterms:modified xsi:type="dcterms:W3CDTF">2022-04-18T15:37:19Z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0x0101003EDACF2D7AB1E248A5784AF985397685</vt:lpwstr>
  </property>
</Properties>
</file>